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D:\Données\1.UPRT\MOTEURS.VILLIERS\MENUS.A.FAIRE\3.Menus.UPRT\"/>
    </mc:Choice>
  </mc:AlternateContent>
  <xr:revisionPtr revIDLastSave="0" documentId="13_ncr:1_{1DD46C21-2F63-45B5-B9A2-EACDF62C2894}" xr6:coauthVersionLast="47" xr6:coauthVersionMax="47" xr10:uidLastSave="{00000000-0000-0000-0000-000000000000}"/>
  <bookViews>
    <workbookView xWindow="28680" yWindow="-120" windowWidth="29040" windowHeight="15720" tabRatio="603" xr2:uid="{00000000-000D-0000-FFFF-FFFF00000000}"/>
  </bookViews>
  <sheets>
    <sheet name="Nota" sheetId="40" r:id="rId1"/>
    <sheet name="00_MODE_EMPLOI" sheetId="38" r:id="rId2"/>
    <sheet name="01_AUDIT_FEUILLES" sheetId="9" r:id="rId3"/>
    <sheet name="01_ACCUEIL" sheetId="35" r:id="rId4"/>
    <sheet name="01_QR_METHODE" sheetId="22" r:id="rId5"/>
    <sheet name="01_Equilibre.Semaine" sheetId="32" r:id="rId6"/>
    <sheet name="01_ATELIER_ACTIF " sheetId="19" r:id="rId7"/>
    <sheet name="01_CONVIVES" sheetId="16" r:id="rId8"/>
    <sheet name="01_COULEURS" sheetId="11" r:id="rId9"/>
    <sheet name="01_PLAT_PRINCIPAL" sheetId="4" r:id="rId10"/>
    <sheet name="01_VEGETARIENS" sheetId="6" r:id="rId11"/>
    <sheet name="01_DESSERTS" sheetId="5" r:id="rId12"/>
    <sheet name="01_FINAL_1" sheetId="8" r:id="rId13"/>
    <sheet name="01_FINAL_2" sheetId="7" r:id="rId14"/>
    <sheet name="01_Questions_Réponses.1" sheetId="15" r:id="rId15"/>
    <sheet name="02_COMPOSER_UN_MENU" sheetId="20" r:id="rId16"/>
    <sheet name="02_GRILLE_20_REPAS_SCOLAIRE" sheetId="26" r:id="rId17"/>
    <sheet name="02_MODELE_20_REPAS_SCOLAIRE" sheetId="30" r:id="rId18"/>
    <sheet name="02_GRILLE_28_REPAS_EHPAD" sheetId="25" r:id="rId19"/>
    <sheet name="02_MODELE_28_REPAS_EHPAD" sheetId="31" r:id="rId20"/>
    <sheet name="02_SAISONS" sheetId="33" r:id="rId21"/>
    <sheet name="02_VUE_MOIS" sheetId="36" r:id="rId22"/>
    <sheet name="02_Base de données " sheetId="34" r:id="rId23"/>
    <sheet name="02_Identité.FR-EN-ES. " sheetId="29" r:id="rId24"/>
    <sheet name="02_Contrôles" sheetId="21" r:id="rId25"/>
    <sheet name="02_Guide.pratique.Belge" sheetId="37" r:id="rId26"/>
  </sheets>
  <definedNames>
    <definedName name="_xlnm._FilterDatabase" localSheetId="22" hidden="1">'02_Base de données '!$B$11:$O$174</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9" i="40" l="1"/>
  <c r="E46" i="32" l="1"/>
  <c r="I46" i="32"/>
  <c r="E47" i="32"/>
  <c r="I47" i="32"/>
  <c r="E48" i="32"/>
  <c r="I48" i="32"/>
  <c r="E49" i="32"/>
  <c r="I49" i="32"/>
  <c r="E50" i="32"/>
  <c r="I50" i="32"/>
  <c r="E51" i="32"/>
  <c r="I51" i="32"/>
  <c r="E52" i="32"/>
  <c r="I52" i="32"/>
  <c r="E53" i="32"/>
  <c r="I53" i="32"/>
  <c r="E54" i="32"/>
  <c r="I54" i="32"/>
  <c r="E55" i="32"/>
  <c r="I55" i="32"/>
  <c r="Y249" i="31"/>
  <c r="AC249" i="31" s="1"/>
  <c r="Q249" i="31"/>
  <c r="U249" i="31" s="1"/>
  <c r="Y248" i="31"/>
  <c r="AC248" i="31" s="1"/>
  <c r="Q248" i="31"/>
  <c r="U248" i="31" s="1"/>
  <c r="Y247" i="31"/>
  <c r="AC247" i="31" s="1"/>
  <c r="Q247" i="31"/>
  <c r="U247" i="31" s="1"/>
  <c r="Y246" i="31"/>
  <c r="AC246" i="31" s="1"/>
  <c r="Q246" i="31"/>
  <c r="U246" i="31" s="1"/>
  <c r="Y245" i="31"/>
  <c r="AC245" i="31" s="1"/>
  <c r="Q245" i="31"/>
  <c r="U245" i="31" s="1"/>
  <c r="Y244" i="31"/>
  <c r="AC244" i="31" s="1"/>
  <c r="Q244" i="31"/>
  <c r="U244" i="31" s="1"/>
  <c r="Y243" i="31"/>
  <c r="AC243" i="31" s="1"/>
  <c r="Q243" i="31"/>
  <c r="U243" i="31" s="1"/>
  <c r="AC242" i="31"/>
  <c r="Y242" i="31"/>
  <c r="Q242" i="31"/>
  <c r="U242" i="31" s="1"/>
  <c r="Y241" i="31"/>
  <c r="AC241" i="31" s="1"/>
  <c r="Q241" i="31"/>
  <c r="U241" i="31" s="1"/>
  <c r="Y240" i="31"/>
  <c r="AC240" i="31" s="1"/>
  <c r="Q240" i="31"/>
  <c r="U240" i="31" s="1"/>
  <c r="Y239" i="31"/>
  <c r="AC239" i="31" s="1"/>
  <c r="Q239" i="31"/>
  <c r="U239" i="31" s="1"/>
  <c r="Y238" i="31"/>
  <c r="AC238" i="31" s="1"/>
  <c r="U238" i="31"/>
  <c r="Q238" i="31"/>
  <c r="AC237" i="31"/>
  <c r="Y237" i="31"/>
  <c r="Q237" i="31"/>
  <c r="U237" i="31" s="1"/>
  <c r="Y236" i="31"/>
  <c r="AC236" i="31" s="1"/>
  <c r="Q236" i="31"/>
  <c r="U236" i="31" s="1"/>
  <c r="I103" i="30"/>
  <c r="M103" i="30" s="1"/>
  <c r="I102" i="30"/>
  <c r="M102" i="30" s="1"/>
  <c r="I101" i="30"/>
  <c r="M101" i="30" s="1"/>
  <c r="I100" i="30"/>
  <c r="M100" i="30" s="1"/>
  <c r="I99" i="30"/>
  <c r="M99" i="30" s="1"/>
  <c r="I98" i="30"/>
  <c r="M98" i="30" s="1"/>
  <c r="I97" i="30"/>
  <c r="M97" i="30" s="1"/>
  <c r="I96" i="30"/>
  <c r="M96" i="30" s="1"/>
  <c r="I95" i="30"/>
  <c r="M95" i="30" s="1"/>
  <c r="I94" i="30"/>
  <c r="M94" i="30" s="1"/>
  <c r="I93" i="30"/>
  <c r="M93" i="30" s="1"/>
  <c r="I92" i="30"/>
  <c r="M92" i="30" s="1"/>
  <c r="I91" i="30"/>
  <c r="M91" i="30" s="1"/>
  <c r="CB2" i="29"/>
  <c r="BZ2" i="29"/>
  <c r="CB1" i="29"/>
  <c r="BZ1" i="29"/>
  <c r="AZ2" i="29"/>
  <c r="AZ1" i="29"/>
  <c r="W2" i="29"/>
  <c r="W1" i="29"/>
  <c r="U2" i="29"/>
  <c r="U1" i="29"/>
  <c r="S2" i="29"/>
  <c r="S1" i="29"/>
  <c r="B3" i="29"/>
  <c r="B2" i="29"/>
  <c r="B1" i="29"/>
  <c r="D3" i="29"/>
  <c r="D2" i="29"/>
  <c r="D1" i="29"/>
  <c r="F2" i="29"/>
  <c r="F1" i="29"/>
  <c r="H2" i="29"/>
  <c r="H1" i="29"/>
  <c r="J2" i="29"/>
  <c r="J1" i="29"/>
  <c r="L2" i="29"/>
  <c r="L1" i="29"/>
  <c r="P2" i="29"/>
  <c r="P1" i="29"/>
  <c r="CG226" i="29"/>
  <c r="CE226" i="29"/>
  <c r="BX2" i="29"/>
  <c r="BV2" i="29"/>
  <c r="BT2" i="29"/>
  <c r="BR2" i="29"/>
  <c r="BP2" i="29"/>
  <c r="BN2" i="29"/>
  <c r="BL2" i="29"/>
  <c r="BJ2" i="29"/>
  <c r="BH2" i="29"/>
  <c r="BF2" i="29"/>
  <c r="BD2" i="29"/>
  <c r="AX2" i="29"/>
  <c r="AV2" i="29"/>
  <c r="AT2" i="29"/>
  <c r="AR2" i="29"/>
  <c r="AP2" i="29"/>
  <c r="AN2" i="29"/>
  <c r="AL2" i="29"/>
  <c r="AJ2" i="29"/>
  <c r="AH2" i="29"/>
  <c r="AF2" i="29"/>
  <c r="AD2" i="29"/>
  <c r="AA2" i="29"/>
  <c r="Y2" i="29"/>
  <c r="N2" i="29"/>
  <c r="CG1" i="29"/>
  <c r="CF1" i="29"/>
  <c r="BX1" i="29"/>
  <c r="BV1" i="29"/>
  <c r="BT1" i="29"/>
  <c r="BR1" i="29"/>
  <c r="BP1" i="29"/>
  <c r="BN1" i="29"/>
  <c r="BL1" i="29"/>
  <c r="BJ1" i="29"/>
  <c r="BH1" i="29"/>
  <c r="BF1" i="29"/>
  <c r="BD1" i="29"/>
  <c r="AX1" i="29"/>
  <c r="AV1" i="29"/>
  <c r="AT1" i="29"/>
  <c r="AR1" i="29"/>
  <c r="AP1" i="29"/>
  <c r="AN1" i="29"/>
  <c r="AL1" i="29"/>
  <c r="AJ1" i="29"/>
  <c r="AH1" i="29"/>
  <c r="AF1" i="29"/>
  <c r="AD1" i="29"/>
  <c r="AA1" i="29"/>
  <c r="Y1" i="29"/>
  <c r="N1" i="29"/>
  <c r="A1" i="29"/>
  <c r="E60" i="32" l="1"/>
  <c r="E59" i="32"/>
  <c r="I59" i="32"/>
  <c r="I60" i="32"/>
  <c r="I58" i="32"/>
  <c r="E58" i="32"/>
  <c r="AJ237" i="31"/>
  <c r="AJ238" i="31"/>
  <c r="AJ239" i="31"/>
  <c r="AJ236" i="31"/>
  <c r="AC94" i="30"/>
  <c r="AC93" i="30"/>
  <c r="AC92" i="30"/>
  <c r="AC91" i="30"/>
  <c r="CG3" i="29"/>
  <c r="CF4" i="29"/>
  <c r="CF5" i="29"/>
  <c r="CF3" i="29"/>
  <c r="I103" i="26" l="1"/>
  <c r="M103" i="26" s="1"/>
  <c r="I102" i="26"/>
  <c r="M102" i="26" s="1"/>
  <c r="I101" i="26"/>
  <c r="M101" i="26" s="1"/>
  <c r="I100" i="26"/>
  <c r="M100" i="26" s="1"/>
  <c r="I99" i="26"/>
  <c r="M99" i="26" s="1"/>
  <c r="I98" i="26"/>
  <c r="M98" i="26" s="1"/>
  <c r="I97" i="26"/>
  <c r="M97" i="26" s="1"/>
  <c r="I96" i="26"/>
  <c r="M96" i="26" s="1"/>
  <c r="I95" i="26"/>
  <c r="M95" i="26" s="1"/>
  <c r="I94" i="26"/>
  <c r="M94" i="26" s="1"/>
  <c r="I93" i="26"/>
  <c r="M93" i="26" s="1"/>
  <c r="I92" i="26"/>
  <c r="M92" i="26" s="1"/>
  <c r="I91" i="26"/>
  <c r="M91" i="26" s="1"/>
  <c r="Y249" i="25"/>
  <c r="AC249" i="25" s="1"/>
  <c r="Q249" i="25"/>
  <c r="U249" i="25" s="1"/>
  <c r="Y248" i="25"/>
  <c r="AC248" i="25" s="1"/>
  <c r="Q248" i="25"/>
  <c r="U248" i="25" s="1"/>
  <c r="Y247" i="25"/>
  <c r="AC247" i="25" s="1"/>
  <c r="Q247" i="25"/>
  <c r="U247" i="25" s="1"/>
  <c r="Y246" i="25"/>
  <c r="AC246" i="25" s="1"/>
  <c r="Q246" i="25"/>
  <c r="U246" i="25" s="1"/>
  <c r="Y245" i="25"/>
  <c r="AC245" i="25" s="1"/>
  <c r="Q245" i="25"/>
  <c r="U245" i="25" s="1"/>
  <c r="Y244" i="25"/>
  <c r="AC244" i="25" s="1"/>
  <c r="Q244" i="25"/>
  <c r="U244" i="25" s="1"/>
  <c r="Y243" i="25"/>
  <c r="AC243" i="25" s="1"/>
  <c r="Q243" i="25"/>
  <c r="U243" i="25" s="1"/>
  <c r="AC242" i="25"/>
  <c r="Y242" i="25"/>
  <c r="Q242" i="25"/>
  <c r="U242" i="25" s="1"/>
  <c r="Y241" i="25"/>
  <c r="AC241" i="25" s="1"/>
  <c r="Q241" i="25"/>
  <c r="U241" i="25" s="1"/>
  <c r="Y240" i="25"/>
  <c r="AC240" i="25" s="1"/>
  <c r="Q240" i="25"/>
  <c r="U240" i="25" s="1"/>
  <c r="Y239" i="25"/>
  <c r="AC239" i="25" s="1"/>
  <c r="Q239" i="25"/>
  <c r="U239" i="25" s="1"/>
  <c r="Y238" i="25"/>
  <c r="AC238" i="25" s="1"/>
  <c r="U238" i="25"/>
  <c r="Q238" i="25"/>
  <c r="AC237" i="25"/>
  <c r="Y237" i="25"/>
  <c r="Q237" i="25"/>
  <c r="U237" i="25" s="1"/>
  <c r="Y236" i="25"/>
  <c r="AC236" i="25" s="1"/>
  <c r="Q236" i="25"/>
  <c r="U236" i="25" s="1"/>
  <c r="T245" i="21"/>
  <c r="S245" i="21"/>
  <c r="R245" i="21"/>
  <c r="Q245" i="21"/>
  <c r="P245" i="21"/>
  <c r="O245" i="21"/>
  <c r="N245" i="21"/>
  <c r="M245" i="21"/>
  <c r="L245" i="21"/>
  <c r="K245" i="21"/>
  <c r="J245" i="21"/>
  <c r="I245" i="21"/>
  <c r="H245" i="21"/>
  <c r="G245" i="21"/>
  <c r="F245" i="21"/>
  <c r="E245" i="21"/>
  <c r="T244" i="21"/>
  <c r="S244" i="21"/>
  <c r="R244" i="21"/>
  <c r="Q244" i="21"/>
  <c r="P244" i="21"/>
  <c r="O244" i="21"/>
  <c r="N244" i="21"/>
  <c r="M244" i="21"/>
  <c r="L244" i="21"/>
  <c r="K244" i="21"/>
  <c r="J244" i="21"/>
  <c r="I244" i="21"/>
  <c r="H244" i="21"/>
  <c r="G244" i="21"/>
  <c r="F244" i="21"/>
  <c r="E244" i="21"/>
  <c r="D244" i="21"/>
  <c r="C244" i="21"/>
  <c r="T243" i="21"/>
  <c r="S243" i="21"/>
  <c r="R243" i="21"/>
  <c r="Q243" i="21"/>
  <c r="P243" i="21"/>
  <c r="O243" i="21"/>
  <c r="N243" i="21"/>
  <c r="M243" i="21"/>
  <c r="L243" i="21"/>
  <c r="K243" i="21"/>
  <c r="H243" i="21"/>
  <c r="G243" i="21"/>
  <c r="F243" i="21"/>
  <c r="E243" i="21"/>
  <c r="D243" i="21"/>
  <c r="C243" i="21"/>
  <c r="T242" i="21"/>
  <c r="S242" i="21"/>
  <c r="R242" i="21"/>
  <c r="Q242" i="21"/>
  <c r="P242" i="21"/>
  <c r="O242" i="21"/>
  <c r="N242" i="21"/>
  <c r="M242" i="21"/>
  <c r="L242" i="21"/>
  <c r="K242" i="21"/>
  <c r="D242" i="21"/>
  <c r="C242" i="21"/>
  <c r="T241" i="21"/>
  <c r="S241" i="21"/>
  <c r="R241" i="21"/>
  <c r="Q241" i="21"/>
  <c r="P241" i="21"/>
  <c r="O241" i="21"/>
  <c r="N241" i="21"/>
  <c r="M241" i="21"/>
  <c r="L241" i="21"/>
  <c r="K241" i="21"/>
  <c r="D241" i="21"/>
  <c r="C241" i="21"/>
  <c r="R239" i="21"/>
  <c r="Q239" i="21"/>
  <c r="P239" i="21"/>
  <c r="O239" i="21"/>
  <c r="N239" i="21"/>
  <c r="M239" i="21"/>
  <c r="L239" i="21"/>
  <c r="K239" i="21"/>
  <c r="F239" i="21"/>
  <c r="E239" i="21"/>
  <c r="R238" i="21"/>
  <c r="Q238" i="21"/>
  <c r="P238" i="21"/>
  <c r="O238" i="21"/>
  <c r="N238" i="21"/>
  <c r="M238" i="21"/>
  <c r="L238" i="21"/>
  <c r="K238" i="21"/>
  <c r="F238" i="21"/>
  <c r="E238" i="21"/>
  <c r="F237" i="21"/>
  <c r="E237" i="21"/>
  <c r="F236" i="21"/>
  <c r="E236" i="21"/>
  <c r="S235" i="21"/>
  <c r="T235" i="21" s="1"/>
  <c r="Q235" i="21"/>
  <c r="O235" i="21"/>
  <c r="P235" i="21" s="1"/>
  <c r="M235" i="21"/>
  <c r="N235" i="21" s="1"/>
  <c r="K235" i="21"/>
  <c r="L235" i="21" s="1"/>
  <c r="I235" i="21"/>
  <c r="J235" i="21" s="1"/>
  <c r="G235" i="21"/>
  <c r="H235" i="21" s="1"/>
  <c r="F235" i="21"/>
  <c r="E235" i="21"/>
  <c r="C235" i="21"/>
  <c r="D235" i="21" s="1"/>
  <c r="S232" i="21"/>
  <c r="T232" i="21" s="1"/>
  <c r="Q232" i="21"/>
  <c r="R232" i="21" s="1"/>
  <c r="O232" i="21"/>
  <c r="P232" i="21" s="1"/>
  <c r="M232" i="21"/>
  <c r="N232" i="21" s="1"/>
  <c r="K232" i="21"/>
  <c r="L232" i="21" s="1"/>
  <c r="J232" i="21"/>
  <c r="I232" i="21"/>
  <c r="H232" i="21"/>
  <c r="G232" i="21"/>
  <c r="F232" i="21"/>
  <c r="E232" i="21"/>
  <c r="C232" i="21"/>
  <c r="D232" i="21" s="1"/>
  <c r="R231" i="21"/>
  <c r="Q231" i="21"/>
  <c r="J230" i="21"/>
  <c r="I230" i="21"/>
  <c r="H230" i="21"/>
  <c r="G230" i="21"/>
  <c r="F230" i="21"/>
  <c r="E230" i="21"/>
  <c r="J229" i="21"/>
  <c r="I229" i="21"/>
  <c r="H229" i="21"/>
  <c r="G229" i="21"/>
  <c r="F229" i="21"/>
  <c r="E229" i="21"/>
  <c r="H228" i="21"/>
  <c r="G228" i="21"/>
  <c r="F228" i="21"/>
  <c r="E228" i="21"/>
  <c r="S227" i="21"/>
  <c r="T227" i="21" s="1"/>
  <c r="R227" i="21"/>
  <c r="Q227" i="21"/>
  <c r="O227" i="21"/>
  <c r="P227" i="21" s="1"/>
  <c r="M227" i="21"/>
  <c r="N227" i="21" s="1"/>
  <c r="K227" i="21"/>
  <c r="L227" i="21" s="1"/>
  <c r="I227" i="21"/>
  <c r="J227" i="21" s="1"/>
  <c r="H227" i="21"/>
  <c r="G227" i="21"/>
  <c r="F227" i="21"/>
  <c r="E227" i="21"/>
  <c r="C227" i="21"/>
  <c r="D227" i="21" s="1"/>
  <c r="H226" i="21"/>
  <c r="G226" i="21"/>
  <c r="F226" i="21"/>
  <c r="E226" i="21"/>
  <c r="S221" i="21"/>
  <c r="C245" i="21" s="1"/>
  <c r="D245" i="21" s="1"/>
  <c r="S38" i="21"/>
  <c r="R38" i="21"/>
  <c r="S37" i="21"/>
  <c r="R37" i="21"/>
  <c r="S36" i="21"/>
  <c r="R36" i="21"/>
  <c r="S35" i="21"/>
  <c r="R35" i="21"/>
  <c r="S34" i="21"/>
  <c r="R34" i="21"/>
  <c r="S33" i="21"/>
  <c r="R33" i="21"/>
  <c r="S32" i="21"/>
  <c r="R32" i="21"/>
  <c r="S31" i="21"/>
  <c r="R31" i="21"/>
  <c r="S30" i="21"/>
  <c r="R30" i="21"/>
  <c r="S29" i="21"/>
  <c r="R29" i="21"/>
  <c r="S28" i="21"/>
  <c r="R28" i="21"/>
  <c r="S27" i="21"/>
  <c r="R27" i="21"/>
  <c r="S26" i="21"/>
  <c r="R26" i="21"/>
  <c r="S25" i="21"/>
  <c r="R25" i="21"/>
  <c r="S24" i="21"/>
  <c r="R24" i="21"/>
  <c r="S23" i="21"/>
  <c r="R23" i="21"/>
  <c r="S22" i="21"/>
  <c r="R22" i="21"/>
  <c r="S21" i="21"/>
  <c r="R21" i="21"/>
  <c r="S20" i="21"/>
  <c r="R20" i="21"/>
  <c r="S19" i="21"/>
  <c r="R19" i="21"/>
  <c r="S18" i="21"/>
  <c r="R18" i="21"/>
  <c r="S17" i="21"/>
  <c r="R17" i="21"/>
  <c r="S16" i="21"/>
  <c r="R16" i="21"/>
  <c r="S15" i="21"/>
  <c r="R15" i="21"/>
  <c r="E11" i="21"/>
  <c r="E32" i="21" s="1"/>
  <c r="F32" i="21" s="1"/>
  <c r="D13" i="21"/>
  <c r="D14" i="21"/>
  <c r="D15" i="21"/>
  <c r="E15" i="21"/>
  <c r="F15" i="21" s="1"/>
  <c r="D16" i="21"/>
  <c r="E16" i="21"/>
  <c r="F16" i="21" s="1"/>
  <c r="D17" i="21"/>
  <c r="D18" i="21"/>
  <c r="E18" i="21"/>
  <c r="F18" i="21" s="1"/>
  <c r="D19" i="21"/>
  <c r="E19" i="21"/>
  <c r="F19" i="21" s="1"/>
  <c r="D20" i="21"/>
  <c r="D21" i="21"/>
  <c r="E21" i="21"/>
  <c r="F21" i="21" s="1"/>
  <c r="D22" i="21"/>
  <c r="D23" i="21"/>
  <c r="D24" i="21"/>
  <c r="D25" i="21"/>
  <c r="E25" i="21"/>
  <c r="F25" i="21" s="1"/>
  <c r="D26" i="21"/>
  <c r="E26" i="21"/>
  <c r="F26" i="21" s="1"/>
  <c r="D27" i="21"/>
  <c r="E27" i="21"/>
  <c r="F27" i="21" s="1"/>
  <c r="D28" i="21"/>
  <c r="D29" i="21"/>
  <c r="D30" i="21"/>
  <c r="E30" i="21"/>
  <c r="F30" i="21" s="1"/>
  <c r="D31" i="21"/>
  <c r="D32" i="21"/>
  <c r="D33" i="21"/>
  <c r="E33" i="21"/>
  <c r="F33" i="21" s="1"/>
  <c r="D34" i="21"/>
  <c r="D35" i="21"/>
  <c r="D36" i="21"/>
  <c r="D37" i="21"/>
  <c r="E37" i="21"/>
  <c r="F37" i="21" s="1"/>
  <c r="D38" i="21"/>
  <c r="E38" i="21"/>
  <c r="F38" i="21" s="1"/>
  <c r="D39" i="21"/>
  <c r="E39" i="21"/>
  <c r="F39" i="21" s="1"/>
  <c r="D40" i="21"/>
  <c r="E40" i="21"/>
  <c r="F40" i="21" s="1"/>
  <c r="H72" i="21"/>
  <c r="H73" i="21"/>
  <c r="H74" i="21"/>
  <c r="H92" i="21"/>
  <c r="H93" i="21"/>
  <c r="H94" i="21"/>
  <c r="H95" i="21"/>
  <c r="H96" i="21"/>
  <c r="H97" i="21"/>
  <c r="H98" i="21"/>
  <c r="H99" i="21"/>
  <c r="H100" i="21"/>
  <c r="H101" i="21"/>
  <c r="H102" i="21"/>
  <c r="H103" i="21"/>
  <c r="E111" i="21"/>
  <c r="E127" i="21" s="1"/>
  <c r="F127" i="21" s="1"/>
  <c r="D113" i="21"/>
  <c r="D114" i="21"/>
  <c r="D115" i="21"/>
  <c r="E115" i="21"/>
  <c r="F115" i="21" s="1"/>
  <c r="D116" i="21"/>
  <c r="E116" i="21"/>
  <c r="F116" i="21" s="1"/>
  <c r="D117" i="21"/>
  <c r="D118" i="21"/>
  <c r="E118" i="21"/>
  <c r="F118" i="21" s="1"/>
  <c r="D119" i="21"/>
  <c r="E119" i="21"/>
  <c r="F119" i="21" s="1"/>
  <c r="D120" i="21"/>
  <c r="D121" i="21"/>
  <c r="E121" i="21"/>
  <c r="F121" i="21" s="1"/>
  <c r="D122" i="21"/>
  <c r="D123" i="21"/>
  <c r="D124" i="21"/>
  <c r="D125" i="21"/>
  <c r="E125" i="21"/>
  <c r="F125" i="21" s="1"/>
  <c r="D126" i="21"/>
  <c r="E126" i="21"/>
  <c r="F126" i="21" s="1"/>
  <c r="D127" i="21"/>
  <c r="D128" i="21"/>
  <c r="E128" i="21"/>
  <c r="F128" i="21" s="1"/>
  <c r="D129" i="21"/>
  <c r="D130" i="21"/>
  <c r="E130" i="21"/>
  <c r="F130" i="21" s="1"/>
  <c r="D131" i="21"/>
  <c r="D132" i="21"/>
  <c r="D133" i="21"/>
  <c r="E133" i="21"/>
  <c r="F133" i="21" s="1"/>
  <c r="D134" i="21"/>
  <c r="D135" i="21"/>
  <c r="D136" i="21"/>
  <c r="D137" i="21"/>
  <c r="D138" i="21"/>
  <c r="E138" i="21"/>
  <c r="F138" i="21" s="1"/>
  <c r="D139" i="21"/>
  <c r="E139" i="21"/>
  <c r="F139" i="21" s="1"/>
  <c r="D140" i="21"/>
  <c r="E140" i="21"/>
  <c r="F140" i="21" s="1"/>
  <c r="I146" i="21"/>
  <c r="I147" i="21"/>
  <c r="I148" i="21"/>
  <c r="I149" i="21"/>
  <c r="I150" i="21"/>
  <c r="I151" i="21"/>
  <c r="I152" i="21"/>
  <c r="I153" i="21"/>
  <c r="I154" i="21"/>
  <c r="I155" i="21"/>
  <c r="I156" i="21"/>
  <c r="I157" i="21"/>
  <c r="I158" i="21"/>
  <c r="I159" i="21"/>
  <c r="I160" i="21"/>
  <c r="I161" i="21"/>
  <c r="H167" i="21"/>
  <c r="H168" i="21"/>
  <c r="H169" i="21"/>
  <c r="H170" i="21"/>
  <c r="H171" i="21"/>
  <c r="H172" i="21"/>
  <c r="H173" i="21"/>
  <c r="H174" i="21"/>
  <c r="H175" i="21"/>
  <c r="H176" i="21"/>
  <c r="H177" i="21"/>
  <c r="H178" i="21"/>
  <c r="H179" i="21"/>
  <c r="H180" i="21"/>
  <c r="H181" i="21"/>
  <c r="D192" i="21"/>
  <c r="E192" i="21"/>
  <c r="F192" i="21" s="1"/>
  <c r="D193" i="21"/>
  <c r="E193" i="21"/>
  <c r="F193" i="21" s="1"/>
  <c r="D194" i="21"/>
  <c r="E194" i="21"/>
  <c r="F194" i="21" s="1"/>
  <c r="D195" i="21"/>
  <c r="E195" i="21"/>
  <c r="F195" i="21" s="1"/>
  <c r="D196" i="21"/>
  <c r="E196" i="21"/>
  <c r="F196" i="21" s="1"/>
  <c r="E197" i="21"/>
  <c r="D202" i="21"/>
  <c r="E202" i="21"/>
  <c r="F202" i="21" s="1"/>
  <c r="D203" i="21"/>
  <c r="E203" i="21"/>
  <c r="F203" i="21" s="1"/>
  <c r="D204" i="21"/>
  <c r="E204" i="21"/>
  <c r="F204" i="21" s="1"/>
  <c r="D205" i="21"/>
  <c r="E205" i="21"/>
  <c r="F205" i="21" s="1"/>
  <c r="D206" i="21"/>
  <c r="E206" i="21"/>
  <c r="F206" i="21" s="1"/>
  <c r="E207" i="21"/>
  <c r="D212" i="21"/>
  <c r="E212" i="21"/>
  <c r="F212" i="21" s="1"/>
  <c r="D213" i="21"/>
  <c r="E213" i="21"/>
  <c r="F213" i="21" s="1"/>
  <c r="D214" i="21"/>
  <c r="E214" i="21"/>
  <c r="F214" i="21" s="1"/>
  <c r="D215" i="21"/>
  <c r="E215" i="21"/>
  <c r="F215" i="21" s="1"/>
  <c r="D216" i="21"/>
  <c r="E216" i="21"/>
  <c r="F216" i="21" s="1"/>
  <c r="E217" i="21"/>
  <c r="B38" i="20"/>
  <c r="R38" i="20" s="1"/>
  <c r="B37" i="20"/>
  <c r="R37" i="20" s="1"/>
  <c r="B36" i="20"/>
  <c r="Q36" i="20" s="1"/>
  <c r="B35" i="20"/>
  <c r="R35" i="20" s="1"/>
  <c r="B34" i="20"/>
  <c r="Q34" i="20" s="1"/>
  <c r="B33" i="20"/>
  <c r="Q33" i="20" s="1"/>
  <c r="B32" i="20"/>
  <c r="Q32" i="20" s="1"/>
  <c r="B31" i="20"/>
  <c r="Q31" i="20" s="1"/>
  <c r="B30" i="20"/>
  <c r="R30" i="20" s="1"/>
  <c r="B29" i="20"/>
  <c r="S25" i="20"/>
  <c r="R25" i="20"/>
  <c r="S24" i="20"/>
  <c r="R24" i="20"/>
  <c r="B23" i="20"/>
  <c r="S23" i="20" s="1"/>
  <c r="R22" i="20"/>
  <c r="B21" i="20"/>
  <c r="S21" i="20" s="1"/>
  <c r="R20" i="20"/>
  <c r="S19" i="20"/>
  <c r="R19" i="20"/>
  <c r="S18" i="20"/>
  <c r="R18" i="20"/>
  <c r="B17" i="20"/>
  <c r="R17" i="20" s="1"/>
  <c r="B16" i="20"/>
  <c r="S16" i="20" s="1"/>
  <c r="S15" i="20"/>
  <c r="R15" i="20"/>
  <c r="S14" i="20"/>
  <c r="R14" i="20"/>
  <c r="B13" i="20"/>
  <c r="R13" i="20" s="1"/>
  <c r="B12" i="20"/>
  <c r="S12" i="20" s="1"/>
  <c r="S11" i="20"/>
  <c r="R11" i="20"/>
  <c r="B10" i="20"/>
  <c r="S10" i="20" s="1"/>
  <c r="AH33" i="19"/>
  <c r="AG33" i="19"/>
  <c r="AF33" i="19"/>
  <c r="AE33" i="19"/>
  <c r="AD33" i="19"/>
  <c r="AC33" i="19"/>
  <c r="AB33" i="19"/>
  <c r="I33" i="19" s="1"/>
  <c r="AA33" i="19"/>
  <c r="H33" i="19" s="1"/>
  <c r="AH32" i="19"/>
  <c r="AG32" i="19"/>
  <c r="AF32" i="19"/>
  <c r="AE32" i="19"/>
  <c r="AD32" i="19"/>
  <c r="AC32" i="19"/>
  <c r="AB32" i="19"/>
  <c r="C32" i="19" s="1"/>
  <c r="AA32" i="19"/>
  <c r="B32" i="19" s="1"/>
  <c r="AH31" i="19"/>
  <c r="AG31" i="19"/>
  <c r="AF31" i="19"/>
  <c r="AE31" i="19"/>
  <c r="AD31" i="19"/>
  <c r="AC31" i="19"/>
  <c r="AB31" i="19"/>
  <c r="I31" i="19" s="1"/>
  <c r="AA31" i="19"/>
  <c r="H31" i="19" s="1"/>
  <c r="AH30" i="19"/>
  <c r="AG30" i="19"/>
  <c r="AF30" i="19"/>
  <c r="AE30" i="19"/>
  <c r="AD30" i="19"/>
  <c r="AC30" i="19"/>
  <c r="AB30" i="19"/>
  <c r="I30" i="19" s="1"/>
  <c r="AA30" i="19"/>
  <c r="H30" i="19" s="1"/>
  <c r="AH29" i="19"/>
  <c r="AG29" i="19"/>
  <c r="AF29" i="19"/>
  <c r="AE29" i="19"/>
  <c r="AD29" i="19"/>
  <c r="AC29" i="19"/>
  <c r="AB29" i="19"/>
  <c r="I29" i="19" s="1"/>
  <c r="AA29" i="19"/>
  <c r="H29" i="19" s="1"/>
  <c r="AH28" i="19"/>
  <c r="AG28" i="19"/>
  <c r="AF28" i="19"/>
  <c r="AE28" i="19"/>
  <c r="AD28" i="19"/>
  <c r="AC28" i="19"/>
  <c r="AB28" i="19"/>
  <c r="I28" i="19" s="1"/>
  <c r="AA28" i="19"/>
  <c r="B28" i="19" s="1"/>
  <c r="L23" i="19"/>
  <c r="J23" i="19"/>
  <c r="H23" i="19"/>
  <c r="F23" i="19"/>
  <c r="D23" i="19"/>
  <c r="B23" i="19"/>
  <c r="I19" i="19"/>
  <c r="B19" i="19"/>
  <c r="I17" i="19"/>
  <c r="B17" i="19"/>
  <c r="I13" i="19"/>
  <c r="B13" i="19"/>
  <c r="I9" i="19"/>
  <c r="B9" i="19"/>
  <c r="AA7" i="19"/>
  <c r="AA6" i="19"/>
  <c r="B6" i="19"/>
  <c r="AI5" i="19"/>
  <c r="AA5" i="19"/>
  <c r="B5" i="19"/>
  <c r="AI4" i="19"/>
  <c r="AA4" i="19"/>
  <c r="M4" i="19"/>
  <c r="J4" i="19"/>
  <c r="F4" i="19"/>
  <c r="D4" i="19"/>
  <c r="AC92" i="26" l="1"/>
  <c r="AC94" i="26"/>
  <c r="AC93" i="26"/>
  <c r="AC91" i="26"/>
  <c r="AJ237" i="25"/>
  <c r="AJ239" i="25"/>
  <c r="AJ236" i="25"/>
  <c r="AJ238" i="25"/>
  <c r="E240" i="21"/>
  <c r="F240" i="21" s="1"/>
  <c r="S238" i="21"/>
  <c r="T238" i="21" s="1"/>
  <c r="S240" i="21"/>
  <c r="T240" i="21" s="1"/>
  <c r="G236" i="21"/>
  <c r="H236" i="21" s="1"/>
  <c r="C239" i="21"/>
  <c r="D239" i="21" s="1"/>
  <c r="Q226" i="21"/>
  <c r="R226" i="21" s="1"/>
  <c r="S230" i="21"/>
  <c r="T230" i="21" s="1"/>
  <c r="M233" i="21"/>
  <c r="N233" i="21" s="1"/>
  <c r="O240" i="21"/>
  <c r="P240" i="21" s="1"/>
  <c r="C231" i="21"/>
  <c r="D231" i="21" s="1"/>
  <c r="Q240" i="21"/>
  <c r="R240" i="21" s="1"/>
  <c r="K228" i="21"/>
  <c r="L228" i="21" s="1"/>
  <c r="G231" i="21"/>
  <c r="H231" i="21" s="1"/>
  <c r="G237" i="21"/>
  <c r="H237" i="21" s="1"/>
  <c r="I237" i="21"/>
  <c r="J237" i="21" s="1"/>
  <c r="K234" i="21"/>
  <c r="L234" i="21" s="1"/>
  <c r="I243" i="21"/>
  <c r="J243" i="21" s="1"/>
  <c r="I228" i="21"/>
  <c r="J228" i="21" s="1"/>
  <c r="G239" i="21"/>
  <c r="H239" i="21" s="1"/>
  <c r="C230" i="21"/>
  <c r="D230" i="21" s="1"/>
  <c r="M228" i="21"/>
  <c r="N228" i="21" s="1"/>
  <c r="E231" i="21"/>
  <c r="F231" i="21" s="1"/>
  <c r="C233" i="21"/>
  <c r="D233" i="21" s="1"/>
  <c r="K237" i="21"/>
  <c r="L237" i="21" s="1"/>
  <c r="C238" i="21"/>
  <c r="D238" i="21" s="1"/>
  <c r="R235" i="21"/>
  <c r="G238" i="21"/>
  <c r="H238" i="21" s="1"/>
  <c r="S231" i="21"/>
  <c r="T231" i="21" s="1"/>
  <c r="O233" i="21"/>
  <c r="P233" i="21" s="1"/>
  <c r="I238" i="21"/>
  <c r="J238" i="21" s="1"/>
  <c r="Q233" i="21"/>
  <c r="R233" i="21" s="1"/>
  <c r="K229" i="21"/>
  <c r="L229" i="21" s="1"/>
  <c r="S233" i="21"/>
  <c r="T233" i="21" s="1"/>
  <c r="M234" i="21"/>
  <c r="N234" i="21" s="1"/>
  <c r="I236" i="21"/>
  <c r="J236" i="21" s="1"/>
  <c r="K226" i="21"/>
  <c r="L226" i="21" s="1"/>
  <c r="O234" i="21"/>
  <c r="P234" i="21" s="1"/>
  <c r="K236" i="21"/>
  <c r="L236" i="21" s="1"/>
  <c r="M226" i="21"/>
  <c r="N226" i="21" s="1"/>
  <c r="Q234" i="21"/>
  <c r="R234" i="21" s="1"/>
  <c r="M236" i="21"/>
  <c r="N236" i="21" s="1"/>
  <c r="S239" i="21"/>
  <c r="T239" i="21" s="1"/>
  <c r="O226" i="21"/>
  <c r="P226" i="21" s="1"/>
  <c r="C240" i="21"/>
  <c r="D240" i="21" s="1"/>
  <c r="Q228" i="21"/>
  <c r="R228" i="21" s="1"/>
  <c r="O229" i="21"/>
  <c r="P229" i="21" s="1"/>
  <c r="M230" i="21"/>
  <c r="N230" i="21" s="1"/>
  <c r="K231" i="21"/>
  <c r="L231" i="21" s="1"/>
  <c r="G233" i="21"/>
  <c r="H233" i="21" s="1"/>
  <c r="E234" i="21"/>
  <c r="F234" i="21" s="1"/>
  <c r="Q236" i="21"/>
  <c r="R236" i="21" s="1"/>
  <c r="O237" i="21"/>
  <c r="P237" i="21" s="1"/>
  <c r="I240" i="21"/>
  <c r="J240" i="21" s="1"/>
  <c r="G241" i="21"/>
  <c r="H241" i="21" s="1"/>
  <c r="E242" i="21"/>
  <c r="F242" i="21" s="1"/>
  <c r="C228" i="21"/>
  <c r="D228" i="21" s="1"/>
  <c r="S228" i="21"/>
  <c r="T228" i="21" s="1"/>
  <c r="Q229" i="21"/>
  <c r="R229" i="21" s="1"/>
  <c r="O230" i="21"/>
  <c r="P230" i="21" s="1"/>
  <c r="M231" i="21"/>
  <c r="N231" i="21" s="1"/>
  <c r="I233" i="21"/>
  <c r="J233" i="21" s="1"/>
  <c r="G234" i="21"/>
  <c r="H234" i="21" s="1"/>
  <c r="C236" i="21"/>
  <c r="D236" i="21" s="1"/>
  <c r="S236" i="21"/>
  <c r="T236" i="21" s="1"/>
  <c r="Q237" i="21"/>
  <c r="R237" i="21" s="1"/>
  <c r="K240" i="21"/>
  <c r="L240" i="21" s="1"/>
  <c r="I241" i="21"/>
  <c r="J241" i="21" s="1"/>
  <c r="G242" i="21"/>
  <c r="H242" i="21" s="1"/>
  <c r="C226" i="21"/>
  <c r="D226" i="21" s="1"/>
  <c r="S226" i="21"/>
  <c r="T226" i="21" s="1"/>
  <c r="O228" i="21"/>
  <c r="P228" i="21" s="1"/>
  <c r="M229" i="21"/>
  <c r="N229" i="21" s="1"/>
  <c r="K230" i="21"/>
  <c r="L230" i="21" s="1"/>
  <c r="I231" i="21"/>
  <c r="J231" i="21" s="1"/>
  <c r="E233" i="21"/>
  <c r="F233" i="21" s="1"/>
  <c r="C234" i="21"/>
  <c r="D234" i="21" s="1"/>
  <c r="S234" i="21"/>
  <c r="T234" i="21" s="1"/>
  <c r="O236" i="21"/>
  <c r="P236" i="21" s="1"/>
  <c r="M237" i="21"/>
  <c r="N237" i="21" s="1"/>
  <c r="I239" i="21"/>
  <c r="J239" i="21" s="1"/>
  <c r="G240" i="21"/>
  <c r="H240" i="21" s="1"/>
  <c r="E241" i="21"/>
  <c r="F241" i="21" s="1"/>
  <c r="I226" i="21"/>
  <c r="J226" i="21" s="1"/>
  <c r="C229" i="21"/>
  <c r="D229" i="21" s="1"/>
  <c r="S229" i="21"/>
  <c r="T229" i="21" s="1"/>
  <c r="Q230" i="21"/>
  <c r="R230" i="21" s="1"/>
  <c r="O231" i="21"/>
  <c r="P231" i="21" s="1"/>
  <c r="K233" i="21"/>
  <c r="L233" i="21" s="1"/>
  <c r="I234" i="21"/>
  <c r="J234" i="21" s="1"/>
  <c r="C237" i="21"/>
  <c r="D237" i="21" s="1"/>
  <c r="S237" i="21"/>
  <c r="T237" i="21" s="1"/>
  <c r="M240" i="21"/>
  <c r="N240" i="21" s="1"/>
  <c r="I242" i="21"/>
  <c r="J242" i="21" s="1"/>
  <c r="E31" i="21"/>
  <c r="F31" i="21" s="1"/>
  <c r="E13" i="21"/>
  <c r="F13" i="21" s="1"/>
  <c r="E24" i="21"/>
  <c r="F24" i="21" s="1"/>
  <c r="E36" i="21"/>
  <c r="F36" i="21" s="1"/>
  <c r="E23" i="21"/>
  <c r="F23" i="21" s="1"/>
  <c r="E35" i="21"/>
  <c r="F35" i="21" s="1"/>
  <c r="E29" i="21"/>
  <c r="F29" i="21" s="1"/>
  <c r="E17" i="21"/>
  <c r="F17" i="21" s="1"/>
  <c r="E28" i="21"/>
  <c r="F28" i="21" s="1"/>
  <c r="E22" i="21"/>
  <c r="F22" i="21" s="1"/>
  <c r="E34" i="21"/>
  <c r="F34" i="21" s="1"/>
  <c r="E20" i="21"/>
  <c r="F20" i="21" s="1"/>
  <c r="E14" i="21"/>
  <c r="F14" i="21" s="1"/>
  <c r="E134" i="21"/>
  <c r="F134" i="21" s="1"/>
  <c r="D217" i="21"/>
  <c r="E136" i="21"/>
  <c r="F136" i="21" s="1"/>
  <c r="E117" i="21"/>
  <c r="F117" i="21" s="1"/>
  <c r="E129" i="21"/>
  <c r="F129" i="21" s="1"/>
  <c r="E114" i="21"/>
  <c r="F114" i="21" s="1"/>
  <c r="E137" i="21"/>
  <c r="F137" i="21" s="1"/>
  <c r="E131" i="21"/>
  <c r="F131" i="21" s="1"/>
  <c r="E113" i="21"/>
  <c r="F113" i="21" s="1"/>
  <c r="E124" i="21"/>
  <c r="F124" i="21" s="1"/>
  <c r="E135" i="21"/>
  <c r="F135" i="21" s="1"/>
  <c r="E123" i="21"/>
  <c r="F123" i="21" s="1"/>
  <c r="E132" i="21"/>
  <c r="F132" i="21" s="1"/>
  <c r="E120" i="21"/>
  <c r="F120" i="21" s="1"/>
  <c r="E122" i="21"/>
  <c r="F122" i="21" s="1"/>
  <c r="S20" i="20"/>
  <c r="B43" i="20"/>
  <c r="R34" i="20"/>
  <c r="S22" i="20"/>
  <c r="Q29" i="20"/>
  <c r="R29" i="20"/>
  <c r="S13" i="20"/>
  <c r="Q35" i="20"/>
  <c r="R36" i="20"/>
  <c r="R16" i="20"/>
  <c r="Q37" i="20"/>
  <c r="R10" i="20"/>
  <c r="R23" i="20"/>
  <c r="R32" i="20"/>
  <c r="Q38" i="20"/>
  <c r="S17" i="20"/>
  <c r="R33" i="20"/>
  <c r="B42" i="20"/>
  <c r="Q30" i="20"/>
  <c r="R21" i="20"/>
  <c r="R31" i="20"/>
  <c r="R12" i="20"/>
  <c r="K33" i="19"/>
  <c r="L33" i="19" s="1"/>
  <c r="B29" i="19"/>
  <c r="C30" i="19"/>
  <c r="E30" i="19" s="1"/>
  <c r="J33" i="19"/>
  <c r="C31" i="19"/>
  <c r="E31" i="19" s="1"/>
  <c r="C33" i="19"/>
  <c r="E33" i="19" s="1"/>
  <c r="J30" i="19"/>
  <c r="B31" i="19"/>
  <c r="D31" i="19" s="1"/>
  <c r="C28" i="19"/>
  <c r="D28" i="19" s="1"/>
  <c r="D32" i="19"/>
  <c r="B33" i="19"/>
  <c r="J29" i="19"/>
  <c r="B30" i="19"/>
  <c r="D30" i="19" s="1"/>
  <c r="K29" i="19"/>
  <c r="C29" i="19"/>
  <c r="E32" i="19"/>
  <c r="K30" i="19"/>
  <c r="H28" i="19"/>
  <c r="J28" i="19" s="1"/>
  <c r="J31" i="19"/>
  <c r="H32" i="19"/>
  <c r="K31" i="19"/>
  <c r="L31" i="19" s="1"/>
  <c r="I32" i="19"/>
  <c r="K32" i="19" s="1"/>
  <c r="K28" i="19"/>
  <c r="B44" i="20" l="1"/>
  <c r="D29" i="19"/>
  <c r="E28" i="19"/>
  <c r="F28" i="19" s="1"/>
  <c r="E29" i="19"/>
  <c r="F30" i="19"/>
  <c r="D33" i="19"/>
  <c r="F33" i="19" s="1"/>
  <c r="L30" i="19"/>
  <c r="L29" i="19"/>
  <c r="F32" i="19"/>
  <c r="F31" i="19"/>
  <c r="J32" i="19"/>
  <c r="I34" i="19" s="1"/>
  <c r="L28" i="19"/>
  <c r="I35" i="19"/>
  <c r="F29" i="19" l="1"/>
  <c r="C35" i="19"/>
  <c r="C34" i="19"/>
  <c r="I36" i="19"/>
  <c r="L32" i="19"/>
  <c r="C36" i="19" l="1"/>
  <c r="AH33" i="16"/>
  <c r="AG33" i="16"/>
  <c r="AF33" i="16"/>
  <c r="AE33" i="16"/>
  <c r="AD33" i="16"/>
  <c r="AC33" i="16"/>
  <c r="AB33" i="16"/>
  <c r="I33" i="16" s="1"/>
  <c r="AA33" i="16"/>
  <c r="H33" i="16" s="1"/>
  <c r="AH32" i="16"/>
  <c r="AG32" i="16"/>
  <c r="AF32" i="16"/>
  <c r="AE32" i="16"/>
  <c r="AD32" i="16"/>
  <c r="AC32" i="16"/>
  <c r="AB32" i="16"/>
  <c r="I32" i="16" s="1"/>
  <c r="AA32" i="16"/>
  <c r="B32" i="16" s="1"/>
  <c r="AH31" i="16"/>
  <c r="AG31" i="16"/>
  <c r="AF31" i="16"/>
  <c r="AE31" i="16"/>
  <c r="AD31" i="16"/>
  <c r="AC31" i="16"/>
  <c r="AB31" i="16"/>
  <c r="I31" i="16" s="1"/>
  <c r="AA31" i="16"/>
  <c r="H31" i="16" s="1"/>
  <c r="AH30" i="16"/>
  <c r="AG30" i="16"/>
  <c r="AF30" i="16"/>
  <c r="AE30" i="16"/>
  <c r="AD30" i="16"/>
  <c r="AC30" i="16"/>
  <c r="AB30" i="16"/>
  <c r="C30" i="16" s="1"/>
  <c r="AA30" i="16"/>
  <c r="H30" i="16" s="1"/>
  <c r="AH29" i="16"/>
  <c r="AG29" i="16"/>
  <c r="AF29" i="16"/>
  <c r="AE29" i="16"/>
  <c r="AD29" i="16"/>
  <c r="AC29" i="16"/>
  <c r="AB29" i="16"/>
  <c r="I29" i="16" s="1"/>
  <c r="AA29" i="16"/>
  <c r="H29" i="16" s="1"/>
  <c r="AH28" i="16"/>
  <c r="AG28" i="16"/>
  <c r="AF28" i="16"/>
  <c r="AE28" i="16"/>
  <c r="AD28" i="16"/>
  <c r="AC28" i="16"/>
  <c r="AB28" i="16"/>
  <c r="I28" i="16" s="1"/>
  <c r="AA28" i="16"/>
  <c r="B28" i="16" s="1"/>
  <c r="L23" i="16"/>
  <c r="J23" i="16"/>
  <c r="H23" i="16"/>
  <c r="F23" i="16"/>
  <c r="D23" i="16"/>
  <c r="B23" i="16"/>
  <c r="I19" i="16"/>
  <c r="B19" i="16"/>
  <c r="I17" i="16"/>
  <c r="B17" i="16"/>
  <c r="I13" i="16"/>
  <c r="B13" i="16"/>
  <c r="I9" i="16"/>
  <c r="B9" i="16"/>
  <c r="AA7" i="16"/>
  <c r="AA6" i="16"/>
  <c r="B6" i="16"/>
  <c r="AI5" i="16"/>
  <c r="AA5" i="16"/>
  <c r="B5" i="16"/>
  <c r="AI4" i="16"/>
  <c r="AA4" i="16"/>
  <c r="M4" i="16"/>
  <c r="J4" i="16"/>
  <c r="F4" i="16"/>
  <c r="D4" i="16"/>
  <c r="O6" i="15"/>
  <c r="N6" i="15"/>
  <c r="M6" i="15"/>
  <c r="L6" i="15"/>
  <c r="K6" i="15"/>
  <c r="J6" i="15"/>
  <c r="I6" i="15"/>
  <c r="H6" i="15"/>
  <c r="G6" i="15"/>
  <c r="F6" i="15"/>
  <c r="E6" i="15"/>
  <c r="O4" i="15"/>
  <c r="N4" i="15"/>
  <c r="M4" i="15"/>
  <c r="L4" i="15"/>
  <c r="K4" i="15"/>
  <c r="J4" i="15"/>
  <c r="I4" i="15"/>
  <c r="H4" i="15"/>
  <c r="G4" i="15"/>
  <c r="F4" i="15"/>
  <c r="E4" i="15"/>
  <c r="C29" i="16" l="1"/>
  <c r="E29" i="16" s="1"/>
  <c r="C33" i="16"/>
  <c r="E33" i="16" s="1"/>
  <c r="K32" i="16"/>
  <c r="C32" i="16"/>
  <c r="E32" i="16" s="1"/>
  <c r="B31" i="16"/>
  <c r="D31" i="16" s="1"/>
  <c r="C31" i="16"/>
  <c r="E31" i="16" s="1"/>
  <c r="B29" i="16"/>
  <c r="J33" i="16"/>
  <c r="C28" i="16"/>
  <c r="E28" i="16" s="1"/>
  <c r="E30" i="16"/>
  <c r="J31" i="16"/>
  <c r="B30" i="16"/>
  <c r="D30" i="16" s="1"/>
  <c r="D32" i="16"/>
  <c r="B33" i="16"/>
  <c r="J29" i="16"/>
  <c r="I30" i="16"/>
  <c r="J30" i="16" s="1"/>
  <c r="K33" i="16"/>
  <c r="H28" i="16"/>
  <c r="J28" i="16" s="1"/>
  <c r="H32" i="16"/>
  <c r="J32" i="16" s="1"/>
  <c r="K31" i="16"/>
  <c r="K29" i="16"/>
  <c r="K28" i="16"/>
  <c r="AH33" i="11"/>
  <c r="AG33" i="11"/>
  <c r="AF33" i="11"/>
  <c r="AE33" i="11"/>
  <c r="AD33" i="11"/>
  <c r="AC33" i="11"/>
  <c r="AB33" i="11"/>
  <c r="I33" i="11" s="1"/>
  <c r="AA33" i="11"/>
  <c r="H33" i="11" s="1"/>
  <c r="AH32" i="11"/>
  <c r="AG32" i="11"/>
  <c r="AF32" i="11"/>
  <c r="AE32" i="11"/>
  <c r="AD32" i="11"/>
  <c r="AC32" i="11"/>
  <c r="AB32" i="11"/>
  <c r="C32" i="11" s="1"/>
  <c r="AA32" i="11"/>
  <c r="B32" i="11" s="1"/>
  <c r="AH31" i="11"/>
  <c r="AG31" i="11"/>
  <c r="AF31" i="11"/>
  <c r="AE31" i="11"/>
  <c r="AD31" i="11"/>
  <c r="AC31" i="11"/>
  <c r="AB31" i="11"/>
  <c r="I31" i="11" s="1"/>
  <c r="AA31" i="11"/>
  <c r="B31" i="11" s="1"/>
  <c r="AH30" i="11"/>
  <c r="AG30" i="11"/>
  <c r="AF30" i="11"/>
  <c r="AE30" i="11"/>
  <c r="AD30" i="11"/>
  <c r="AC30" i="11"/>
  <c r="AB30" i="11"/>
  <c r="C30" i="11" s="1"/>
  <c r="AA30" i="11"/>
  <c r="H30" i="11" s="1"/>
  <c r="AH29" i="11"/>
  <c r="AG29" i="11"/>
  <c r="AF29" i="11"/>
  <c r="AE29" i="11"/>
  <c r="AD29" i="11"/>
  <c r="AC29" i="11"/>
  <c r="AB29" i="11"/>
  <c r="I29" i="11" s="1"/>
  <c r="AA29" i="11"/>
  <c r="H29" i="11" s="1"/>
  <c r="AH28" i="11"/>
  <c r="AG28" i="11"/>
  <c r="AF28" i="11"/>
  <c r="AE28" i="11"/>
  <c r="AD28" i="11"/>
  <c r="AC28" i="11"/>
  <c r="AB28" i="11"/>
  <c r="C28" i="11" s="1"/>
  <c r="AA28" i="11"/>
  <c r="B28" i="11" s="1"/>
  <c r="L23" i="11"/>
  <c r="J23" i="11"/>
  <c r="H23" i="11"/>
  <c r="F23" i="11"/>
  <c r="D23" i="11"/>
  <c r="B23" i="11"/>
  <c r="I19" i="11"/>
  <c r="B19" i="11"/>
  <c r="I17" i="11"/>
  <c r="B17" i="11"/>
  <c r="I13" i="11"/>
  <c r="B13" i="11"/>
  <c r="I9" i="11"/>
  <c r="B9" i="11"/>
  <c r="AA7" i="11"/>
  <c r="AA6" i="11"/>
  <c r="B6" i="11"/>
  <c r="AI5" i="11"/>
  <c r="AA5" i="11"/>
  <c r="B5" i="11"/>
  <c r="AI4" i="11"/>
  <c r="AA4" i="11"/>
  <c r="M4" i="11"/>
  <c r="J4" i="11"/>
  <c r="F4" i="11"/>
  <c r="D4" i="11"/>
  <c r="AH33" i="8"/>
  <c r="AG33" i="8"/>
  <c r="AF33" i="8"/>
  <c r="AE33" i="8"/>
  <c r="AD33" i="8"/>
  <c r="AC33" i="8"/>
  <c r="AB33" i="8"/>
  <c r="I33" i="8" s="1"/>
  <c r="AA33" i="8"/>
  <c r="H33" i="8" s="1"/>
  <c r="AH32" i="8"/>
  <c r="AG32" i="8"/>
  <c r="AF32" i="8"/>
  <c r="AE32" i="8"/>
  <c r="AD32" i="8"/>
  <c r="AC32" i="8"/>
  <c r="AB32" i="8"/>
  <c r="C32" i="8" s="1"/>
  <c r="AA32" i="8"/>
  <c r="B32" i="8" s="1"/>
  <c r="AH31" i="8"/>
  <c r="AG31" i="8"/>
  <c r="AF31" i="8"/>
  <c r="AE31" i="8"/>
  <c r="AD31" i="8"/>
  <c r="AC31" i="8"/>
  <c r="AB31" i="8"/>
  <c r="C31" i="8" s="1"/>
  <c r="AA31" i="8"/>
  <c r="B31" i="8" s="1"/>
  <c r="AH30" i="8"/>
  <c r="AG30" i="8"/>
  <c r="AF30" i="8"/>
  <c r="AE30" i="8"/>
  <c r="AD30" i="8"/>
  <c r="AC30" i="8"/>
  <c r="AB30" i="8"/>
  <c r="C30" i="8" s="1"/>
  <c r="AA30" i="8"/>
  <c r="H30" i="8" s="1"/>
  <c r="AH29" i="8"/>
  <c r="AG29" i="8"/>
  <c r="AF29" i="8"/>
  <c r="AE29" i="8"/>
  <c r="AD29" i="8"/>
  <c r="AC29" i="8"/>
  <c r="AB29" i="8"/>
  <c r="I29" i="8" s="1"/>
  <c r="AA29" i="8"/>
  <c r="H29" i="8" s="1"/>
  <c r="AH28" i="8"/>
  <c r="AG28" i="8"/>
  <c r="AF28" i="8"/>
  <c r="AE28" i="8"/>
  <c r="AD28" i="8"/>
  <c r="AC28" i="8"/>
  <c r="AB28" i="8"/>
  <c r="C28" i="8" s="1"/>
  <c r="AA28" i="8"/>
  <c r="B28" i="8" s="1"/>
  <c r="L23" i="8"/>
  <c r="J23" i="8"/>
  <c r="H23" i="8"/>
  <c r="F23" i="8"/>
  <c r="D23" i="8"/>
  <c r="B23" i="8"/>
  <c r="I19" i="8"/>
  <c r="B19" i="8"/>
  <c r="I17" i="8"/>
  <c r="B17" i="8"/>
  <c r="I13" i="8"/>
  <c r="B13" i="8"/>
  <c r="I9" i="8"/>
  <c r="B9" i="8"/>
  <c r="AA7" i="8"/>
  <c r="AA6" i="8"/>
  <c r="B6" i="8"/>
  <c r="AI5" i="8"/>
  <c r="AA5" i="8"/>
  <c r="B5" i="8"/>
  <c r="AI4" i="8"/>
  <c r="AA4" i="8"/>
  <c r="M4" i="8"/>
  <c r="J4" i="8"/>
  <c r="F4" i="8"/>
  <c r="D4" i="8"/>
  <c r="AH33" i="7"/>
  <c r="AG33" i="7"/>
  <c r="AF33" i="7"/>
  <c r="AE33" i="7"/>
  <c r="AD33" i="7"/>
  <c r="AC33" i="7"/>
  <c r="AB33" i="7"/>
  <c r="C33" i="7" s="1"/>
  <c r="AA33" i="7"/>
  <c r="B33" i="7" s="1"/>
  <c r="AH32" i="7"/>
  <c r="AG32" i="7"/>
  <c r="AF32" i="7"/>
  <c r="AE32" i="7"/>
  <c r="AD32" i="7"/>
  <c r="AC32" i="7"/>
  <c r="AB32" i="7"/>
  <c r="I32" i="7" s="1"/>
  <c r="AA32" i="7"/>
  <c r="H32" i="7" s="1"/>
  <c r="AH31" i="7"/>
  <c r="AG31" i="7"/>
  <c r="AF31" i="7"/>
  <c r="AE31" i="7"/>
  <c r="AD31" i="7"/>
  <c r="AC31" i="7"/>
  <c r="AB31" i="7"/>
  <c r="I31" i="7" s="1"/>
  <c r="AA31" i="7"/>
  <c r="H31" i="7" s="1"/>
  <c r="AH30" i="7"/>
  <c r="AG30" i="7"/>
  <c r="AF30" i="7"/>
  <c r="AE30" i="7"/>
  <c r="AD30" i="7"/>
  <c r="AC30" i="7"/>
  <c r="AB30" i="7"/>
  <c r="C30" i="7" s="1"/>
  <c r="AA30" i="7"/>
  <c r="B30" i="7" s="1"/>
  <c r="AH29" i="7"/>
  <c r="AG29" i="7"/>
  <c r="AF29" i="7"/>
  <c r="AE29" i="7"/>
  <c r="AD29" i="7"/>
  <c r="AC29" i="7"/>
  <c r="AB29" i="7"/>
  <c r="C29" i="7" s="1"/>
  <c r="AA29" i="7"/>
  <c r="B29" i="7" s="1"/>
  <c r="AH28" i="7"/>
  <c r="AG28" i="7"/>
  <c r="AF28" i="7"/>
  <c r="AE28" i="7"/>
  <c r="AD28" i="7"/>
  <c r="AC28" i="7"/>
  <c r="AB28" i="7"/>
  <c r="I28" i="7" s="1"/>
  <c r="AA28" i="7"/>
  <c r="B28" i="7" s="1"/>
  <c r="L23" i="7"/>
  <c r="J23" i="7"/>
  <c r="H23" i="7"/>
  <c r="F23" i="7"/>
  <c r="D23" i="7"/>
  <c r="B23" i="7"/>
  <c r="I19" i="7"/>
  <c r="B19" i="7"/>
  <c r="I17" i="7"/>
  <c r="B17" i="7"/>
  <c r="I13" i="7"/>
  <c r="B13" i="7"/>
  <c r="I9" i="7"/>
  <c r="B9" i="7"/>
  <c r="AA7" i="7"/>
  <c r="AA6" i="7"/>
  <c r="B6" i="7"/>
  <c r="AI5" i="7"/>
  <c r="AA5" i="7"/>
  <c r="B5" i="7"/>
  <c r="AI4" i="7"/>
  <c r="AA4" i="7"/>
  <c r="M4" i="7"/>
  <c r="J4" i="7"/>
  <c r="F4" i="7"/>
  <c r="D4" i="7"/>
  <c r="H36" i="6"/>
  <c r="B36" i="6"/>
  <c r="H35" i="6"/>
  <c r="B35" i="6"/>
  <c r="H34" i="6"/>
  <c r="B34" i="6"/>
  <c r="AH33" i="6"/>
  <c r="AG33" i="6"/>
  <c r="AF33" i="6"/>
  <c r="AE33" i="6"/>
  <c r="AD33" i="6"/>
  <c r="AC33" i="6"/>
  <c r="AB33" i="6"/>
  <c r="I33" i="6" s="1"/>
  <c r="AA33" i="6"/>
  <c r="H33" i="6" s="1"/>
  <c r="AH32" i="6"/>
  <c r="AG32" i="6"/>
  <c r="AF32" i="6"/>
  <c r="AE32" i="6"/>
  <c r="AD32" i="6"/>
  <c r="AC32" i="6"/>
  <c r="AB32" i="6"/>
  <c r="I32" i="6" s="1"/>
  <c r="AA32" i="6"/>
  <c r="H32" i="6" s="1"/>
  <c r="AH31" i="6"/>
  <c r="AG31" i="6"/>
  <c r="AF31" i="6"/>
  <c r="AE31" i="6"/>
  <c r="AD31" i="6"/>
  <c r="AC31" i="6"/>
  <c r="AB31" i="6"/>
  <c r="C31" i="6" s="1"/>
  <c r="AA31" i="6"/>
  <c r="B31" i="6" s="1"/>
  <c r="AH30" i="6"/>
  <c r="AG30" i="6"/>
  <c r="AF30" i="6"/>
  <c r="AE30" i="6"/>
  <c r="AD30" i="6"/>
  <c r="AC30" i="6"/>
  <c r="AB30" i="6"/>
  <c r="I30" i="6" s="1"/>
  <c r="AA30" i="6"/>
  <c r="B30" i="6" s="1"/>
  <c r="AH29" i="6"/>
  <c r="AG29" i="6"/>
  <c r="AF29" i="6"/>
  <c r="AE29" i="6"/>
  <c r="AD29" i="6"/>
  <c r="AC29" i="6"/>
  <c r="AB29" i="6"/>
  <c r="I29" i="6" s="1"/>
  <c r="AA29" i="6"/>
  <c r="H29" i="6" s="1"/>
  <c r="AH28" i="6"/>
  <c r="AG28" i="6"/>
  <c r="AF28" i="6"/>
  <c r="AE28" i="6"/>
  <c r="AD28" i="6"/>
  <c r="AC28" i="6"/>
  <c r="AB28" i="6"/>
  <c r="I28" i="6" s="1"/>
  <c r="AA28" i="6"/>
  <c r="H28" i="6" s="1"/>
  <c r="L23" i="6"/>
  <c r="J23" i="6"/>
  <c r="H23" i="6"/>
  <c r="F23" i="6"/>
  <c r="D23" i="6"/>
  <c r="B23" i="6"/>
  <c r="I19" i="6"/>
  <c r="B19" i="6"/>
  <c r="I17" i="6"/>
  <c r="B17" i="6"/>
  <c r="I13" i="6"/>
  <c r="B13" i="6"/>
  <c r="I9" i="6"/>
  <c r="B9" i="6"/>
  <c r="AA7" i="6"/>
  <c r="AA6" i="6"/>
  <c r="B6" i="6"/>
  <c r="AI5" i="6"/>
  <c r="AA5" i="6"/>
  <c r="B5" i="6"/>
  <c r="AI4" i="6"/>
  <c r="AA4" i="6"/>
  <c r="M4" i="6"/>
  <c r="J4" i="6"/>
  <c r="F4" i="6"/>
  <c r="D4" i="6"/>
  <c r="AH33" i="5"/>
  <c r="AG33" i="5"/>
  <c r="AF33" i="5"/>
  <c r="AE33" i="5"/>
  <c r="AD33" i="5"/>
  <c r="AC33" i="5"/>
  <c r="AB33" i="5"/>
  <c r="C33" i="5" s="1"/>
  <c r="AA33" i="5"/>
  <c r="B33" i="5" s="1"/>
  <c r="AH32" i="5"/>
  <c r="AG32" i="5"/>
  <c r="AF32" i="5"/>
  <c r="AE32" i="5"/>
  <c r="AD32" i="5"/>
  <c r="AC32" i="5"/>
  <c r="AB32" i="5"/>
  <c r="I32" i="5" s="1"/>
  <c r="AA32" i="5"/>
  <c r="H32" i="5" s="1"/>
  <c r="AH31" i="5"/>
  <c r="AG31" i="5"/>
  <c r="AF31" i="5"/>
  <c r="AE31" i="5"/>
  <c r="AD31" i="5"/>
  <c r="AC31" i="5"/>
  <c r="AB31" i="5"/>
  <c r="I31" i="5" s="1"/>
  <c r="AA31" i="5"/>
  <c r="B31" i="5" s="1"/>
  <c r="AH30" i="5"/>
  <c r="AG30" i="5"/>
  <c r="AF30" i="5"/>
  <c r="AE30" i="5"/>
  <c r="AD30" i="5"/>
  <c r="AC30" i="5"/>
  <c r="AB30" i="5"/>
  <c r="I30" i="5" s="1"/>
  <c r="AA30" i="5"/>
  <c r="H30" i="5" s="1"/>
  <c r="AH29" i="5"/>
  <c r="AG29" i="5"/>
  <c r="AF29" i="5"/>
  <c r="AE29" i="5"/>
  <c r="AD29" i="5"/>
  <c r="AC29" i="5"/>
  <c r="AB29" i="5"/>
  <c r="C29" i="5" s="1"/>
  <c r="AA29" i="5"/>
  <c r="B29" i="5" s="1"/>
  <c r="AH28" i="5"/>
  <c r="AG28" i="5"/>
  <c r="AF28" i="5"/>
  <c r="AE28" i="5"/>
  <c r="AD28" i="5"/>
  <c r="AC28" i="5"/>
  <c r="AB28" i="5"/>
  <c r="I28" i="5" s="1"/>
  <c r="AA28" i="5"/>
  <c r="B28" i="5" s="1"/>
  <c r="L23" i="5"/>
  <c r="J23" i="5"/>
  <c r="H23" i="5"/>
  <c r="F23" i="5"/>
  <c r="D23" i="5"/>
  <c r="B23" i="5"/>
  <c r="I19" i="5"/>
  <c r="B19" i="5"/>
  <c r="I17" i="5"/>
  <c r="B17" i="5"/>
  <c r="I13" i="5"/>
  <c r="B13" i="5"/>
  <c r="I9" i="5"/>
  <c r="B9" i="5"/>
  <c r="AA7" i="5"/>
  <c r="AA6" i="5"/>
  <c r="B6" i="5"/>
  <c r="AI5" i="5"/>
  <c r="AA5" i="5"/>
  <c r="B5" i="5"/>
  <c r="AI4" i="5"/>
  <c r="AA4" i="5"/>
  <c r="M4" i="5"/>
  <c r="J4" i="5"/>
  <c r="F4" i="5"/>
  <c r="D4" i="5"/>
  <c r="AH33" i="4"/>
  <c r="AG33" i="4"/>
  <c r="AF33" i="4"/>
  <c r="AE33" i="4"/>
  <c r="AD33" i="4"/>
  <c r="AC33" i="4"/>
  <c r="AB33" i="4"/>
  <c r="I33" i="4" s="1"/>
  <c r="AA33" i="4"/>
  <c r="H33" i="4" s="1"/>
  <c r="AH32" i="4"/>
  <c r="AG32" i="4"/>
  <c r="AF32" i="4"/>
  <c r="AE32" i="4"/>
  <c r="AD32" i="4"/>
  <c r="AC32" i="4"/>
  <c r="AB32" i="4"/>
  <c r="I32" i="4" s="1"/>
  <c r="AA32" i="4"/>
  <c r="B32" i="4" s="1"/>
  <c r="AH31" i="4"/>
  <c r="AG31" i="4"/>
  <c r="AF31" i="4"/>
  <c r="AE31" i="4"/>
  <c r="AD31" i="4"/>
  <c r="AC31" i="4"/>
  <c r="AB31" i="4"/>
  <c r="C31" i="4" s="1"/>
  <c r="AA31" i="4"/>
  <c r="B31" i="4" s="1"/>
  <c r="AH30" i="4"/>
  <c r="AG30" i="4"/>
  <c r="AF30" i="4"/>
  <c r="AE30" i="4"/>
  <c r="AD30" i="4"/>
  <c r="AC30" i="4"/>
  <c r="AB30" i="4"/>
  <c r="I30" i="4" s="1"/>
  <c r="AA30" i="4"/>
  <c r="B30" i="4" s="1"/>
  <c r="AH29" i="4"/>
  <c r="AG29" i="4"/>
  <c r="AF29" i="4"/>
  <c r="AE29" i="4"/>
  <c r="AD29" i="4"/>
  <c r="AC29" i="4"/>
  <c r="AB29" i="4"/>
  <c r="I29" i="4" s="1"/>
  <c r="AA29" i="4"/>
  <c r="H29" i="4" s="1"/>
  <c r="AH28" i="4"/>
  <c r="AG28" i="4"/>
  <c r="AF28" i="4"/>
  <c r="AE28" i="4"/>
  <c r="AD28" i="4"/>
  <c r="AC28" i="4"/>
  <c r="AB28" i="4"/>
  <c r="I28" i="4" s="1"/>
  <c r="AA28" i="4"/>
  <c r="B28" i="4" s="1"/>
  <c r="L23" i="4"/>
  <c r="J23" i="4"/>
  <c r="H23" i="4"/>
  <c r="F23" i="4"/>
  <c r="D23" i="4"/>
  <c r="B23" i="4"/>
  <c r="I19" i="4"/>
  <c r="B19" i="4"/>
  <c r="I17" i="4"/>
  <c r="B17" i="4"/>
  <c r="I13" i="4"/>
  <c r="B13" i="4"/>
  <c r="I9" i="4"/>
  <c r="B9" i="4"/>
  <c r="AA7" i="4"/>
  <c r="AA6" i="4"/>
  <c r="B6" i="4"/>
  <c r="AI5" i="4"/>
  <c r="AA5" i="4"/>
  <c r="B5" i="4"/>
  <c r="AI4" i="4"/>
  <c r="AA4" i="4"/>
  <c r="M4" i="4"/>
  <c r="J4" i="4"/>
  <c r="F4" i="4"/>
  <c r="D4" i="4"/>
  <c r="D33" i="16" l="1"/>
  <c r="F33" i="16" s="1"/>
  <c r="D29" i="16"/>
  <c r="F29" i="16" s="1"/>
  <c r="K30" i="16"/>
  <c r="L30" i="16" s="1"/>
  <c r="L33" i="16"/>
  <c r="D28" i="16"/>
  <c r="F28" i="16" s="1"/>
  <c r="L31" i="16"/>
  <c r="L32" i="16"/>
  <c r="F30" i="16"/>
  <c r="L29" i="16"/>
  <c r="F31" i="16"/>
  <c r="F32" i="16"/>
  <c r="C35" i="16"/>
  <c r="I34" i="16"/>
  <c r="L28" i="16"/>
  <c r="J33" i="11"/>
  <c r="K33" i="11"/>
  <c r="D28" i="11"/>
  <c r="B29" i="11"/>
  <c r="I30" i="11"/>
  <c r="K30" i="11" s="1"/>
  <c r="C31" i="11"/>
  <c r="E31" i="11" s="1"/>
  <c r="H31" i="11"/>
  <c r="J31" i="11" s="1"/>
  <c r="C29" i="11"/>
  <c r="D32" i="11"/>
  <c r="B33" i="11"/>
  <c r="D33" i="11" s="1"/>
  <c r="C33" i="11"/>
  <c r="E33" i="11" s="1"/>
  <c r="D31" i="11"/>
  <c r="K29" i="11"/>
  <c r="J30" i="11"/>
  <c r="J29" i="11"/>
  <c r="B30" i="11"/>
  <c r="D30" i="11" s="1"/>
  <c r="H28" i="11"/>
  <c r="H32" i="11"/>
  <c r="J32" i="11" s="1"/>
  <c r="E28" i="11"/>
  <c r="E32" i="11"/>
  <c r="I28" i="11"/>
  <c r="K28" i="11" s="1"/>
  <c r="K31" i="11"/>
  <c r="I32" i="11"/>
  <c r="K32" i="11" s="1"/>
  <c r="E30" i="11"/>
  <c r="C31" i="5"/>
  <c r="E31" i="5" s="1"/>
  <c r="I30" i="8"/>
  <c r="K30" i="8" s="1"/>
  <c r="H28" i="5"/>
  <c r="J28" i="5" s="1"/>
  <c r="H31" i="5"/>
  <c r="J31" i="5" s="1"/>
  <c r="C32" i="4"/>
  <c r="D32" i="4" s="1"/>
  <c r="H30" i="6"/>
  <c r="J30" i="6" s="1"/>
  <c r="H28" i="7"/>
  <c r="J28" i="7" s="1"/>
  <c r="H32" i="4"/>
  <c r="J32" i="4" s="1"/>
  <c r="H31" i="6"/>
  <c r="D32" i="8"/>
  <c r="J33" i="8"/>
  <c r="C28" i="5"/>
  <c r="D28" i="5" s="1"/>
  <c r="C32" i="7"/>
  <c r="E32" i="7" s="1"/>
  <c r="B29" i="4"/>
  <c r="H33" i="7"/>
  <c r="C28" i="4"/>
  <c r="D28" i="4" s="1"/>
  <c r="B33" i="4"/>
  <c r="B30" i="5"/>
  <c r="B28" i="6"/>
  <c r="C32" i="6"/>
  <c r="E32" i="6" s="1"/>
  <c r="E30" i="7"/>
  <c r="H28" i="4"/>
  <c r="J28" i="4" s="1"/>
  <c r="C33" i="4"/>
  <c r="E33" i="4" s="1"/>
  <c r="C28" i="6"/>
  <c r="E28" i="6" s="1"/>
  <c r="J32" i="6"/>
  <c r="C28" i="7"/>
  <c r="D28" i="7" s="1"/>
  <c r="D28" i="8"/>
  <c r="J29" i="8"/>
  <c r="B30" i="8"/>
  <c r="D30" i="8" s="1"/>
  <c r="C29" i="4"/>
  <c r="E29" i="4" s="1"/>
  <c r="B29" i="6"/>
  <c r="C32" i="5"/>
  <c r="E32" i="5" s="1"/>
  <c r="C29" i="6"/>
  <c r="E29" i="6" s="1"/>
  <c r="H29" i="7"/>
  <c r="H31" i="4"/>
  <c r="H33" i="5"/>
  <c r="B32" i="7"/>
  <c r="J31" i="7"/>
  <c r="J33" i="6"/>
  <c r="E31" i="4"/>
  <c r="B32" i="5"/>
  <c r="J28" i="6"/>
  <c r="B32" i="6"/>
  <c r="H29" i="5"/>
  <c r="E31" i="6"/>
  <c r="E33" i="7"/>
  <c r="F33" i="7" s="1"/>
  <c r="J32" i="7"/>
  <c r="H31" i="8"/>
  <c r="C30" i="5"/>
  <c r="E30" i="5" s="1"/>
  <c r="B33" i="6"/>
  <c r="D33" i="7"/>
  <c r="I31" i="8"/>
  <c r="K31" i="8" s="1"/>
  <c r="C30" i="4"/>
  <c r="E30" i="4" s="1"/>
  <c r="C33" i="6"/>
  <c r="E33" i="6" s="1"/>
  <c r="H30" i="7"/>
  <c r="J29" i="4"/>
  <c r="H30" i="4"/>
  <c r="J30" i="4" s="1"/>
  <c r="J33" i="4"/>
  <c r="J29" i="6"/>
  <c r="C30" i="6"/>
  <c r="D30" i="6" s="1"/>
  <c r="B31" i="7"/>
  <c r="H28" i="8"/>
  <c r="H32" i="8"/>
  <c r="D31" i="4"/>
  <c r="K30" i="6"/>
  <c r="D31" i="6"/>
  <c r="E31" i="8"/>
  <c r="D29" i="5"/>
  <c r="J32" i="5"/>
  <c r="J30" i="5"/>
  <c r="D33" i="5"/>
  <c r="D29" i="7"/>
  <c r="D30" i="7"/>
  <c r="D31" i="8"/>
  <c r="E29" i="5"/>
  <c r="K28" i="4"/>
  <c r="K32" i="4"/>
  <c r="K30" i="5"/>
  <c r="K28" i="6"/>
  <c r="K32" i="6"/>
  <c r="K31" i="7"/>
  <c r="B29" i="8"/>
  <c r="K29" i="8"/>
  <c r="B33" i="8"/>
  <c r="K33" i="8"/>
  <c r="E33" i="5"/>
  <c r="C31" i="7"/>
  <c r="E31" i="7" s="1"/>
  <c r="E28" i="8"/>
  <c r="C29" i="8"/>
  <c r="E29" i="8" s="1"/>
  <c r="E32" i="8"/>
  <c r="C33" i="8"/>
  <c r="E33" i="8" s="1"/>
  <c r="K29" i="4"/>
  <c r="K33" i="4"/>
  <c r="K31" i="5"/>
  <c r="K29" i="6"/>
  <c r="K33" i="6"/>
  <c r="K28" i="7"/>
  <c r="I29" i="7"/>
  <c r="K32" i="7"/>
  <c r="I33" i="7"/>
  <c r="K30" i="4"/>
  <c r="I31" i="4"/>
  <c r="K28" i="5"/>
  <c r="I29" i="5"/>
  <c r="K32" i="5"/>
  <c r="I33" i="5"/>
  <c r="I31" i="6"/>
  <c r="I30" i="7"/>
  <c r="I28" i="8"/>
  <c r="K28" i="8" s="1"/>
  <c r="I32" i="8"/>
  <c r="K32" i="8" s="1"/>
  <c r="E30" i="8"/>
  <c r="E29" i="7"/>
  <c r="I35" i="16" l="1"/>
  <c r="I36" i="16" s="1"/>
  <c r="C34" i="16"/>
  <c r="C36" i="16" s="1"/>
  <c r="D29" i="11"/>
  <c r="C34" i="11" s="1"/>
  <c r="L33" i="11"/>
  <c r="L29" i="11"/>
  <c r="J28" i="11"/>
  <c r="L28" i="11" s="1"/>
  <c r="L30" i="11"/>
  <c r="F33" i="11"/>
  <c r="F32" i="11"/>
  <c r="E29" i="11"/>
  <c r="L32" i="11"/>
  <c r="L31" i="11"/>
  <c r="F30" i="11"/>
  <c r="F31" i="11"/>
  <c r="I35" i="11"/>
  <c r="F28" i="11"/>
  <c r="E28" i="5"/>
  <c r="C35" i="5" s="1"/>
  <c r="J33" i="5"/>
  <c r="J31" i="6"/>
  <c r="I34" i="6" s="1"/>
  <c r="L33" i="8"/>
  <c r="F30" i="8"/>
  <c r="J29" i="7"/>
  <c r="E28" i="7"/>
  <c r="F28" i="7" s="1"/>
  <c r="D32" i="6"/>
  <c r="F32" i="6" s="1"/>
  <c r="J31" i="4"/>
  <c r="I34" i="4" s="1"/>
  <c r="J33" i="7"/>
  <c r="D31" i="5"/>
  <c r="F31" i="5" s="1"/>
  <c r="L32" i="6"/>
  <c r="J30" i="8"/>
  <c r="L30" i="8" s="1"/>
  <c r="L29" i="8"/>
  <c r="F32" i="8"/>
  <c r="F30" i="7"/>
  <c r="L33" i="6"/>
  <c r="J29" i="5"/>
  <c r="L32" i="4"/>
  <c r="L29" i="6"/>
  <c r="E32" i="4"/>
  <c r="L32" i="7"/>
  <c r="E28" i="4"/>
  <c r="F28" i="4" s="1"/>
  <c r="L33" i="4"/>
  <c r="L30" i="4"/>
  <c r="J30" i="7"/>
  <c r="F29" i="7"/>
  <c r="F33" i="5"/>
  <c r="D33" i="4"/>
  <c r="F33" i="4" s="1"/>
  <c r="L31" i="5"/>
  <c r="L31" i="7"/>
  <c r="K33" i="7"/>
  <c r="F31" i="4"/>
  <c r="D29" i="4"/>
  <c r="F29" i="4" s="1"/>
  <c r="D29" i="6"/>
  <c r="F29" i="6" s="1"/>
  <c r="L29" i="4"/>
  <c r="D30" i="5"/>
  <c r="F30" i="5" s="1"/>
  <c r="D32" i="5"/>
  <c r="F32" i="5" s="1"/>
  <c r="D32" i="7"/>
  <c r="F32" i="7" s="1"/>
  <c r="F29" i="5"/>
  <c r="F31" i="6"/>
  <c r="D29" i="8"/>
  <c r="F29" i="8" s="1"/>
  <c r="J31" i="8"/>
  <c r="L31" i="8" s="1"/>
  <c r="K29" i="7"/>
  <c r="K29" i="5"/>
  <c r="L30" i="5"/>
  <c r="L30" i="6"/>
  <c r="D28" i="6"/>
  <c r="F28" i="6" s="1"/>
  <c r="L32" i="5"/>
  <c r="D30" i="4"/>
  <c r="F30" i="4" s="1"/>
  <c r="E30" i="6"/>
  <c r="F30" i="6" s="1"/>
  <c r="D33" i="6"/>
  <c r="I35" i="8"/>
  <c r="L28" i="6"/>
  <c r="K31" i="4"/>
  <c r="K30" i="7"/>
  <c r="K31" i="6"/>
  <c r="D33" i="8"/>
  <c r="L28" i="4"/>
  <c r="J32" i="8"/>
  <c r="L32" i="8" s="1"/>
  <c r="L28" i="7"/>
  <c r="K33" i="5"/>
  <c r="L28" i="5"/>
  <c r="J28" i="8"/>
  <c r="F31" i="8"/>
  <c r="D31" i="7"/>
  <c r="F31" i="7" s="1"/>
  <c r="C35" i="8"/>
  <c r="F28" i="8"/>
  <c r="F29" i="11" l="1"/>
  <c r="I34" i="11"/>
  <c r="I36" i="11" s="1"/>
  <c r="C35" i="11"/>
  <c r="C36" i="11" s="1"/>
  <c r="F28" i="5"/>
  <c r="L33" i="5"/>
  <c r="I34" i="5"/>
  <c r="L31" i="6"/>
  <c r="L33" i="7"/>
  <c r="L29" i="7"/>
  <c r="L31" i="4"/>
  <c r="I34" i="7"/>
  <c r="C35" i="7"/>
  <c r="L29" i="5"/>
  <c r="C35" i="4"/>
  <c r="F32" i="4"/>
  <c r="L30" i="7"/>
  <c r="C34" i="8"/>
  <c r="C36" i="8" s="1"/>
  <c r="C34" i="5"/>
  <c r="C36" i="5" s="1"/>
  <c r="C34" i="6"/>
  <c r="C34" i="4"/>
  <c r="F33" i="6"/>
  <c r="C35" i="6"/>
  <c r="I35" i="6"/>
  <c r="I36" i="6" s="1"/>
  <c r="C34" i="7"/>
  <c r="I35" i="7"/>
  <c r="I34" i="8"/>
  <c r="I36" i="8" s="1"/>
  <c r="F33" i="8"/>
  <c r="I35" i="5"/>
  <c r="L28" i="8"/>
  <c r="I35" i="4"/>
  <c r="I36" i="4" s="1"/>
  <c r="I36" i="5" l="1"/>
  <c r="I36" i="7"/>
  <c r="C36" i="7"/>
  <c r="C36" i="4"/>
  <c r="C36" i="6"/>
</calcChain>
</file>

<file path=xl/sharedStrings.xml><?xml version="1.0" encoding="utf-8"?>
<sst xmlns="http://schemas.openxmlformats.org/spreadsheetml/2006/main" count="42135" uniqueCount="8099">
  <si>
    <t>Méthode PLATS-CF — travailler un cas terrain à la fois : diagnostiquer, corriger, justifier</t>
  </si>
  <si>
    <t>Saisissez un X</t>
  </si>
  <si>
    <t>ZONE TECHNIQUE — normalisation réponses</t>
  </si>
  <si>
    <t>NORMALISATION ATTENDUS</t>
  </si>
  <si>
    <t>N° question</t>
  </si>
  <si>
    <t>Public</t>
  </si>
  <si>
    <t>Saison</t>
  </si>
  <si>
    <t>Afficher attendus</t>
  </si>
  <si>
    <t>x</t>
  </si>
  <si>
    <t>Famille problème</t>
  </si>
  <si>
    <t>Niveau</t>
  </si>
  <si>
    <t>Problème principal</t>
  </si>
  <si>
    <t>Menu initial</t>
  </si>
  <si>
    <t>BLOC PRO — formulation technique</t>
  </si>
  <si>
    <t>BLOC CFA — formulation terrain</t>
  </si>
  <si>
    <t>MODE D’EMPLOI</t>
  </si>
  <si>
    <t>Question PRO</t>
  </si>
  <si>
    <t>Question CFA</t>
  </si>
  <si>
    <t>1</t>
  </si>
  <si>
    <t>Saisir le numéro du cas en B4 : 1, 2, 3…</t>
  </si>
  <si>
    <t>2</t>
  </si>
  <si>
    <t>Lire la situation, la question PRO et la question CFA.</t>
  </si>
  <si>
    <t>Réponse A PRO — diagnostic initial</t>
  </si>
  <si>
    <t>Réponse A CFA — diagnostic initial</t>
  </si>
  <si>
    <t xml:space="preserve"> trop de blanc. poisson sec. </t>
  </si>
  <si>
    <t>3</t>
  </si>
  <si>
    <t>Saisir la réponse A : diagnostic initial.</t>
  </si>
  <si>
    <t>J'ajoute une sauce,</t>
  </si>
  <si>
    <t>4</t>
  </si>
  <si>
    <t>Lire le conseil formateur puis saisir la réponse B.</t>
  </si>
  <si>
    <t>Conseil formateur PRO</t>
  </si>
  <si>
    <t>Conseil formateur CFA</t>
  </si>
  <si>
    <t>5</t>
  </si>
  <si>
    <t>La notation automatique cherche 6 critères métier et des mots-clés associés.</t>
  </si>
  <si>
    <t>6</t>
  </si>
  <si>
    <t>Score B = réponse A + réponse B. Il reste vide tant que la réponse B n’est pas saisie.</t>
  </si>
  <si>
    <t>Réponse B PRO — réponse améliorée</t>
  </si>
  <si>
    <t>Le menu présente une dominante blanche excessive et un risque de sécheresse. Corriger par une sauce citron-herbes, un légume vert ou orange, une entrée colorée et un fruit de saison plutôt qu’un dessert blanc.</t>
  </si>
  <si>
    <t>Réponse B CFA — réponse améliorée</t>
  </si>
  <si>
    <t>7</t>
  </si>
  <si>
    <t>Saisir X en H4 pour afficher réponses attendues, mots-clés et corrections.</t>
  </si>
  <si>
    <t>Il y a trop de blanc. Le poisson peut être sec. Je mets une sauce, un légume coloré comme carottes ou brocolis, et je finis par un fruit plutôt qu’un fromage blanc.</t>
  </si>
  <si>
    <t>8</t>
  </si>
  <si>
    <t>Notation indicative : le formateur garde l’appréciation finale.</t>
  </si>
  <si>
    <t>Réponse attendue PRO — masquée par défaut</t>
  </si>
  <si>
    <t>Réponse attendue CFA — masquée par défaut</t>
  </si>
  <si>
    <t>9</t>
  </si>
  <si>
    <t>Zone technique : AA4:AH33 ; critères/keywords intégrés dans la matrice Y52:BT72.</t>
  </si>
  <si>
    <t>10</t>
  </si>
  <si>
    <t>Aucun VBA, aucune liste déroulante ajoutée.</t>
  </si>
  <si>
    <t>Mots-clés attendus — masqués par défaut</t>
  </si>
  <si>
    <t>Mémo du CFA</t>
  </si>
  <si>
    <t>CORRECTIONS ATTENDUES — affichées seulement si X est saisi en H4</t>
  </si>
  <si>
    <t>Garniture</t>
  </si>
  <si>
    <t>Sauce / jus</t>
  </si>
  <si>
    <t>Entrée</t>
  </si>
  <si>
    <t>Dessert</t>
  </si>
  <si>
    <t>Adaptation convive</t>
  </si>
  <si>
    <t>Point production</t>
  </si>
  <si>
    <t>NOTATION AUTOMATIQUE INDICATIVE — par mots-clés, à contrôler par le formateur</t>
  </si>
  <si>
    <t>NOTATION PRO</t>
  </si>
  <si>
    <t>Pts</t>
  </si>
  <si>
    <t>Initial</t>
  </si>
  <si>
    <t>Après correction</t>
  </si>
  <si>
    <t>État</t>
  </si>
  <si>
    <t>NOTATION CFA</t>
  </si>
  <si>
    <t>Critère</t>
  </si>
  <si>
    <t>Max</t>
  </si>
  <si>
    <t>Réponse A</t>
  </si>
  <si>
    <t>Réponse B (A+B)</t>
  </si>
  <si>
    <t>Critere</t>
  </si>
  <si>
    <t>PRO_KW1</t>
  </si>
  <si>
    <t>PRO_KW2</t>
  </si>
  <si>
    <t>PRO_KW3</t>
  </si>
  <si>
    <t>CFA_KW1</t>
  </si>
  <si>
    <t>CFA_KW2</t>
  </si>
  <si>
    <t>CFA_KW3</t>
  </si>
  <si>
    <t>Score A PRO</t>
  </si>
  <si>
    <t>Score A CFA</t>
  </si>
  <si>
    <t>Score B PRO (A+B)</t>
  </si>
  <si>
    <t>Score B CFA (A+B)</t>
  </si>
  <si>
    <t>Progression PRO</t>
  </si>
  <si>
    <t>Progression CFA</t>
  </si>
  <si>
    <t>Numero</t>
  </si>
  <si>
    <t>Menu_initial</t>
  </si>
  <si>
    <t>Probleme_principal</t>
  </si>
  <si>
    <t>Question_PRO</t>
  </si>
  <si>
    <t>Question_CFA</t>
  </si>
  <si>
    <t>Reponse_attendue_PRO</t>
  </si>
  <si>
    <t>Reponse_attendue_CFA</t>
  </si>
  <si>
    <t>Conseil_formateur_PRO</t>
  </si>
  <si>
    <t>Conseil_formateur_CFA</t>
  </si>
  <si>
    <t>Criteres_notation</t>
  </si>
  <si>
    <t>Mots_cles_attendus</t>
  </si>
  <si>
    <t>Modules_ressources</t>
  </si>
  <si>
    <t>Score_total</t>
  </si>
  <si>
    <t>Niveau_difficulte</t>
  </si>
  <si>
    <t>Famille_probleme</t>
  </si>
  <si>
    <t>Correction_garniture</t>
  </si>
  <si>
    <t>Correction_sauce</t>
  </si>
  <si>
    <t>Correction_entree</t>
  </si>
  <si>
    <t>Correction_dessert</t>
  </si>
  <si>
    <t>Adaptation_convive</t>
  </si>
  <si>
    <t>Point_production</t>
  </si>
  <si>
    <t>Memo</t>
  </si>
  <si>
    <t>Critere_1</t>
  </si>
  <si>
    <t>Points_1</t>
  </si>
  <si>
    <t>PRO_KW1_1</t>
  </si>
  <si>
    <t>PRO_KW1_2</t>
  </si>
  <si>
    <t>PRO_KW1_3</t>
  </si>
  <si>
    <t>CFA_KW1_1</t>
  </si>
  <si>
    <t>CFA_KW1_2</t>
  </si>
  <si>
    <t>CFA_KW1_3</t>
  </si>
  <si>
    <t>Critere_2</t>
  </si>
  <si>
    <t>Points_2</t>
  </si>
  <si>
    <t>PRO_KW2_1</t>
  </si>
  <si>
    <t>PRO_KW2_2</t>
  </si>
  <si>
    <t>PRO_KW2_3</t>
  </si>
  <si>
    <t>CFA_KW2_1</t>
  </si>
  <si>
    <t>CFA_KW2_2</t>
  </si>
  <si>
    <t>CFA_KW2_3</t>
  </si>
  <si>
    <t>Critere_3</t>
  </si>
  <si>
    <t>Points_3</t>
  </si>
  <si>
    <t>PRO_KW3_1</t>
  </si>
  <si>
    <t>PRO_KW3_2</t>
  </si>
  <si>
    <t>PRO_KW3_3</t>
  </si>
  <si>
    <t>CFA_KW3_1</t>
  </si>
  <si>
    <t>CFA_KW3_2</t>
  </si>
  <si>
    <t>CFA_KW3_3</t>
  </si>
  <si>
    <t>Critere_4</t>
  </si>
  <si>
    <t>Points_4</t>
  </si>
  <si>
    <t>PRO_KW4_1</t>
  </si>
  <si>
    <t>PRO_KW4_2</t>
  </si>
  <si>
    <t>PRO_KW4_3</t>
  </si>
  <si>
    <t>CFA_KW4_1</t>
  </si>
  <si>
    <t>CFA_KW4_2</t>
  </si>
  <si>
    <t>CFA_KW4_3</t>
  </si>
  <si>
    <t>Critere_5</t>
  </si>
  <si>
    <t>Points_5</t>
  </si>
  <si>
    <t>PRO_KW5_1</t>
  </si>
  <si>
    <t>PRO_KW5_2</t>
  </si>
  <si>
    <t>PRO_KW5_3</t>
  </si>
  <si>
    <t>CFA_KW5_1</t>
  </si>
  <si>
    <t>CFA_KW5_2</t>
  </si>
  <si>
    <t>CFA_KW5_3</t>
  </si>
  <si>
    <t>Critere_6</t>
  </si>
  <si>
    <t>Points_6</t>
  </si>
  <si>
    <t>PRO_KW6_1</t>
  </si>
  <si>
    <t>PRO_KW6_2</t>
  </si>
  <si>
    <t>PRO_KW6_3</t>
  </si>
  <si>
    <t>CFA_KW6_1</t>
  </si>
  <si>
    <t>CFA_KW6_2</t>
  </si>
  <si>
    <t>CFA_KW6_3</t>
  </si>
  <si>
    <t>École primaire</t>
  </si>
  <si>
    <t>Hiver</t>
  </si>
  <si>
    <t>Céleri rémoulade ; poisson blanc vapeur ; riz ; chou-fleur ; fromage blanc</t>
  </si>
  <si>
    <t>Menu trop blanc, sec et peu attractif</t>
  </si>
  <si>
    <t>Analysez le risque sensoriel de ce menu scolaire et proposez une correction cohérente par la garniture, la sauce, l’entrée et le dessert.</t>
  </si>
  <si>
    <t>Pourquoi ce menu risque-t-il de ne pas donner envie aux enfants, et que peux-tu changer sans tout refaire ?</t>
  </si>
  <si>
    <t>Si la réponse reste limitée à « ajouter un légume », demander quel défaut précis est corrigé : couleur, humidité, acceptabilité ou équilibre.</t>
  </si>
  <si>
    <t>Si l’apprenant dit seulement « mettre des légumes », demander : « Quelle couleur tu ajoutes ? Comment tu évites que le poisson soit sec ? »</t>
  </si>
  <si>
    <t>Diagnostic couleur blanche 4 pts ; sécheresse 3 pts ; sauce/jus 3 pts ; entrée/dessert correcteur 4 pts ; public scolaire 3 pts ; justification 3 pts.</t>
  </si>
  <si>
    <t>blanc ; pâle ; sec ; sauce ; herbes ; citron ; carottes ; brocolis ; fruit ; enfants ; acceptabilité</t>
  </si>
  <si>
    <t>M02 ; M03 ; M05</t>
  </si>
  <si>
    <t>Facile</t>
  </si>
  <si>
    <t>Couleur / sécheresse</t>
  </si>
  <si>
    <t>Brocolis, carottes ou autre légume vert/orange ; riz pilaf possible</t>
  </si>
  <si>
    <t>Sauce légère citron-herbes ou jus court</t>
  </si>
  <si>
    <t>Carottes râpées ou betteraves</t>
  </si>
  <si>
    <t>Fruit de saison coloré : orange, clémentine, pomme rouge</t>
  </si>
  <si>
    <t>Rendre le poisson plus acceptable pour des enfants</t>
  </si>
  <si>
    <t>Éviter le dessèchement du poisson au maintien chaud</t>
  </si>
  <si>
    <t>Trop blanc = ajouter couleur + sauce + fruit</t>
  </si>
  <si>
    <t>Diagnostic du problème</t>
  </si>
  <si>
    <t>blanc</t>
  </si>
  <si>
    <t>pale</t>
  </si>
  <si>
    <t>sec</t>
  </si>
  <si>
    <t>pas envie</t>
  </si>
  <si>
    <t>Correction garniture / sauce</t>
  </si>
  <si>
    <t>sauce</t>
  </si>
  <si>
    <t>herbes</t>
  </si>
  <si>
    <t>brocolis</t>
  </si>
  <si>
    <t>carottes</t>
  </si>
  <si>
    <t>Correction entrée / dessert</t>
  </si>
  <si>
    <t>entree</t>
  </si>
  <si>
    <t>fruit</t>
  </si>
  <si>
    <t>dessert</t>
  </si>
  <si>
    <t>fromage blanc</t>
  </si>
  <si>
    <t>enfants</t>
  </si>
  <si>
    <t>scolaire</t>
  </si>
  <si>
    <t>primaire</t>
  </si>
  <si>
    <t>eleves</t>
  </si>
  <si>
    <t>cantine</t>
  </si>
  <si>
    <t>Faisabilité production</t>
  </si>
  <si>
    <t>maintien</t>
  </si>
  <si>
    <t>chaud</t>
  </si>
  <si>
    <t>dessechement</t>
  </si>
  <si>
    <t>attend</t>
  </si>
  <si>
    <t>Justification claire</t>
  </si>
  <si>
    <t>parce</t>
  </si>
  <si>
    <t>corrige</t>
  </si>
  <si>
    <t>evite</t>
  </si>
  <si>
    <t>pour</t>
  </si>
  <si>
    <t>eviter</t>
  </si>
  <si>
    <t>Adultes actifs</t>
  </si>
  <si>
    <t>Automne</t>
  </si>
  <si>
    <t>Quiche lorraine ; sauté de porc sauce crème ; gratin de pommes de terre ; fromage ; pâtisserie</t>
  </si>
  <si>
    <t>Menu trop gras, trop riche, trop dense</t>
  </si>
  <si>
    <t>Analysez les répétitions de préparations riches dans ce menu et proposez une correction sans perdre la cohérence du repas.</t>
  </si>
  <si>
    <t>Où est-ce qu’il y a trop de gras ou trop de choses lourdes dans ce menu, et comment tu l’allèges ?</t>
  </si>
  <si>
    <t>Le menu cumule pâte, crème, gratin, fromage et pâtisserie. Corriger par une crudité, des pommes vapeur avec légumes verts, une sauce plus légère ou un jus réduit et un fruit.</t>
  </si>
  <si>
    <t>Il y a trop de gras partout : quiche, crème, gratin, fromage, pâtisserie. Je mets une entrée fraîche, des légumes, une garniture plus simple et un fruit.</t>
  </si>
  <si>
    <t>Si l’apprenant corrige seulement le dessert, lui faire repérer les répétitions sur tout le repas : pâte, crème, fromage, gratin, pâtisserie.</t>
  </si>
  <si>
    <t>Demander : « Qu’est-ce qui revient plusieurs fois : crème, fromage, pâte, gras ? »</t>
  </si>
  <si>
    <t>Répétitions riches 5 pts ; entrée allégée 3 pts ; garniture corrigée 3 pts ; dessert léger 3 pts ; public adulte 3 pts ; justification 3 pts.</t>
  </si>
  <si>
    <t>gras ; lourd ; crème ; gratin ; fromage ; pâtisserie ; crudité ; légumes verts ; fruit ; allègement</t>
  </si>
  <si>
    <t>M03 ; M05</t>
  </si>
  <si>
    <t>Lourdeur / répétition</t>
  </si>
  <si>
    <t>Pommes vapeur persillées + légumes verts</t>
  </si>
  <si>
    <t>Jus réduit ou sauce légère à la place d’une sauce crème lourde</t>
  </si>
  <si>
    <t>Crudités de saison</t>
  </si>
  <si>
    <t>Fruit ou compote simple</t>
  </si>
  <si>
    <t>Repas plus digeste pour une pause de travail</t>
  </si>
  <si>
    <t>Limiter les préparations riches et sécuriser la tenue des sauces</t>
  </si>
  <si>
    <t>Plat riche = entrée fraîche + dessert fruité</t>
  </si>
  <si>
    <t>gras</t>
  </si>
  <si>
    <t>lourd</t>
  </si>
  <si>
    <t>riche</t>
  </si>
  <si>
    <t>trop</t>
  </si>
  <si>
    <t>legumes verts</t>
  </si>
  <si>
    <t>pommes vapeur</t>
  </si>
  <si>
    <t>jus</t>
  </si>
  <si>
    <t>legumes</t>
  </si>
  <si>
    <t>vapeur</t>
  </si>
  <si>
    <t>crudite</t>
  </si>
  <si>
    <t>compote</t>
  </si>
  <si>
    <t>leger</t>
  </si>
  <si>
    <t>adultes</t>
  </si>
  <si>
    <t>pause</t>
  </si>
  <si>
    <t>travail</t>
  </si>
  <si>
    <t>digeste</t>
  </si>
  <si>
    <t>tenir</t>
  </si>
  <si>
    <t>production</t>
  </si>
  <si>
    <t>service</t>
  </si>
  <si>
    <t>allege</t>
  </si>
  <si>
    <t>alleger</t>
  </si>
  <si>
    <t>Collège / lycée</t>
  </si>
  <si>
    <t>Toute saison</t>
  </si>
  <si>
    <t>Salade verte ; pâtes sauce tomate ; yaourt ; fruit</t>
  </si>
  <si>
    <t>Menu végétarien insuffisamment construit</t>
  </si>
  <si>
    <t>Analysez la construction protéique de ce menu végétarien et proposez une correction adaptée à un public adolescent.</t>
  </si>
  <si>
    <t>Pourquoi ce menu végétarien risque-t-il de ne pas assez caler, et comment tu le rends plus complet ?</t>
  </si>
  <si>
    <t>Les pâtes sauce tomate seules ne constituent pas un plat végétarien suffisamment construit. Ajouter lentilles corail, pois chiches, haricots rouges, œuf ou autre base adaptée ; renforcer légumes, goût et présentation.</t>
  </si>
  <si>
    <t>Il ne suffit pas d’enlever la viande. Les pâtes tomate seules ne calent pas assez. J’ajoute lentilles, pois chiches ou une vraie sauce avec légumes et protéines végétales.</t>
  </si>
  <si>
    <t>Si l’apprenant répond seulement « ajouter du fromage », demander si cela construit vraiment le plat principal ou seulement le complète.</t>
  </si>
  <si>
    <t>Demander : « Qu’est-ce qui remplace vraiment la viande ? Qu’est-ce qui va caler les jeunes ? »</t>
  </si>
  <si>
    <t>Faiblesse végétarien 5 pts ; base protéique 4 pts ; satiété adolescent 3 pts ; couleur/goût 3 pts ; entrée-dessert 2 pts ; justification 3 pts.</t>
  </si>
  <si>
    <t>végétarien ; lentilles ; pois chiches ; protéines ; satiété ; adolescents ; vrai plat ; légumineuses ; sauce ; légumes</t>
  </si>
  <si>
    <t>M02 ; M05</t>
  </si>
  <si>
    <t>Moyen</t>
  </si>
  <si>
    <t>Végétarien faible</t>
  </si>
  <si>
    <t>Pâtes + lentilles corail ou pois chiches + légumes</t>
  </si>
  <si>
    <t>Sauce tomate enrichie en légumes et herbes</t>
  </si>
  <si>
    <t>Betteraves, carottes ou salade composée</t>
  </si>
  <si>
    <t>Yaourt, fromage blanc ou fruit selon équilibre global</t>
  </si>
  <si>
    <t>Renforcer la satiété et l’acceptabilité chez les adolescents</t>
  </si>
  <si>
    <t>Maîtriser cuisson des légumineuses et tenue de la sauce</t>
  </si>
  <si>
    <t>Végétarien = vrai plat, pas absence de viande</t>
  </si>
  <si>
    <t>vegetarien</t>
  </si>
  <si>
    <t>proteine</t>
  </si>
  <si>
    <t>satiété</t>
  </si>
  <si>
    <t>vege</t>
  </si>
  <si>
    <t>caler</t>
  </si>
  <si>
    <t>viande</t>
  </si>
  <si>
    <t>lentilles</t>
  </si>
  <si>
    <t>pois chiches</t>
  </si>
  <si>
    <t>legumineuses</t>
  </si>
  <si>
    <t>salade composee</t>
  </si>
  <si>
    <t>yaourt</t>
  </si>
  <si>
    <t>salade</t>
  </si>
  <si>
    <t>adolescents</t>
  </si>
  <si>
    <t>college</t>
  </si>
  <si>
    <t>lycee</t>
  </si>
  <si>
    <t>jeunes</t>
  </si>
  <si>
    <t>ados</t>
  </si>
  <si>
    <t>cuisson</t>
  </si>
  <si>
    <t>cuire</t>
  </si>
  <si>
    <t>construit</t>
  </si>
  <si>
    <t>remplace</t>
  </si>
  <si>
    <t>calera</t>
  </si>
  <si>
    <t>Personnes âgées / EHPAD</t>
  </si>
  <si>
    <t>Potage ; escalope de dinde grillée ; riz ; haricots verts ; pomme crue</t>
  </si>
  <si>
    <t>Viande sèche, riz sec, dessert peu adapté</t>
  </si>
  <si>
    <t>Analysez les risques de consommation réelle de ce menu pour un public âgé et proposez une correction adaptée.</t>
  </si>
  <si>
    <t>Pourquoi ce menu peut être difficile à manger pour une personne âgée, et qu’est-ce que tu changes ?</t>
  </si>
  <si>
    <t>L’escalope de dinde et le riz présentent un risque de sécheresse et de mastication difficile. Ajouter sauce douce ou jus, rendre la garniture plus moelleuse, cuire les haricots fondants et remplacer la pomme crue par compote ou dessert lacté adapté.</t>
  </si>
  <si>
    <t>La dinde et le riz peuvent être trop secs. Je mets de la sauce, une garniture moelleuse et un dessert facile à manger comme une compote.</t>
  </si>
  <si>
    <t>Si l’apprenant parle seulement d’équilibre alimentaire, le ramener sur la consommation réelle : la personne va-t-elle pouvoir manger et finir ?</t>
  </si>
  <si>
    <t>Demander : « Est-ce facile à mâcher ? Y a-t-il assez de sauce ? La pomme crue est-elle adaptée ? »</t>
  </si>
  <si>
    <t>Sécheresse 4 pts ; mastication/personne âgée 4 pts ; sauce/jus 3 pts ; dessert adapté 3 pts ; garniture 3 pts ; justification 3 pts.</t>
  </si>
  <si>
    <t>EHPAD ; sec ; sauce ; jus ; moelleux ; mastication ; compote ; dessert adapté ; consommation ; appétence</t>
  </si>
  <si>
    <t>M00 ; M03 ; M05</t>
  </si>
  <si>
    <t>Adaptation convive / sécheresse</t>
  </si>
  <si>
    <t>Riz moelleux, purée de légumes ou haricots verts fondants</t>
  </si>
  <si>
    <t>Sauce douce ou jus de volaille</t>
  </si>
  <si>
    <t>Potage enrichi si besoin selon consignes</t>
  </si>
  <si>
    <t>Compote ou dessert lacté adapté</t>
  </si>
  <si>
    <t>Faciliter mastication, déglutition et consommation réelle</t>
  </si>
  <si>
    <t>Maintien chaud sans dessécher ; texture à surveiller</t>
  </si>
  <si>
    <t>Public âgé = sauce, moelleux, lisibilité</t>
  </si>
  <si>
    <t>mastication</t>
  </si>
  <si>
    <t>consommation</t>
  </si>
  <si>
    <t>macher</t>
  </si>
  <si>
    <t>difficile</t>
  </si>
  <si>
    <t>moelleux</t>
  </si>
  <si>
    <t>potage</t>
  </si>
  <si>
    <t>lacte</t>
  </si>
  <si>
    <t>ehpad</t>
  </si>
  <si>
    <t>personne agee</t>
  </si>
  <si>
    <t>age</t>
  </si>
  <si>
    <t>agee</t>
  </si>
  <si>
    <t>texture</t>
  </si>
  <si>
    <t>facilite</t>
  </si>
  <si>
    <t>facile</t>
  </si>
  <si>
    <t>Primaire</t>
  </si>
  <si>
    <t>Printemps</t>
  </si>
  <si>
    <t>Concombre ; poisson vapeur ; épinards ; semoule ; poire</t>
  </si>
  <si>
    <t>Double risque de refus : poisson + épinards</t>
  </si>
  <si>
    <t>Analysez l’acceptabilité de ce menu en restauration scolaire et proposez une correction sans supprimer l’équilibre du repas.</t>
  </si>
  <si>
    <t>Pourquoi poisson vapeur et épinards peuvent faire trop pour des enfants, et comment tu rends le repas plus facile à accepter ?</t>
  </si>
  <si>
    <t>Le menu associe deux aliments sensibles pour des enfants : poisson vapeur et épinards. Améliorer par une sauce douce, une garniture plus colorée ou plus familière, et éventuellement remplacer les épinards par carottes, petits pois ou légumes plus accessibles.</t>
  </si>
  <si>
    <t>Poisson et épinards ensemble, ça peut faire beaucoup. Je garde le poisson mais je l’aide avec une sauce et des légumes plus faciles.</t>
  </si>
  <si>
    <t>Si la réponse supprime simplement le poisson, demander comment conserver le plat principal tout en améliorant son acceptabilité.</t>
  </si>
  <si>
    <t>Demander : « Comment tu aides les enfants à manger le poisson au lieu de l’enlever ? »</t>
  </si>
  <si>
    <t>Risque de refus 5 pts ; sauce 3 pts ; légume plus acceptable 4 pts ; public primaire 3 pts ; équilibre conservé 2 pts ; justification 3 pts.</t>
  </si>
  <si>
    <t>refus ; scolaire ; poisson ; épinards ; sauce douce ; carottes ; petits pois ; acceptabilité ; enfants ; couleur</t>
  </si>
  <si>
    <t>M02 ; M03</t>
  </si>
  <si>
    <t>Acceptabilité scolaire</t>
  </si>
  <si>
    <t>Carottes et petits pois ou légumes plus colorés</t>
  </si>
  <si>
    <t>Sauce citronnée douce ou sauce yaourt-herbes</t>
  </si>
  <si>
    <t>Concombre sauce douce, ou entrée simple et colorée</t>
  </si>
  <si>
    <t>Poire mûre, compote ou fruit adapté</t>
  </si>
  <si>
    <t>Rendre poisson et légumes plus accessibles aux enfants</t>
  </si>
  <si>
    <t>Éviter poisson sec ; légumes verts non valorisés</t>
  </si>
  <si>
    <t>Double refus = garder le plat, aider l’assiette</t>
  </si>
  <si>
    <t>refus</t>
  </si>
  <si>
    <t>poisson</t>
  </si>
  <si>
    <t>epinards</t>
  </si>
  <si>
    <t>petits pois</t>
  </si>
  <si>
    <t>concombre</t>
  </si>
  <si>
    <t>poire</t>
  </si>
  <si>
    <t>poisson sec</t>
  </si>
  <si>
    <t>acceptabilite</t>
  </si>
  <si>
    <t>manger</t>
  </si>
  <si>
    <t>Adultes en restauration collective</t>
  </si>
  <si>
    <t>Velouté ; hachis parmentier ; purée de carottes ; flan</t>
  </si>
  <si>
    <t>Trop de textures molles</t>
  </si>
  <si>
    <t>Repérez la monotonie texturale de ce menu et proposez une correction adaptée au public.</t>
  </si>
  <si>
    <t>Pourquoi ce repas fait-il trop mou, et qu’est-ce que tu peux ajouter pour changer la texture ?</t>
  </si>
  <si>
    <t>Le menu cumule velouté, hachis, purée et flan. La texture dominante est molle ou lisse. Pour des adultes sans contrainte de mastication, introduire une texture de contraste : crudité, salade, légume plus ferme ou fruit cru adapté.</t>
  </si>
  <si>
    <t>Tout est mou : soupe, hachis, purée, flan. Si les convives peuvent mâcher, je mets une crudité, une salade ou un fruit avec plus de tenue.</t>
  </si>
  <si>
    <t>Si l’apprenant se concentre seulement sur la couleur, lui faire analyser la sensation en bouche : que mâche-t-on vraiment ?</t>
  </si>
  <si>
    <t>Demander : « Dans ce repas, qu’est-ce qui croque ou qui a de la tenue ? »</t>
  </si>
  <si>
    <t>Monotonie texturale 5 pts ; éléments mous cités 3 pts ; correction texture 4 pts ; adaptation public 3 pts ; réalisme 2 pts ; justification 3 pts.</t>
  </si>
  <si>
    <t>mou ; velouté ; hachis ; purée ; flan ; texture ; contraste ; crudité ; salade ; fruit cru</t>
  </si>
  <si>
    <t>Texture monotone</t>
  </si>
  <si>
    <t>Salade, légume plus ferme ou accompagnement moins lisse</t>
  </si>
  <si>
    <t>Non prioritaire si plat déjà humide ; éviter surliaison</t>
  </si>
  <si>
    <t>Crudité croquante ou légume vinaigré si adapté</t>
  </si>
  <si>
    <t>Fruit cru si adapté au public</t>
  </si>
  <si>
    <t>Si public âgé, privilégier couleur et séparation plutôt que croquant</t>
  </si>
  <si>
    <t>Vérifier capacité de mastication et tenue des textures</t>
  </si>
  <si>
    <t>Tout mou = ajouter contraste si le convive le permet</t>
  </si>
  <si>
    <t>mou</t>
  </si>
  <si>
    <t>monotonie</t>
  </si>
  <si>
    <t>tout mou</t>
  </si>
  <si>
    <t>legume ferme</t>
  </si>
  <si>
    <t>croquant</t>
  </si>
  <si>
    <t>fruit cru</t>
  </si>
  <si>
    <t>convives</t>
  </si>
  <si>
    <t>capacite</t>
  </si>
  <si>
    <t>mache</t>
  </si>
  <si>
    <t>possible</t>
  </si>
  <si>
    <t>contraste</t>
  </si>
  <si>
    <t>changer</t>
  </si>
  <si>
    <t>Adultes</t>
  </si>
  <si>
    <t>Lentilles vinaigrette ; bœuf bourguignon ; pommes de terre ; gâteau chocolat</t>
  </si>
  <si>
    <t>Menu visuellement brun et lourd</t>
  </si>
  <si>
    <t>Analysez la dominante visuelle de ce menu et proposez une correction par couleur, fraîcheur et dessert.</t>
  </si>
  <si>
    <t>Pourquoi ce menu tire trop vers le marron, et comment tu le réveilles ?</t>
  </si>
  <si>
    <t>Le menu présente une dominante brune : lentilles, bœuf sauce, pommes de terre et gâteau chocolat. Introduire vert, orange ou fruit clair/acide pour alléger la perception visuelle et sensorielle.</t>
  </si>
  <si>
    <t>Tout fait marron et lourd. Je mets une entrée plus colorée, un légume vert ou orange, et je remplace le gâteau chocolat par un fruit.</t>
  </si>
  <si>
    <t>Si l’apprenant dit que le menu est bon en automne, demander si la saison suffit à rendre l’assiette attractive.</t>
  </si>
  <si>
    <t>Demander : « Quelle couleur tu vois dans ce repas ? Quelle couleur manque ? »</t>
  </si>
  <si>
    <t>Dominante brune 4 pts ; lourdeur 3 pts ; contraste couleur 4 pts ; dessert corrigé 3 pts ; saison automne 3 pts ; justification 3 pts.</t>
  </si>
  <si>
    <t>brun ; marron ; lourd ; lentilles ; bourguignon ; chocolat ; vert ; orange ; fruit ; contraste</t>
  </si>
  <si>
    <t>Couleur / lourdeur</t>
  </si>
  <si>
    <t>Carottes, haricots verts ou légumes de saison colorés</t>
  </si>
  <si>
    <t>Sauce bourguignon maîtrisée, pas excessive</t>
  </si>
  <si>
    <t>Crudité orange ou verte</t>
  </si>
  <si>
    <t>Fruit clair ou acidulé</t>
  </si>
  <si>
    <t>Alléger la perception globale pour adultes</t>
  </si>
  <si>
    <t>Préserver tendreté du bourguignon et éviter sauce lourde</t>
  </si>
  <si>
    <t>Trop brun = ajouter vert/orange + fruit</t>
  </si>
  <si>
    <t>brun</t>
  </si>
  <si>
    <t>marron</t>
  </si>
  <si>
    <t>vert</t>
  </si>
  <si>
    <t>orange</t>
  </si>
  <si>
    <t>legume</t>
  </si>
  <si>
    <t>automne</t>
  </si>
  <si>
    <t>convive</t>
  </si>
  <si>
    <t>saison</t>
  </si>
  <si>
    <t>presentation</t>
  </si>
  <si>
    <t>assiette</t>
  </si>
  <si>
    <t>reveiller</t>
  </si>
  <si>
    <t>CFA</t>
  </si>
  <si>
    <t>Escalope de dinde grillée ; semoule ; haricots verts ; yaourt nature</t>
  </si>
  <si>
    <t>Plat sec et peu valorisé</t>
  </si>
  <si>
    <t>Analysez le risque de sécheresse du plat principal et proposez une correction par sauce, garniture et élément périphérique.</t>
  </si>
  <si>
    <t>Pourquoi dinde grillée et semoule peuvent faire sec, et qu’est-ce que tu ajoutes ?</t>
  </si>
  <si>
    <t>L’escalope de dinde grillée et la semoule présentent un risque de sécheresse. Prévoir un jus de volaille, une sauce légère ou des légumes fondants. Une entrée colorée ou un fruit améliore aussi l’attractivité.</t>
  </si>
  <si>
    <t>Dinde grillée avec semoule, ça peut être sec. Je mets du jus ou une sauce légère, des légumes plus moelleux et un peu de couleur.</t>
  </si>
  <si>
    <t>Si l’apprenant propose seulement de changer la viande, l’amener à corriger le menu existant plutôt qu’à le remplacer.</t>
  </si>
  <si>
    <t>Demander : « Sans changer la dinde, comment tu fais pour que ce soit moins sec ? »</t>
  </si>
  <si>
    <t>Sécheresse 5 pts ; sauce/jus 4 pts ; garniture humidifiante 3 pts ; couleur 2 pts ; public CFA 3 pts ; justification 3 pts.</t>
  </si>
  <si>
    <t>sec ; dinde ; semoule ; jus ; sauce ; légumes fondants ; couleur ; CFA ; attractivité</t>
  </si>
  <si>
    <t>Sécheresse</t>
  </si>
  <si>
    <t>Semoule aux légumes ou légumes fondants</t>
  </si>
  <si>
    <t>Jus de volaille ou sauce légère</t>
  </si>
  <si>
    <t>Crudité colorée</t>
  </si>
  <si>
    <t>Fruit ou yaourt selon équilibre global</t>
  </si>
  <si>
    <t>Repas plus attractif pour jeunes apprenants</t>
  </si>
  <si>
    <t>Surcuisson de la dinde ; semoule qui sèche</t>
  </si>
  <si>
    <t>Plat sec = jus + garniture humide</t>
  </si>
  <si>
    <t>dinde</t>
  </si>
  <si>
    <t>semoule</t>
  </si>
  <si>
    <t>legumes fondants</t>
  </si>
  <si>
    <t>couleur</t>
  </si>
  <si>
    <t>cfa</t>
  </si>
  <si>
    <t>apprenants</t>
  </si>
  <si>
    <t>apprenant</t>
  </si>
  <si>
    <t>grillee</t>
  </si>
  <si>
    <t>moins sec</t>
  </si>
  <si>
    <t>ameliore</t>
  </si>
  <si>
    <t>Lycée</t>
  </si>
  <si>
    <t>Chili sin carne ; riz ; salade verte ; yaourt</t>
  </si>
  <si>
    <t>Plat végétarien correct mais risque de rejet si mal présenté</t>
  </si>
  <si>
    <t>Analysez l’acceptabilité d’un plat végétarien auprès de lycéens et proposez une présentation valorisante.</t>
  </si>
  <si>
    <t>Comment éviter que les élèves pensent que le chili « sans viande » est un plat où il manque quelque chose ?</t>
  </si>
  <si>
    <t>Le chili sin carne peut être cohérent s’il contient légumineuses, légumes, sauce et assaisonnement maîtrisé. Le présenter comme un vrai chili complet, éviter la formulation négative « sans viande », assurer satiété et goût avec le riz.</t>
  </si>
  <si>
    <t>Il ne faut pas le présenter comme un plat où il manque de la viande. C’est un vrai chili avec haricots, sauce, légumes, goût et riz.</t>
  </si>
  <si>
    <t>Si l’apprenant corrige uniquement la recette, demander comment le nom du plat et la présentation influencent l’acceptation.</t>
  </si>
  <si>
    <t>Demander : « Comment tu annonces ce plat pour qu’il donne envie ? »</t>
  </si>
  <si>
    <t>Acceptabilité végétarien 4 pts ; présentation valorisante 4 pts ; légumineuses 4 pts ; satiété 3 pts ; épices maîtrisées 2 pts ; justification 3 pts.</t>
  </si>
  <si>
    <t>chili ; végétarien ; légumineuses ; haricots ; riz ; vrai plat ; valoriser ; lycéens ; acceptabilité ; goût</t>
  </si>
  <si>
    <t>Végétarien / acceptabilité</t>
  </si>
  <si>
    <t>Riz maîtrisé + légumes ou maïs</t>
  </si>
  <si>
    <t>Sauce tomate épicée douce</t>
  </si>
  <si>
    <t>Yaourt ou fruit selon plan</t>
  </si>
  <si>
    <t>Nom valorisant et explication simple du plat</t>
  </si>
  <si>
    <t>Dosage épices ; tenue des légumineuses</t>
  </si>
  <si>
    <t>Ne pas vendre le végétarien comme un manque</t>
  </si>
  <si>
    <t>nom</t>
  </si>
  <si>
    <t>sans viande</t>
  </si>
  <si>
    <t>manque</t>
  </si>
  <si>
    <t>haricots</t>
  </si>
  <si>
    <t>riz</t>
  </si>
  <si>
    <t>lyceens</t>
  </si>
  <si>
    <t>epices</t>
  </si>
  <si>
    <t>valorise</t>
  </si>
  <si>
    <t>vrai plat</t>
  </si>
  <si>
    <t>donner envie</t>
  </si>
  <si>
    <t>Hospitalier</t>
  </si>
  <si>
    <t>Salade de crudités ; steak haché ; frites ; fromage ; tarte</t>
  </si>
  <si>
    <t>Menu potentiellement trop riche et non adapté à certains patients</t>
  </si>
  <si>
    <t>Analysez les limites de ce menu en contexte hospitalier et proposez les adaptations prioritaires à vérifier.</t>
  </si>
  <si>
    <t>Pourquoi à l’hôpital on ne peut pas servir ce menu pareil à tout le monde ?</t>
  </si>
  <si>
    <t>En hospitalier, prescription, texture, appétit, mastication et régimes spécifiques doivent être vérifiés. Adapter l’entrée, remplacer les frites si nécessaire, prévoir un jus adapté et choisir un dessert compatible avec la prescription.</t>
  </si>
  <si>
    <t>À l’hôpital, il faut regarder la consigne du patient. Crudités, frites ou tarte ne conviennent pas forcément. On adapte selon régime, texture et capacité à manger.</t>
  </si>
  <si>
    <t>Si l’apprenant propose une correction unique pour tous, rappeler que le contexte hospitalier impose de vérifier la prescription.</t>
  </si>
  <si>
    <t>Demander : « Est-ce que tous les patients peuvent manger crudités, frites et tarte ? »</t>
  </si>
  <si>
    <t>Contexte hospitalier 4 pts ; prescription 4 pts ; texture/mastication 3 pts ; garniture corrigée 3 pts ; dessert adapté 3 pts ; justification 3 pts.</t>
  </si>
  <si>
    <t>hospitalier ; prescription ; régime ; texture ; mastication ; frites ; crudités ; dessert adapté ; patient ; consigne</t>
  </si>
  <si>
    <t>M00 ; M05</t>
  </si>
  <si>
    <t>Difficile</t>
  </si>
  <si>
    <t>Adaptation hospitalier</t>
  </si>
  <si>
    <t>Pommes vapeur ou purée + légumes selon prescription</t>
  </si>
  <si>
    <t>Jus léger si besoin</t>
  </si>
  <si>
    <t>Entrée compatible prescription</t>
  </si>
  <si>
    <t>Fruit, compote ou dessert adapté au régime</t>
  </si>
  <si>
    <t>Prescription, mastication, appétit et régime à vérifier</t>
  </si>
  <si>
    <t>Adapter textures, températures et service au patient</t>
  </si>
  <si>
    <t>Hospitalier = prescription avant menu standard</t>
  </si>
  <si>
    <t>hospitalier</t>
  </si>
  <si>
    <t>prescription</t>
  </si>
  <si>
    <t>regime</t>
  </si>
  <si>
    <t>hopital</t>
  </si>
  <si>
    <t>patient</t>
  </si>
  <si>
    <t>garniture</t>
  </si>
  <si>
    <t>purée</t>
  </si>
  <si>
    <t>dessert adapte</t>
  </si>
  <si>
    <t>consigne</t>
  </si>
  <si>
    <t>adaptation</t>
  </si>
  <si>
    <t>adapter</t>
  </si>
  <si>
    <t>compatible</t>
  </si>
  <si>
    <t>verifier</t>
  </si>
  <si>
    <t>Collège</t>
  </si>
  <si>
    <t>Lasagnes bolognaise ; pain ; fromage ; crème dessert</t>
  </si>
  <si>
    <t>Plat complet trop alourdi par le reste du menu</t>
  </si>
  <si>
    <t>Expliquez pourquoi un plat complet ne suffit pas à valider tout le repas et proposez une correction entrée-dessert.</t>
  </si>
  <si>
    <t>Pourquoi les lasagnes calent déjà, et que faut-il éviter de rajouter autour ?</t>
  </si>
  <si>
    <t>Les lasagnes sont déjà un plat dense avec féculent, sauce, viande et parfois fromage. Éviter d’ajouter pain, fromage et crème dessert. Préférer salade ou crudité et fruit pour alléger le repas.</t>
  </si>
  <si>
    <t>Les lasagnes sont déjà complètes et lourdes. Je ne rajoute pas encore fromage et crème dessert. Je mets du frais et un fruit.</t>
  </si>
  <si>
    <t>Si l’apprenant considère les lasagnes équilibrées seules, demander ce que pain, fromage et crème dessert ajoutent réellement.</t>
  </si>
  <si>
    <t>Demander : « As-tu encore besoin de rajouter du lourd après des lasagnes ? »</t>
  </si>
  <si>
    <t>Plat complet 4 pts ; surcharge 4 pts ; entrée fraîche 3 pts ; dessert fruité 3 pts ; public collège 3 pts ; justification 3 pts.</t>
  </si>
  <si>
    <t>lasagnes ; plat complet ; lourd ; pain ; fromage ; crème dessert ; salade ; crudité ; fruit ; alléger</t>
  </si>
  <si>
    <t>Plat complet trompeur</t>
  </si>
  <si>
    <t>Salade ou légumes crus en complément</t>
  </si>
  <si>
    <t>Sauce déjà intégrée au plat</t>
  </si>
  <si>
    <t>Crudité ou salade verte</t>
  </si>
  <si>
    <t>Fruit</t>
  </si>
  <si>
    <t>Garder satiété sans surcharge chez collégiens</t>
  </si>
  <si>
    <t>Portion et tenue au service des lasagnes</t>
  </si>
  <si>
    <t>Plat complet = alléger autour</t>
  </si>
  <si>
    <t>lasagnes</t>
  </si>
  <si>
    <t>plat complet</t>
  </si>
  <si>
    <t>complet</t>
  </si>
  <si>
    <t>frais</t>
  </si>
  <si>
    <t>fromage</t>
  </si>
  <si>
    <t>portion</t>
  </si>
  <si>
    <t>tenue</t>
  </si>
  <si>
    <t>plat</t>
  </si>
  <si>
    <t>pas rajouter</t>
  </si>
  <si>
    <t>Petite enfance</t>
  </si>
  <si>
    <t>Radis ; poisson ; riz ; petits pois ; pomme crue</t>
  </si>
  <si>
    <t>Taille, texture et sécurité alimentaire à vérifier</t>
  </si>
  <si>
    <t>Analysez les adaptations nécessaires pour rendre ce menu compatible avec un public petite enfance.</t>
  </si>
  <si>
    <t>Pourquoi faut-il faire attention aux morceaux, aux textures et aux aliments durs pour les tout-petits ?</t>
  </si>
  <si>
    <t>Pour la petite enfance, taille des morceaux, texture, allergènes, mastication et sécurité sont prioritaires. Adapter ou remplacer radis et pomme crue ; sécuriser poisson sans arêtes ; humidifier par sauce douce ; adapter petits pois selon âge.</t>
  </si>
  <si>
    <t>Pour les petits, on ne sert pas des morceaux durs comme à des adultes. Il faut adapter les radis, la pomme, vérifier le poisson et rendre tout facile à manger.</t>
  </si>
  <si>
    <t>Si l’apprenant parle seulement de saison ou équilibre, le ramener sur la sécurité physique des aliments pour la petite enfance.</t>
  </si>
  <si>
    <t>Demander : « Est-ce qu’un tout-petit peut manger ça sans risque ? Les morceaux sont-ils adaptés ? »</t>
  </si>
  <si>
    <t>Petite enfance 4 pts ; morceaux durs 4 pts ; poisson sécurisé 3 pts ; texture adaptée 4 pts ; allergènes/sécurité 2 pts ; justification 3 pts.</t>
  </si>
  <si>
    <t>crèche ; petite enfance ; morceaux ; texture ; radis ; pomme crue ; poisson ; arêtes ; sécurité ; mastication</t>
  </si>
  <si>
    <t>M00 ; M03</t>
  </si>
  <si>
    <t>Sécurité / petite enfance</t>
  </si>
  <si>
    <t>Riz adapté + petits pois fondants ou adaptés selon âge</t>
  </si>
  <si>
    <t>Sauce douce pour humidifier le poisson</t>
  </si>
  <si>
    <t>Entrée adaptée en texture, sans morceaux durs</t>
  </si>
  <si>
    <t>Compote ou fruit adapté</t>
  </si>
  <si>
    <t>Taille des morceaux, allergènes, âge et mastication</t>
  </si>
  <si>
    <t>Contrôle arêtes ; texture ; sécurité physique</t>
  </si>
  <si>
    <t>Petite enfance = morceaux et textures d’abord</t>
  </si>
  <si>
    <t>creche</t>
  </si>
  <si>
    <t>petite enfance</t>
  </si>
  <si>
    <t>morceaux</t>
  </si>
  <si>
    <t>petits</t>
  </si>
  <si>
    <t>dur</t>
  </si>
  <si>
    <t>sauce douce</t>
  </si>
  <si>
    <t>riz adapte</t>
  </si>
  <si>
    <t>fruit adapte</t>
  </si>
  <si>
    <t>entree adaptee</t>
  </si>
  <si>
    <t>radis</t>
  </si>
  <si>
    <t>tout-petit</t>
  </si>
  <si>
    <t>aretes</t>
  </si>
  <si>
    <t>securite</t>
  </si>
  <si>
    <t>allergenes</t>
  </si>
  <si>
    <t>risque</t>
  </si>
  <si>
    <t>securise</t>
  </si>
  <si>
    <t>Été</t>
  </si>
  <si>
    <t>Tomates vinaigrette ; pâtes sauce tomate ; ratatouille ; fraises</t>
  </si>
  <si>
    <t>Répétition rouge/tomate et manque de contraste</t>
  </si>
  <si>
    <t>Analysez la répétition de couleur et de famille produit dans ce menu d’été, puis proposez une correction.</t>
  </si>
  <si>
    <t>Pourquoi même en été il ne faut pas mettre tomate partout ?</t>
  </si>
  <si>
    <t>Le menu est de saison mais répète tomate, rouge et acidité. Varier les couleurs et familles de produits : concombre, melon, courgette, aubergine, poivron, fruit différent ou sauce aux herbes.</t>
  </si>
  <si>
    <t>Même si c’est l’été, tout tourne autour de la tomate et du rouge. Je varie avec du vert, du jaune, du melon, du concombre ou un autre fruit.</t>
  </si>
  <si>
    <t>Si l’apprenant valide le menu seulement car il est de saison, demander si la saison suffit à éviter la répétition sensorielle.</t>
  </si>
  <si>
    <t>Demander : « Combien de fois tu retrouves la tomate ou le rouge dans ce menu ? »</t>
  </si>
  <si>
    <t>Répétition tomate 4 pts ; dominante rouge 3 pts ; alternatives été 4 pts ; contraste couleur 3 pts ; saison respectée 3 pts ; justification 3 pts.</t>
  </si>
  <si>
    <t>été ; tomate ; rouge ; répétition ; concombre ; melon ; courgette ; poivron ; contraste ; saison</t>
  </si>
  <si>
    <t>Saison / répétition</t>
  </si>
  <si>
    <t>Courgettes, aubergines, poivrons ou légume vert</t>
  </si>
  <si>
    <t>Sauce tomate moins dominante ou sauce herbes</t>
  </si>
  <si>
    <t>Concombre, melon ou salade verte</t>
  </si>
  <si>
    <t>Pêche, abricot, melon ou fruit différent</t>
  </si>
  <si>
    <t>Varier les couleurs malgré la saison estivale</t>
  </si>
  <si>
    <t>Éviter répétitions de sauce tomate et produits aqueux</t>
  </si>
  <si>
    <t>Saison oui, répétition non</t>
  </si>
  <si>
    <t>tomate</t>
  </si>
  <si>
    <t>rouge</t>
  </si>
  <si>
    <t>repetition</t>
  </si>
  <si>
    <t>partout</t>
  </si>
  <si>
    <t>melon</t>
  </si>
  <si>
    <t>courgette</t>
  </si>
  <si>
    <t>fruit different</t>
  </si>
  <si>
    <t>peche</t>
  </si>
  <si>
    <t>abricot</t>
  </si>
  <si>
    <t>ete</t>
  </si>
  <si>
    <t>varier</t>
  </si>
  <si>
    <t>Adultes / entreprise</t>
  </si>
  <si>
    <t>Potage ; bœuf carottes ; pommes de terre ; fromage ; riz au lait</t>
  </si>
  <si>
    <t>Repas chaud, dense, peu frais</t>
  </si>
  <si>
    <t>Analysez la densité sensorielle de ce menu d’hiver et proposez un correcteur de fraîcheur.</t>
  </si>
  <si>
    <t>Pourquoi ce menu d’hiver peut sembler lourd, et qu’est-ce que tu ajoutes pour donner du frais ?</t>
  </si>
  <si>
    <t>Le menu est cohérent avec l’hiver mais chaud, dense et peu frais. Ajouter crudité d’hiver : carotte, betterave, chou rouge ; ou fruit : agrume, pomme, poire pour alléger la perception globale.</t>
  </si>
  <si>
    <t>C’est un menu d’hiver, mais tout est chaud et lourd. Je mets une crudité d’hiver ou un fruit pour apporter du frais.</t>
  </si>
  <si>
    <t>Si l’apprenant propose de remplacer le plat, le ramener sur l’objectif : corriger sans reconstruire tout le menu.</t>
  </si>
  <si>
    <t>Demander : « Qu’est-ce qui donne de la fraîcheur dans ce repas ? »</t>
  </si>
  <si>
    <t>Densité 4 pts ; manque de fraîcheur 4 pts ; crudité hiver 3 pts ; fruit 3 pts ; saison respectée 3 pts ; justification 3 pts.</t>
  </si>
  <si>
    <t>hiver ; dense ; chaud ; frais ; crudité ; carotte ; betterave ; chou rouge ; agrume ; fruit</t>
  </si>
  <si>
    <t>Saison / fraîcheur</t>
  </si>
  <si>
    <t>Pommes vapeur + légume vert possible</t>
  </si>
  <si>
    <t>Sauce du bœuf maîtrisée</t>
  </si>
  <si>
    <t>Crudité d’hiver : carotte, betterave, chou rouge</t>
  </si>
  <si>
    <t>Agrume, pomme ou poire</t>
  </si>
  <si>
    <t>Repas plus digeste pour pause méridienne</t>
  </si>
  <si>
    <t>Maintien chaud et densité des plats mijotés</t>
  </si>
  <si>
    <t>Menu d’hiver = garder chaleur, ajouter frais</t>
  </si>
  <si>
    <t>hiver</t>
  </si>
  <si>
    <t>dense</t>
  </si>
  <si>
    <t>carotte</t>
  </si>
  <si>
    <t>betterave</t>
  </si>
  <si>
    <t>agrume</t>
  </si>
  <si>
    <t>pomme</t>
  </si>
  <si>
    <t>entreprise</t>
  </si>
  <si>
    <t>apporte</t>
  </si>
  <si>
    <t>EHPAD / texture modifiée</t>
  </si>
  <si>
    <t>Tous les éléments du repas sont mixés ensemble</t>
  </si>
  <si>
    <t>Perte d’identité, couleur unique, faible appétence</t>
  </si>
  <si>
    <t>Analysez les risques liés à un repas mixé non lisible et proposez une correction respectant sécurité, couleur et dignité.</t>
  </si>
  <si>
    <t>Pourquoi il ne faut pas tout mélanger dans une assiette mixée ?</t>
  </si>
  <si>
    <t>En texture modifiée, sécurité prioritaire mais lisibilité essentielle. Mélanger tous les éléments fait perdre identité, couleur et appétence. Séparer les composants par couleur, adapter la sauce à la texture prescrite et présenter dignement.</t>
  </si>
  <si>
    <t>Même mixé, il faut que la personne voie ce qu’elle mange. On sépare les couleurs, on garde une sauce adaptée et on présente proprement.</t>
  </si>
  <si>
    <t>Si l’apprenant se limite à « mixer plus fin », demander comment il maintient couleur, goût, identité et envie de manger.</t>
  </si>
  <si>
    <t>Demander : « Aurais-tu envie de manger une assiette où tout est mélangé en une seule couleur ? »</t>
  </si>
  <si>
    <t>Perte identité 4 pts ; couleurs séparées 4 pts ; texture sécurisée 4 pts ; sauce adaptée 3 pts ; dignité/appétence 2 pts ; justification 3 pts.</t>
  </si>
  <si>
    <t>texture modifiée ; mixé ; EHPAD ; lisibilité ; couleurs séparées ; sauce ; sécurité ; dignité ; appétence ; identité</t>
  </si>
  <si>
    <t>Texture modifiée / lisibilité</t>
  </si>
  <si>
    <t>Purées séparées par couleur</t>
  </si>
  <si>
    <t>Sauce adaptée à la texture prescrite</t>
  </si>
  <si>
    <t>Entrée texture adaptée mais identifiable</t>
  </si>
  <si>
    <t>Dessert texture adaptée et coloré</t>
  </si>
  <si>
    <t>Respect texture, sécurité, dignité de présentation</t>
  </si>
  <si>
    <t>Texture prescrite, température, séparation visuelle</t>
  </si>
  <si>
    <t>Même mixé = lisible, sûr, digne</t>
  </si>
  <si>
    <t>mixe</t>
  </si>
  <si>
    <t>texture modifiee</t>
  </si>
  <si>
    <t>lisibilite</t>
  </si>
  <si>
    <t>melange</t>
  </si>
  <si>
    <t>separer</t>
  </si>
  <si>
    <t>couleurs</t>
  </si>
  <si>
    <t>dignite</t>
  </si>
  <si>
    <t>personne</t>
  </si>
  <si>
    <t>envie</t>
  </si>
  <si>
    <t>iddsi</t>
  </si>
  <si>
    <t>danger</t>
  </si>
  <si>
    <t>identite</t>
  </si>
  <si>
    <t>appetence</t>
  </si>
  <si>
    <t>Charcuterie ; rôti de porc ; purée ; fromage ; dessert</t>
  </si>
  <si>
    <t>Répétition porc et nécessité d’alternative</t>
  </si>
  <si>
    <t>Analysez les limites de ce menu pour un public mixte et proposez une correction respectant diversité et acceptabilité.</t>
  </si>
  <si>
    <t>Pourquoi mettre porc en entrée et porc en plat peut poser problème dans un collège ou un lycée ?</t>
  </si>
  <si>
    <t>Le menu cumule charcuterie et porc en plat principal. Pour un public mixte, éviter la répétition et anticiper une alternative. Prévoir entrée sans porc, garniture colorée et alternative au rôti selon organisation.</t>
  </si>
  <si>
    <t>Il y a porc deux fois. Certains élèves n’en mangent pas et le repas manque de variété. Je mets une entrée sans porc et je prévois une autre solution.</t>
  </si>
  <si>
    <t>Si l’apprenant parle seulement de goût, demander ce que devient le menu pour un convive qui ne consomme pas de porc.</t>
  </si>
  <si>
    <t>Demander : « Que mange l’élève qui ne prend pas de porc dans ce menu ? »</t>
  </si>
  <si>
    <t>Répétition porc 5 pts ; alternative 4 pts ; entrée corrigée 3 pts ; public mixte 3 pts ; variété 2 pts ; justification 3 pts.</t>
  </si>
  <si>
    <t>porc ; charcuterie ; rôti ; alternative ; public mixte ; sans porc ; variété ; collège ; lycée ; acceptabilité</t>
  </si>
  <si>
    <t>Public mixte / alternative</t>
  </si>
  <si>
    <t>Purée + légume coloré</t>
  </si>
  <si>
    <t>Jus court</t>
  </si>
  <si>
    <t>Crudité ou entrée sans porc</t>
  </si>
  <si>
    <t>Fruit ou laitage selon menu</t>
  </si>
  <si>
    <t>Prévoir alternative sans porc selon organisation</t>
  </si>
  <si>
    <t>Organisation des alternatives et information service</t>
  </si>
  <si>
    <t>Public mixte = alternative pensée avant service</t>
  </si>
  <si>
    <t>porc</t>
  </si>
  <si>
    <t>charcuterie</t>
  </si>
  <si>
    <t>alternative</t>
  </si>
  <si>
    <t>deux fois</t>
  </si>
  <si>
    <t>puree</t>
  </si>
  <si>
    <t>legume colore</t>
  </si>
  <si>
    <t>entree sans porc</t>
  </si>
  <si>
    <t>sans porc</t>
  </si>
  <si>
    <t>public mixte</t>
  </si>
  <si>
    <t>eleve</t>
  </si>
  <si>
    <t>organisation</t>
  </si>
  <si>
    <t>prevoir</t>
  </si>
  <si>
    <t>diversite</t>
  </si>
  <si>
    <t>respecte</t>
  </si>
  <si>
    <t>certains</t>
  </si>
  <si>
    <t>Poisson pané ; frites ; ketchup ; crème dessert</t>
  </si>
  <si>
    <t>Menu trop fast-food, gras et pauvre en végétaux</t>
  </si>
  <si>
    <t>Analysez l’effet fast-food de ce menu et proposez une correction qui conserve l’acceptabilité du poisson pané.</t>
  </si>
  <si>
    <t>Pourquoi poisson pané + frites + ketchup + crème dessert, ça fait trop ?</t>
  </si>
  <si>
    <t>Le poisson pané peut être acceptable, mais avec frites, ketchup et crème dessert l’ensemble devient trop gras, pauvre en végétaux et standardisé. Remplacer frites par légumes ou pommes vapeur, ajouter crudité, sauce plus adaptée et fruit.</t>
  </si>
  <si>
    <t>Le poisson pané peut plaire, mais avec frites, ketchup et crème dessert, ça fait trop fast-food. Je garde le poisson mais je mets légumes, sauce simple et fruit.</t>
  </si>
  <si>
    <t>Si l’apprenant supprime le poisson pané, rappeler que l’exercice vise à corriger autour du plat principal.</t>
  </si>
  <si>
    <t>Demander : « Comment tu gardes ce qui plaît, mais tu rends le repas plus équilibré ? »</t>
  </si>
  <si>
    <t>Effet fast-food 4 pts ; excès gras 3 pts ; garniture corrigée 4 pts ; entrée végétale 3 pts ; dessert corrigé 3 pts ; justification 3 pts.</t>
  </si>
  <si>
    <t>poisson pané ; frites ; ketchup ; fast-food ; gras ; légumes ; crudité ; fruit ; collège ; acceptabilité</t>
  </si>
  <si>
    <t>Menu fast-food / correcteurs</t>
  </si>
  <si>
    <t>Pommes vapeur, légumes verts ou purée de légumes</t>
  </si>
  <si>
    <t>Sauce yaourt-herbes ou citron</t>
  </si>
  <si>
    <t>Crudité fraîche</t>
  </si>
  <si>
    <t>Garder acceptabilité sans caricaturer le menu</t>
  </si>
  <si>
    <t>Croustillant du pané ; éviter attente humide</t>
  </si>
  <si>
    <t>Garder ce qui plaît, corriger autour</t>
  </si>
  <si>
    <t>fast-food</t>
  </si>
  <si>
    <t>frites</t>
  </si>
  <si>
    <t>ketchup</t>
  </si>
  <si>
    <t>plaire</t>
  </si>
  <si>
    <t>croustillant</t>
  </si>
  <si>
    <t>four</t>
  </si>
  <si>
    <t>equilibre</t>
  </si>
  <si>
    <t>garde</t>
  </si>
  <si>
    <t>garder</t>
  </si>
  <si>
    <t>Velouté de courge ; dahl de lentilles corail ; purée de carottes ; compote</t>
  </si>
  <si>
    <t>Trop de textures lisses et fondantes</t>
  </si>
  <si>
    <t>Analysez la monotonie texturale de ce menu végétarien de saison et proposez une correction adaptée.</t>
  </si>
  <si>
    <t>Pourquoi ce menu est cohérent avec l’automne mais trop mou en bouche ?</t>
  </si>
  <si>
    <t>Le menu est de saison et végétarien, mais cumule velouté, dahl fondant, purée et compote. Introduire une texture de contraste si le public le permet : crudité d’automne, salade, céréale structurée, fruit cru ou garniture moins lisse.</t>
  </si>
  <si>
    <t>C’est bien de saison, mais tout est mou. Je garde l’idée du menu et j’ajoute une texture qui change : crudité, salade, céréale ou fruit cru si les convives peuvent manger.</t>
  </si>
  <si>
    <t>Si l’apprenant valide le menu car il est végétarien et de saison, demander d’analyser la mastication.</t>
  </si>
  <si>
    <t>Demander : « Qu’est-ce qu’on mâche vraiment dans ce repas ? »</t>
  </si>
  <si>
    <t>Saison reconnue 2 pts ; textures molles 5 pts ; correction texture 4 pts ; public adulte 2 pts ; végétarien conservé 3 pts ; justification 4 pts.</t>
  </si>
  <si>
    <t>végétarien ; automne ; mou ; velouté ; dahl ; purée ; compote ; texture ; contraste ; crudité</t>
  </si>
  <si>
    <t>Texture / végétarien</t>
  </si>
  <si>
    <t>Riz pilaf, céréale plus structurée ou légumes moins lisses</t>
  </si>
  <si>
    <t>Dahl maîtrisé, pas trop liquide</t>
  </si>
  <si>
    <t>Crudité d’automne si adaptée</t>
  </si>
  <si>
    <t>Fruit cru ou dessert avec texture</t>
  </si>
  <si>
    <t>Adapter selon mastication</t>
  </si>
  <si>
    <t>Éviter textures collantes ou trop liquides</t>
  </si>
  <si>
    <t>De saison ne suffit pas : il faut de la mâche</t>
  </si>
  <si>
    <t>riz pilaf</t>
  </si>
  <si>
    <t>cereale</t>
  </si>
  <si>
    <t>conserve</t>
  </si>
  <si>
    <t>Étudiants</t>
  </si>
  <si>
    <t>Salade verte ; omelette nature ; haricots verts ; yaourt</t>
  </si>
  <si>
    <t>Menu léger, peu valorisé, risque de faim</t>
  </si>
  <si>
    <t>Analysez la satiété de ce menu étudiant et proposez une correction sans le rendre trop lourd.</t>
  </si>
  <si>
    <t>Pourquoi ce menu risque-t-il de ne pas assez caler des étudiants ?</t>
  </si>
  <si>
    <t>Le menu est léger. Pour des étudiants, renforcer la satiété avec féculent adapté, salade composée plus complète ou garniture céréalière, tout en gardant légumes et présentation valorisante.</t>
  </si>
  <si>
    <t>Omelette avec salade et haricots verts, ça peut ne pas caler assez. J’ajoute un féculent ou une salade plus complète, sans rendre le repas trop lourd.</t>
  </si>
  <si>
    <t>Si l’apprenant ajoute seulement un dessert riche, demander s’il corrige vraiment le plat ou compense mal la faiblesse du repas.</t>
  </si>
  <si>
    <t>Demander : « Après ce repas, est-ce qu’un étudiant tient jusqu’au soir ? Qu’est-ce qui manque ? »</t>
  </si>
  <si>
    <t>Risque de faim 5 pts ; public étudiant 3 pts ; féculent/complément 4 pts ; équilibre conservé 3 pts ; plat valorisé 2 pts ; justification 3 pts.</t>
  </si>
  <si>
    <t>étudiants ; satiété ; omelette ; léger ; féculent ; salade composée ; haricots verts ; yaourt ; caler ; équilibre</t>
  </si>
  <si>
    <t>Satiété / public</t>
  </si>
  <si>
    <t>Pommes vapeur, céréales ou légumes/féculent équilibrés</t>
  </si>
  <si>
    <t>Sauce légère ou herbes</t>
  </si>
  <si>
    <t>Salade composée plus complète</t>
  </si>
  <si>
    <t>Fruit + laitage selon besoin</t>
  </si>
  <si>
    <t>Renforcer satiété sans alourdir</t>
  </si>
  <si>
    <t>Tenue de l’omelette et service chaud/froid</t>
  </si>
  <si>
    <t>Public étudiant = équilibre + satiété</t>
  </si>
  <si>
    <t>etudiant</t>
  </si>
  <si>
    <t>calle</t>
  </si>
  <si>
    <t>feculent</t>
  </si>
  <si>
    <t>laitage</t>
  </si>
  <si>
    <t>etudiants</t>
  </si>
  <si>
    <t>appetit</t>
  </si>
  <si>
    <t>faim</t>
  </si>
  <si>
    <t>Tous publics</t>
  </si>
  <si>
    <t>Salade verte ; rôti de dinde ; pommes vapeur ; yaourt nature</t>
  </si>
  <si>
    <t>Menu correct mais peu attractif</t>
  </si>
  <si>
    <t>Analysez pourquoi ce menu peut être conforme mais faible sur le plan sensoriel, puis proposez une correction simple.</t>
  </si>
  <si>
    <t>Pourquoi ce menu n’est pas forcément faux, mais ne donne pas beaucoup envie ?</t>
  </si>
  <si>
    <t>Le menu n’est pas nécessairement déséquilibré, mais manque de relief sensoriel : dinde potentiellement sèche, pommes vapeur neutres, salade simple, yaourt blanc. Ajouter jus, couleur de saison, garniture plus expressive ou fruit coloré.</t>
  </si>
  <si>
    <t>Le menu est correct, mais triste. La dinde peut être sèche, les pommes vapeur sont neutres et le yaourt est blanc. Je mets du jus, un légume coloré ou un fruit.</t>
  </si>
  <si>
    <t>Si l’apprenant dit que le menu est équilibré, demander si un menu équilibré suffit à garantir qu’il sera mangé.</t>
  </si>
  <si>
    <t>Demander : « Est-ce que cette assiette donne envie ? Où sont la couleur et le jus ? »</t>
  </si>
  <si>
    <t>Menu correct mais triste 4 pts ; sécheresse 3 pts ; couleur 4 pts ; sauce/jus 3 pts ; dessert/garniture 3 pts ; justification 3 pts.</t>
  </si>
  <si>
    <t>conforme ; triste ; dinde ; sec ; pommes vapeur ; yaourt blanc ; jus ; couleur ; fruit ; attractivité</t>
  </si>
  <si>
    <t>Conforme mais triste</t>
  </si>
  <si>
    <t>Pommes vapeur + carottes ou légumes verts</t>
  </si>
  <si>
    <t>Jus de dinde ou sauce légère</t>
  </si>
  <si>
    <t>Crudité colorée d’hiver</t>
  </si>
  <si>
    <t>Fruit coloré ou laitage selon besoin</t>
  </si>
  <si>
    <t>Rendre l’assiette plus lisible et moins sèche</t>
  </si>
  <si>
    <t>Maintien chaud du rôti ; éviter dessèchement</t>
  </si>
  <si>
    <t>Correct ne veut pas dire appétissant</t>
  </si>
  <si>
    <t>triste</t>
  </si>
  <si>
    <t>attractif</t>
  </si>
  <si>
    <t>public</t>
  </si>
  <si>
    <t>tous</t>
  </si>
  <si>
    <t>personnes</t>
  </si>
  <si>
    <t>Méthode PLATS-CF — adapter le même menu selon le convive : texture, portion, sauce, présentation, dessert</t>
  </si>
  <si>
    <t>Lire le public, la saison, le menu initial, puis les questions PRO et CFA.</t>
  </si>
  <si>
    <t>Pour la crèche, il faut adapter les morceaux, vérifier l’absence d’arêtes, rendre les petits pois et le riz faciles à manger, ajouter une sauce douce au poisson et remplacer la pomme crue par une compote ou un fruit adapté. La priorité est la sécurité, la texture et la progression alimentaire.</t>
  </si>
  <si>
    <t>Pour les tout-petits, on ne donne pas des morceaux durs. Je vérifie le poisson, je mets de la sauce, j’adapte le riz et les petits pois, et je remplace la pomme crue par une compote.</t>
  </si>
  <si>
    <t>Réponse A : identifier les contraintes du convive et le premier diagnostic.</t>
  </si>
  <si>
    <t>Lire le conseil formateur puis saisir la réponse B améliorée.</t>
  </si>
  <si>
    <t>La notation automatique cherche 6 critères : convive, texture, portion, sauce/présentation, dessert, justification.</t>
  </si>
  <si>
    <t>Zone technique : AA4:AH33 ; critères/mots-clés intégrés dans la matrice Y52:BT82.</t>
  </si>
  <si>
    <t>Aucun VBA, aucune liste déroulante ajoutée ; formules simples à contrôler dans Excel 2021.</t>
  </si>
  <si>
    <t>Crèche</t>
  </si>
  <si>
    <t>Radis ; poisson blanc ; riz ; petits pois ; pomme crue</t>
  </si>
  <si>
    <t>Menu non sécurisé pour petite enfance : morceaux durs, arêtes et texture à adapter</t>
  </si>
  <si>
    <t>Identifiez les contraintes du convive petite enfance et adaptez texture, sauce, dessert et présentation.</t>
  </si>
  <si>
    <t>Pourquoi ce menu n’est-il pas servi tel quel à des tout-petits ? Que changes-tu pour que ce soit sûr ?</t>
  </si>
  <si>
    <t>Si la réponse reste nutritionnelle, ramener l’apprenant sur le risque physique : morceaux durs, arêtes, mastication, âge.</t>
  </si>
  <si>
    <t>Demander : « Est-ce qu’un tout-petit peut mâcher ça sans risque ? »</t>
  </si>
  <si>
    <t>Contraintes du convive 4 pts ; Texture / mastication 4 pts ; Portion / satiété 3 pts ; Sauce / présentation 3 pts ; Dessert / correction 3 pts ; Justification claire 3 pts</t>
  </si>
  <si>
    <t>crèche ; sécurité ; absence d’arêtes ; morceaux adaptés ; texture adaptée ; sauce douce ; fruit adapté ou compote ; petite portion ; progression alimentaire</t>
  </si>
  <si>
    <t>M01 ; M02 ; M03 ; M05</t>
  </si>
  <si>
    <t>Petite enfance / sécurité</t>
  </si>
  <si>
    <t>Riz moelleux ; petits pois écrasés ou adaptés selon âge</t>
  </si>
  <si>
    <t>Entrée remplacée ou adaptée en texture</t>
  </si>
  <si>
    <t>Texture, taille des morceaux, allergènes, arêtes, âge</t>
  </si>
  <si>
    <t>Contrôle arêtes, cuisson fondante, service tiède</t>
  </si>
  <si>
    <t>Petite enfance = sécurité + texture avant tout</t>
  </si>
  <si>
    <t>Contraintes du convive</t>
  </si>
  <si>
    <t>crèche</t>
  </si>
  <si>
    <t>tout petits</t>
  </si>
  <si>
    <t>bébés</t>
  </si>
  <si>
    <t>Texture / mastication</t>
  </si>
  <si>
    <t>arêtes</t>
  </si>
  <si>
    <t>mâcher</t>
  </si>
  <si>
    <t>Portion / satiété</t>
  </si>
  <si>
    <t>progression</t>
  </si>
  <si>
    <t>quantité</t>
  </si>
  <si>
    <t>petite portion</t>
  </si>
  <si>
    <t>petit</t>
  </si>
  <si>
    <t>adapté</t>
  </si>
  <si>
    <t>Sauce / présentation</t>
  </si>
  <si>
    <t>douce</t>
  </si>
  <si>
    <t>présentation</t>
  </si>
  <si>
    <t>doux</t>
  </si>
  <si>
    <t>joli</t>
  </si>
  <si>
    <t>Dessert / correction</t>
  </si>
  <si>
    <t>fruit adapté</t>
  </si>
  <si>
    <t>sécurité</t>
  </si>
  <si>
    <t>sûr</t>
  </si>
  <si>
    <t>Maternelle</t>
  </si>
  <si>
    <t>Poulet rôti ; pommes vapeur ; brocolis ; yaourt nature</t>
  </si>
  <si>
    <t>Menu correct mais risque de poulet sec, brocolis refusés et portion mal ajustée</t>
  </si>
  <si>
    <t>Adaptez ce menu à des enfants de maternelle en tenant compte de la mastication, de l’acceptabilité et de la portion.</t>
  </si>
  <si>
    <t>Comment rendre ce poulet plus facile à manger pour des petits de maternelle ?</t>
  </si>
  <si>
    <t>En maternelle, il faut découper le poulet en morceaux adaptés, ajouter un jus pour éviter le sec, proposer une portion raisonnable, présenter les brocolis de manière simple et conserver un dessert facile comme un yaourt ou un fruit adapté.</t>
  </si>
  <si>
    <t>Je coupe le poulet plus petit, je mets du jus, je donne une portion adaptée et je présente les brocolis simplement. Le yaourt peut rester s’il aide le repas.</t>
  </si>
  <si>
    <t>Si l’apprenant change tout le menu, lui demander comment adapter sans supprimer le plat principal.</t>
  </si>
  <si>
    <t>Demander : « Sans enlever le poulet, comment tu le rends plus facile à manger ? »</t>
  </si>
  <si>
    <t>acceptabilité ; adapté ; adaptée ; couper ; dessert ; découpe ; enfant ; enfants ; fruit ; jus ; manger ; mastication ; maternelle ; morceaux ; parce ; petit ; petits ; portion ; pour ; présentation ; quantité ; sauce ; sec ; simple ; yaourt ; éviter</t>
  </si>
  <si>
    <t>Maternelle / acceptabilité</t>
  </si>
  <si>
    <t>Pommes vapeur en petits morceaux ; brocolis bien cuits</t>
  </si>
  <si>
    <t>Jus court pour humidifier le poulet</t>
  </si>
  <si>
    <t>Entrée simple si besoin, pas trop dure</t>
  </si>
  <si>
    <t>Yaourt ou fruit adapté</t>
  </si>
  <si>
    <t>Découpe, portion, goût accessible</t>
  </si>
  <si>
    <t>Maintien du poulet sans dessèchement</t>
  </si>
  <si>
    <t>Maternelle = petit, lisible, pas sec</t>
  </si>
  <si>
    <t>maternelle</t>
  </si>
  <si>
    <t>enfant</t>
  </si>
  <si>
    <t>acceptabilité</t>
  </si>
  <si>
    <t>découpe</t>
  </si>
  <si>
    <t>couper</t>
  </si>
  <si>
    <t>adaptée</t>
  </si>
  <si>
    <t>simple</t>
  </si>
  <si>
    <t>éviter</t>
  </si>
  <si>
    <t>Double risque de refus : poisson vapeur et épinards</t>
  </si>
  <si>
    <t>Analysez les contraintes d’acceptabilité en primaire et proposez une adaptation sans déséquilibrer le repas.</t>
  </si>
  <si>
    <t>Pourquoi poisson vapeur et épinards ensemble peuvent poser problème en primaire ?</t>
  </si>
  <si>
    <t>En primaire, l’association poisson vapeur et épinards peut provoquer un refus. Il faut garder l’équilibre mais rendre le plat plus accessible : sauce citron ou yaourt-herbes, légume plus coloré ou plus familier, semoule moins sèche et fruit mûr ou compote selon le public.</t>
  </si>
  <si>
    <t>Poisson et épinards, ça peut faire trop pour les enfants. Je mets une sauce, je choisis un légume plus facile comme carottes ou petits pois, et je garde un dessert simple.</t>
  </si>
  <si>
    <t>Si l’apprenant supprime le poisson, lui faire chercher une correction autour du plat.</t>
  </si>
  <si>
    <t>Demander : « Comment tu aides les enfants à manger le poisson ? »</t>
  </si>
  <si>
    <t>acceptabilité ; adapté ; caler ; citron ; compote ; dessert ; donne envie ; doux ; enfants ; fruit ; manger ; parce ; poire ; poisson ; portion ; pour ; primaire ; quantité ; refus ; satiété ; sauce ; sec ; texture ; vapeur ; yaourt ; élèves</t>
  </si>
  <si>
    <t>Primaire / refus</t>
  </si>
  <si>
    <t>Semoule aux légumes doux ; carottes ou petits pois</t>
  </si>
  <si>
    <t>Sauce citron, yaourt-herbes ou jus léger</t>
  </si>
  <si>
    <t>Concombre sauce douce ou crudité colorée</t>
  </si>
  <si>
    <t>Poire mûre, compote ou fruit de saison</t>
  </si>
  <si>
    <t>Acceptabilité enfant, goût accessible, couleurs</t>
  </si>
  <si>
    <t>Poisson à ne pas dessécher, sauce stable</t>
  </si>
  <si>
    <t>Primaire = accepter avant de compliquer</t>
  </si>
  <si>
    <t>élèves</t>
  </si>
  <si>
    <t>citron</t>
  </si>
  <si>
    <t>donne envie</t>
  </si>
  <si>
    <t>Plat végétarien possible mais à valoriser pour éviter le rejet</t>
  </si>
  <si>
    <t>Adaptez ce menu végétarien à des adolescents en travaillant satiété, nom du plat, sauce et présentation.</t>
  </si>
  <si>
    <t>Comment faire pour que les élèves voient ce chili comme un vrai plat, pas comme un plat où il manque la viande ?</t>
  </si>
  <si>
    <t>Pour des collégiens ou lycéens, le chili sin carne doit être présenté comme un vrai plat complet : légumineuses visibles, riz maîtrisé, sauce tomate épicée douce, couleur et nom valorisant. La portion doit être rassasiante sans être lourde, et le dessert peut rester simple.</t>
  </si>
  <si>
    <t>Je ne dis pas juste « sans viande ». Je montre que c’est un vrai chili avec haricots, sauce, riz, goût et une portion qui cale.</t>
  </si>
  <si>
    <t>Si l’apprenant corrige seulement l’entrée, demander où se trouve la construction du plat principal.</t>
  </si>
  <si>
    <t>Demander : « Qu’est-ce qui cale dans ton chili ? Comment tu le présentes ? »</t>
  </si>
  <si>
    <t>acceptabilité ; adolescents ; cale ; complet ; dessert ; donne envie ; fruit ; haricots ; jeunes ; lycée ; légumineuses ; manger ; parce ; portion ; pour ; présentation ; présenter ; rassasiant ; riz ; satiété ; sauce ; texture ; valorisant ; valorise ; vrai plat ; yaourt ; élèves</t>
  </si>
  <si>
    <t>Adolescents / végétarien</t>
  </si>
  <si>
    <t>Riz adapté ; haricots rouges ou lentilles bien visibles</t>
  </si>
  <si>
    <t>Sauce tomate épicée douce, pas agressive</t>
  </si>
  <si>
    <t>Salade colorée ou crudité simple</t>
  </si>
  <si>
    <t>Yaourt ou fruit selon équilibre</t>
  </si>
  <si>
    <t>Satiété, valorisation, nom du plat</t>
  </si>
  <si>
    <t>Tenue de la sauce, cuisson légumineuses</t>
  </si>
  <si>
    <t>Végétarien lycée = vrai plat + nom valorisant</t>
  </si>
  <si>
    <t>lycée</t>
  </si>
  <si>
    <t>légumineuses</t>
  </si>
  <si>
    <t>rassasiant</t>
  </si>
  <si>
    <t>cale</t>
  </si>
  <si>
    <t>valorisant</t>
  </si>
  <si>
    <t>présenter</t>
  </si>
  <si>
    <t>Plat sec et peu valorisé pour des apprenants</t>
  </si>
  <si>
    <t>Identifiez les contraintes du public CFA et proposez une adaptation par sauce, garniture, portion et justification.</t>
  </si>
  <si>
    <t>Pourquoi ce repas peut paraître sec et pas très motivant pour des CFA ?</t>
  </si>
  <si>
    <t>Pour des CFA, la dinde grillée et la semoule peuvent paraître sèches et peu valorisées. Il faut ajouter un jus ou une sauce légère, travailler la semoule avec légumes ou herbes, garder une portion adaptée et expliquer le rôle de la garniture et du dessert.</t>
  </si>
  <si>
    <t>Dinde grillée avec semoule, c’est vite sec. Je mets du jus, j’améliore la semoule avec des légumes ou des herbes, et je donne une portion qui cale.</t>
  </si>
  <si>
    <t>Si l’apprenant remplace le plat, demander comment corriger le plat existant.</t>
  </si>
  <si>
    <t>Demander : « Sans changer la dinde, comment tu rends le repas moins sec ? »</t>
  </si>
  <si>
    <t>CFA ; adapté ; apprenant ; apprentis ; caler ; corrige ; corriger ; dessert ; dinde ; fruit ; herbes ; jeunes ; jus ; manger ; parce ; portion ; pour ; quantité ; satiété ; sauce ; sec ; semoule ; texture ; yaourt</t>
  </si>
  <si>
    <t>CFA / plat sec</t>
  </si>
  <si>
    <t>Semoule aux légumes ou herbes ; haricots verts bien assaisonnés</t>
  </si>
  <si>
    <t>Crudité colorée si besoin</t>
  </si>
  <si>
    <t>Yaourt ou fruit selon le reste</t>
  </si>
  <si>
    <t>Satiété et acceptabilité jeunes apprenants</t>
  </si>
  <si>
    <t>Éviter dessèchement dinde et semoule</t>
  </si>
  <si>
    <t>CFA = expliquer le pourquoi du correcteur</t>
  </si>
  <si>
    <t>apprentis</t>
  </si>
  <si>
    <t>corriger</t>
  </si>
  <si>
    <t>Menu trop léger, risque de faim et faible valorisation du plat</t>
  </si>
  <si>
    <t>Adaptez ce menu à des étudiants en travaillant satiété, portion, garniture et présentation.</t>
  </si>
  <si>
    <t>Pourquoi ce menu risque de ne pas assez caler des étudiants ?</t>
  </si>
  <si>
    <t>Pour des étudiants, le menu est trop léger. L’omelette doit être valorisée par une garniture plus complète, par exemple pommes vapeur, céréales ou salade composée. La portion doit assurer la satiété sans alourdir, avec une présentation plus attractive.</t>
  </si>
  <si>
    <t>Une omelette avec salade et haricots verts, ça peut ne pas caler. J’ajoute un féculent ou une salade plus complète et je présente mieux l’omelette.</t>
  </si>
  <si>
    <t>Si l’apprenant ajoute seulement un dessert riche, lui demander si cela corrige vraiment le plat.</t>
  </si>
  <si>
    <t>Demander : « Après ce repas, est-ce qu’un étudiant tient jusqu’au soir ? »</t>
  </si>
  <si>
    <t>adapté ; assaisonnement ; assaisonner ; caler ; dessert ; donne envie ; faim ; fruit ; féculent ; jeunes ; manger ; moelleux ; omelette ; parce ; portion ; pour ; présentation ; présenter ; public ; satiété ; sauce ; suffisant ; texture ; yaourt ; étudiants</t>
  </si>
  <si>
    <t>Étudiants / satiété</t>
  </si>
  <si>
    <t>Pommes vapeur, céréales ou salade composée</t>
  </si>
  <si>
    <t>Sauce herbes ou assaisonnement léger</t>
  </si>
  <si>
    <t>Yaourt + fruit selon besoin</t>
  </si>
  <si>
    <t>Cuisson omelette, maintien moelleux</t>
  </si>
  <si>
    <t>Étudiant = léger oui, insuffisant non</t>
  </si>
  <si>
    <t>étudiants</t>
  </si>
  <si>
    <t>omelette</t>
  </si>
  <si>
    <t>féculent</t>
  </si>
  <si>
    <t>assaisonnement</t>
  </si>
  <si>
    <t>assaisonner</t>
  </si>
  <si>
    <t>suffisant</t>
  </si>
  <si>
    <t>Quiche ; sauté de porc sauce crème ; gratin de pommes de terre ; fromage ; pâtisserie</t>
  </si>
  <si>
    <t>Menu trop dense pour une pause méridienne</t>
  </si>
  <si>
    <t>Adaptez ce menu à des adultes actifs en limitant la lourdeur tout en conservant un repas complet.</t>
  </si>
  <si>
    <t>Pourquoi ce menu est trop lourd pour une journée de travail, et comment tu l’allèges ?</t>
  </si>
  <si>
    <t>Pour des adultes actifs, le menu cumule pâte, crème, gratin, fromage et pâtisserie. Il faut alléger avec une entrée végétale fraîche, une garniture plus simple, une sauce moins riche ou un jus, et un fruit. La portion doit rester suffisante mais digeste.</t>
  </si>
  <si>
    <t>Il y a trop de gras et de lourd. Pour une pause de travail, je mets des crudités, des légumes, une sauce plus légère et un fruit.</t>
  </si>
  <si>
    <t>Si la réponse parle seulement d’équilibre, faire repérer la digestion et la reprise du travail.</t>
  </si>
  <si>
    <t>Demander : « Est-ce que ce repas aide à reprendre le travail après ? »</t>
  </si>
  <si>
    <t>adultes ; alléger ; allégée ; caler ; compote ; dessert ; digeste ; fruit ; gras ; jus ; lourd ; lourdeur ; manger ; parce ; pause ; portion ; pour ; sauce ; suffisante ; texture ; travail ; éviter</t>
  </si>
  <si>
    <t>Adultes actifs / lourdeur</t>
  </si>
  <si>
    <t>Pommes vapeur + légumes verts</t>
  </si>
  <si>
    <t>Jus réduit ou sauce allégée</t>
  </si>
  <si>
    <t>Repas plus digeste pour pause de travail</t>
  </si>
  <si>
    <t>Limiter sauce lourde et gratin au service</t>
  </si>
  <si>
    <t>Adulte actif = complet mais digeste</t>
  </si>
  <si>
    <t>suffisante</t>
  </si>
  <si>
    <t>allégée</t>
  </si>
  <si>
    <t>alléger</t>
  </si>
  <si>
    <t>lourdeur</t>
  </si>
  <si>
    <t>Restauration d’entreprise</t>
  </si>
  <si>
    <t>Menu cohérent mais chaud, dense et peu frais</t>
  </si>
  <si>
    <t>Adaptez ce menu d’hiver pour des salariés en conservant cohérence, fraîcheur et confort digestif.</t>
  </si>
  <si>
    <t>Pourquoi ce menu d’hiver peut sembler trop dense pour des salariés ?</t>
  </si>
  <si>
    <t>En restauration d’entreprise, ce menu d’hiver est cohérent mais très chaud et dense. Il faut apporter de la fraîcheur avec crudité d’hiver ou fruit, ajuster la portion de pommes de terre, garder une sauce maîtrisée et éviter d’ajouter un dessert trop lourd si le repas est déjà riche.</t>
  </si>
  <si>
    <t>C’est un menu d’hiver, mais tout est chaud et dense. Je mets une crudité ou un fruit pour apporter du frais, et j’évite un dessert trop lourd.</t>
  </si>
  <si>
    <t>Si l’apprenant change tout, rappeler l’objectif : corriger sans reconstruire.</t>
  </si>
  <si>
    <t>Demander : « Qu’est-ce qui apporte du frais dans ce repas ? »</t>
  </si>
  <si>
    <t>adapté ; chaud ; dense ; dessert ; digeste ; entreprise ; frais ; fraîcheur ; fruit ; lourd ; parce ; pause ; pommes ; portion ; pour ; présentation ; présenter ; quantité ; riz au lait ; salariés ; sauce ; texture ; travail</t>
  </si>
  <si>
    <t>Entreprise / densité</t>
  </si>
  <si>
    <t>Pommes de terre en quantité adaptée + légume vert possible</t>
  </si>
  <si>
    <t>Fruit de saison si riz au lait trop lourd</t>
  </si>
  <si>
    <t>Pause de travail, digestion, fraîcheur</t>
  </si>
  <si>
    <t>Maintien chaud du bœuf et des pommes</t>
  </si>
  <si>
    <t>Entreprise = repas utile, pas assommant</t>
  </si>
  <si>
    <t>salariés</t>
  </si>
  <si>
    <t>pommes</t>
  </si>
  <si>
    <t>fraîcheur</t>
  </si>
  <si>
    <t>riz au lait</t>
  </si>
  <si>
    <t>EHPAD</t>
  </si>
  <si>
    <t>Potage ; escalope de dinde ; riz ; haricots verts ; pomme crue</t>
  </si>
  <si>
    <t>Viande sèche, riz sec, dessert peu adapté à la mastication</t>
  </si>
  <si>
    <t>Adaptez ce menu pour un public EHPAD en tenant compte de mastication, sauce, texture, dessert et consommation réelle.</t>
  </si>
  <si>
    <t>Pourquoi ce menu peut être difficile à manger pour une personne âgée ?</t>
  </si>
  <si>
    <t>En EHPAD, l’escalope et le riz peuvent être secs. Il faut une sauce douce, une viande émincée ou plus tendre, une garniture moelleuse, des haricots verts fondants et remplacer la pomme crue par une compote ou un dessert lacté adapté. La priorité est la consommation réelle.</t>
  </si>
  <si>
    <t>Pour une personne âgée, dinde et riz peuvent être trop secs. Je mets de la sauce, je coupe ou émince la viande, je fais des légumes fondants et je remplace la pomme par une compote.</t>
  </si>
  <si>
    <t>Si la réponse reste sur le menu équilibré, demander si la personne va réellement manger.</t>
  </si>
  <si>
    <t>Demander : « Est-ce facile à mâcher ? Y a-t-il assez de sauce ? »</t>
  </si>
  <si>
    <t>EHPAD ; adapté ; appétit ; compote ; consommation ; couper ; dessert ; dessert lacté ; facile ; manger ; mastication ; mâcher ; parce ; personne ; portion ; pour ; présentation ; présenter ; quantité ; sauce ; sec ; texture ; âgée ; émincée</t>
  </si>
  <si>
    <t>EHPAD / mastication</t>
  </si>
  <si>
    <t>Riz moelleux ou purée ; haricots fondants</t>
  </si>
  <si>
    <t>Sauce douce ou jus</t>
  </si>
  <si>
    <t>Potage enrichi si besoin</t>
  </si>
  <si>
    <t>Mastication, déglutition, appétit, consommation réelle</t>
  </si>
  <si>
    <t>Maintien chaud sans dessécher</t>
  </si>
  <si>
    <t>EHPAD = manger vraiment, pas seulement servir</t>
  </si>
  <si>
    <t>âgée</t>
  </si>
  <si>
    <t>appétit</t>
  </si>
  <si>
    <t>émincée</t>
  </si>
  <si>
    <t>dessert lacté</t>
  </si>
  <si>
    <t>Crudités ; steak haché ; frites ; fromage ; tarte</t>
  </si>
  <si>
    <t>Menu non adaptable tel quel sans vérifier prescriptions, texture et régime</t>
  </si>
  <si>
    <t>Analysez les adaptations nécessaires en contexte hospitalier avant de valider ce menu.</t>
  </si>
  <si>
    <t>En hospitalier, il faut d’abord vérifier prescription, régime, texture, mastication et appétit. Les crudités, les frites, le fromage ou la tarte peuvent être inadaptés selon le patient. Il faut proposer une garniture plus simple, un jus si besoin et un dessert compatible.</t>
  </si>
  <si>
    <t>À l’hôpital, on regarde la consigne du patient. Tout le monde ne peut pas manger crudités, frites, fromage et tarte. On adapte le régime, la texture et le dessert.</t>
  </si>
  <si>
    <t>Si la réponse est générale, rappeler que le patient prime sur le menu standard.</t>
  </si>
  <si>
    <t>Demander : « Quelle est la consigne médicale ou diététique ? »</t>
  </si>
  <si>
    <t>adapté ; appétit ; compatible ; compote ; consigne ; dessert ; hospitalier ; hôpital ; jus ; mastication ; mâcher ; parce ; patient ; portion ; pour ; prescription ; prescrit ; présentation ; présenter ; quantité ; régime ; tarte ; texture ; vérifier</t>
  </si>
  <si>
    <t>Hospitalier / prescription</t>
  </si>
  <si>
    <t>Pommes vapeur, purée ou légumes selon prescription</t>
  </si>
  <si>
    <t>Fruit, compote ou dessert prescrit</t>
  </si>
  <si>
    <t>Régime, texture, appétit, mastication</t>
  </si>
  <si>
    <t>Respect prescription et traçabilité interne</t>
  </si>
  <si>
    <t>Hospitalier = vérifier avant d’adapter</t>
  </si>
  <si>
    <t>hôpital</t>
  </si>
  <si>
    <t>régime</t>
  </si>
  <si>
    <t>prescrit</t>
  </si>
  <si>
    <t>tarte</t>
  </si>
  <si>
    <t>vérifier</t>
  </si>
  <si>
    <t>Tomate ; poulet froid ; pâtes ; melon</t>
  </si>
  <si>
    <t>Menu estival mais morceaux, température et hygiène à sécuriser</t>
  </si>
  <si>
    <t>Adaptez ce menu froid à la petite enfance : taille, température, sauce, dessert et sécurité.</t>
  </si>
  <si>
    <t>Pourquoi un menu froid d’été doit être adapté pour des tout-petits ?</t>
  </si>
  <si>
    <t>Pour la crèche, les morceaux de tomate, poulet, pâtes et melon doivent être adaptés à l’âge. Il faut sécuriser température et hygiène, éviter les morceaux glissants ou durs, lier avec une sauce douce si besoin et proposer une portion réduite.</t>
  </si>
  <si>
    <t>Pour les tout-petits, je coupe petit, je vérifie le froid, j’évite les morceaux dangereux et je mets une sauce douce si besoin.</t>
  </si>
  <si>
    <t>Ramener sur taille des morceaux et chaîne du froid.</t>
  </si>
  <si>
    <t>Demander : « Est-ce adapté à l’âge et bien maîtrisé au froid ? »</t>
  </si>
  <si>
    <t>adapte ; age ; caler ; compote ; consommation ; convive ; dessert ; enfant ; fruit ; joli ; laitage ; lisibilite ; macher ; manger ; mastication ; morceaux ; parce ; personne ; portion ; pour ; presentation ; presenter ; public ; quantite ; satiete ; sauce ; texture</t>
  </si>
  <si>
    <t>Petite enfance / froid</t>
  </si>
  <si>
    <t>Pâtes petites et bien cuites</t>
  </si>
  <si>
    <t>Sauce douce légère</t>
  </si>
  <si>
    <t>Tomate adaptée ou remplacée</t>
  </si>
  <si>
    <t>Melon adapté en morceaux sûrs</t>
  </si>
  <si>
    <t>Âge, sécurité, taille des morceaux</t>
  </si>
  <si>
    <t>Chaîne du froid, service rapide</t>
  </si>
  <si>
    <t>Crèche froide = taille + froid maîtrisés</t>
  </si>
  <si>
    <t>satiete</t>
  </si>
  <si>
    <t>quantite</t>
  </si>
  <si>
    <t>presenter</t>
  </si>
  <si>
    <t>adapte</t>
  </si>
  <si>
    <t>Dahl de lentilles corail ; riz ; courge ; yaourt</t>
  </si>
  <si>
    <t>Plat végétarien fondant, risque d’épices et texture monotone</t>
  </si>
  <si>
    <t>Adaptez ce plat végétarien à des enfants de maternelle en travaillant goût, texture et portion.</t>
  </si>
  <si>
    <t>Pourquoi ce dahl doit être doux et bien présenté pour des petits ?</t>
  </si>
  <si>
    <t>En maternelle, le dahl doit rester doux, peu épicé, bien lisible et servi en portion adaptée. La texture fondante est utile mais peut être monotone ; il faut garder de la couleur, une garniture simple et un dessert connu.</t>
  </si>
  <si>
    <t>Je dose les épices, je garde une portion adaptée et je présente bien les lentilles avec le riz et la courge. Le yaourt rassure.</t>
  </si>
  <si>
    <t>Si la réponse valorise seulement le végétarien, demander comment l’enfant accepte le goût.</t>
  </si>
  <si>
    <t>Demander : « Est-ce trop fort ? Est-ce qu’on comprend ce qu’on mange ? »</t>
  </si>
  <si>
    <t>Maternelle / végétarien doux</t>
  </si>
  <si>
    <t>Riz en petite portion ; courge visible</t>
  </si>
  <si>
    <t>Sauce douce, épices très modérées</t>
  </si>
  <si>
    <t>Entrée simple si besoin</t>
  </si>
  <si>
    <t>Yaourt ou fruit doux</t>
  </si>
  <si>
    <t>Goût doux, repères enfant, portion</t>
  </si>
  <si>
    <t>Cuisson lentilles, liaison pas pâteuse</t>
  </si>
  <si>
    <t>Maternelle végé = doux + lisible</t>
  </si>
  <si>
    <t>Hachis parmentier ; purée de carottes ; flan</t>
  </si>
  <si>
    <t>Menu trop mou et peu contrasté pour enfants</t>
  </si>
  <si>
    <t>Adaptez ce menu à des enfants de primaire en corrigeant texture, couleur, dessert et présentation.</t>
  </si>
  <si>
    <t>Pourquoi ce repas fait trop mou pour des enfants ?</t>
  </si>
  <si>
    <t>Le menu cumule hachis, purée et flan, donc une dominante molle. Pour des primaires, il faut ajouter contraste si possible : crudité adaptée, salade, légume plus ferme ou fruit. La présentation doit rendre le hachis plus lisible.</t>
  </si>
  <si>
    <t>Tout est mou. Je garde le hachis mais j’ajoute une crudité ou un fruit, et je présente mieux pour donner envie.</t>
  </si>
  <si>
    <t>Si l’apprenant dit seulement « c’est équilibré », demander ce qu’on mâche.</t>
  </si>
  <si>
    <t>Demander : « Qu’est-ce qui change en bouche ? »</t>
  </si>
  <si>
    <t>Primaire / texture molle</t>
  </si>
  <si>
    <t>Légume plus ferme ou salade selon âge</t>
  </si>
  <si>
    <t>Pas prioritaire, plat déjà humide</t>
  </si>
  <si>
    <t>Crudité adaptée</t>
  </si>
  <si>
    <t>Fruit plutôt que flan si menu trop mou</t>
  </si>
  <si>
    <t>Contraste de mastication, acceptabilité</t>
  </si>
  <si>
    <t>Tenue du hachis au service</t>
  </si>
  <si>
    <t>Trop mou = ajouter contraste</t>
  </si>
  <si>
    <t>Menu trop fast-food, pauvre en adaptation éducative</t>
  </si>
  <si>
    <t>Adaptez ce menu collège sans supprimer l’acceptabilité du poisson pané.</t>
  </si>
  <si>
    <t>Comment garder ce qui plaît sans faire un menu fast-food ?</t>
  </si>
  <si>
    <t>Pour un collège, le poisson pané peut rester mais il faut corriger l’ensemble : remplacer les frites par pommes vapeur ou légumes, proposer sauce yaourt-herbes ou citron, ajouter crudité et finir par un fruit plutôt qu’une crème dessert.</t>
  </si>
  <si>
    <t>Je peux garder le poisson pané, mais pas avec frites, ketchup et crème dessert. Je mets des légumes, une sauce plus simple et un fruit.</t>
  </si>
  <si>
    <t>Si l’apprenant supprime le plat, rappeler qu’on corrige autour.</t>
  </si>
  <si>
    <t>Demander : « Comment tu gardes l’acceptabilité mais tu rééquilibres ? »</t>
  </si>
  <si>
    <t>Collège / fast-food</t>
  </si>
  <si>
    <t>Pommes vapeur ou légumes verts</t>
  </si>
  <si>
    <t>Acceptabilité collège, éducation au goût</t>
  </si>
  <si>
    <t>Croustillant du pané au service</t>
  </si>
  <si>
    <t>Plat complet surchargé par le reste du menu</t>
  </si>
  <si>
    <t>Adaptez ce menu lycée en tenant compte de satiété, densité et correction entrée-dessert.</t>
  </si>
  <si>
    <t>Pourquoi les lasagnes suffisent déjà beaucoup, et que faut-il éviter autour ?</t>
  </si>
  <si>
    <t>Les lasagnes sont déjà denses : féculent, sauce, viande, parfois fromage. Pour des lycéens, il faut garder la satiété mais éviter pain, fromage et crème dessert en cumul. Une salade ou crudité et un fruit sont plus cohérents.</t>
  </si>
  <si>
    <t>Les lasagnes calent déjà. Je ne rajoute pas encore pain, fromage et crème dessert. Je mets du frais et un fruit.</t>
  </si>
  <si>
    <t>Si l’apprenant ajoute simplement plus de légumes dans les lasagnes, demander ce que devient le reste du menu.</t>
  </si>
  <si>
    <t>Demander : « Qu’est-ce qui alourdit autour des lasagnes ? »</t>
  </si>
  <si>
    <t>Lycée / plat complet</t>
  </si>
  <si>
    <t>Sauce déjà intégrée</t>
  </si>
  <si>
    <t>Satiété sans surcharge</t>
  </si>
  <si>
    <t>Portion lasagnes et tenue service</t>
  </si>
  <si>
    <t>Plat complet = autour léger</t>
  </si>
  <si>
    <t>Curry de pois chiches ; riz ; courge ; fromage blanc</t>
  </si>
  <si>
    <t>Plat végétarien intéressant mais épices et texture à expliquer</t>
  </si>
  <si>
    <t>Adaptez ce plat à des CFA en justifiant épices, satiété, sauce et présentation.</t>
  </si>
  <si>
    <t>Comment expliquer ce curry pour qu’il soit compris comme un vrai plat de formation ?</t>
  </si>
  <si>
    <t>Pour des CFA, le curry de pois chiches permet de travailler légumineuses, sauce et équilibre végétarien. Il faut doser les épices, garder une sauce lisible, assurer une portion rassasiante avec riz et présenter la courge comme contraste de couleur.</t>
  </si>
  <si>
    <t>Je dose les épices, je montre que les pois chiches calent, je garde une sauce correcte et je présente la courge pour la couleur.</t>
  </si>
  <si>
    <t>Si la réponse est seulement recette, demander la justification pédagogique.</t>
  </si>
  <si>
    <t>Demander : « Qu’est-ce que ce plat apprend au candidat ? »</t>
  </si>
  <si>
    <t>CFA / végétarien pédagogique</t>
  </si>
  <si>
    <t>Riz + courge bien visible</t>
  </si>
  <si>
    <t>Sauce curry douce</t>
  </si>
  <si>
    <t>Entrée fraîche si besoin</t>
  </si>
  <si>
    <t>Fromage blanc ou fruit</t>
  </si>
  <si>
    <t>Compréhension technique, satiété</t>
  </si>
  <si>
    <t>Cuisson pois chiches, sauce stable</t>
  </si>
  <si>
    <t>CFA = plat + explication métier</t>
  </si>
  <si>
    <t>Salade composée légère ; melon ; yaourt</t>
  </si>
  <si>
    <t>Repas froid trop léger et peu protéiné</t>
  </si>
  <si>
    <t>Adaptez ce menu étudiant en renforçant satiété, protéine et portion sans perdre la fraîcheur.</t>
  </si>
  <si>
    <t>Pourquoi ce menu d’été risque-t-il de ne pas caler des étudiants ?</t>
  </si>
  <si>
    <t>Le menu est frais mais trop léger. Pour des étudiants, il faut ajouter une base protéique ou céréalière : œuf, thon, légumineuses, fromage ou céréales selon choix, tout en gardant fraîcheur et portion suffisante.</t>
  </si>
  <si>
    <t>C’est frais mais ça ne cale pas assez. J’ajoute œuf, thon, lentilles ou céréales pour faire une vraie salade repas.</t>
  </si>
  <si>
    <t>Si l’apprenant ajoute seulement un dessert, demander où est la base nourrissante.</t>
  </si>
  <si>
    <t>Demander : « Qu’est-ce qui cale dans cette salade ? »</t>
  </si>
  <si>
    <t>Étudiants / repas froid léger</t>
  </si>
  <si>
    <t>Céréales, œuf, thon ou légumineuses dans la salade</t>
  </si>
  <si>
    <t>Vinaigrette ou sauce yaourt légère</t>
  </si>
  <si>
    <t>Salade déjà entrée/plat à structurer</t>
  </si>
  <si>
    <t>Yaourt ou fruit selon besoin</t>
  </si>
  <si>
    <t>Satiété étudiante, fraîcheur</t>
  </si>
  <si>
    <t>Maintien froid, assemblage au service</t>
  </si>
  <si>
    <t>Salade repas = fraîche mais complète</t>
  </si>
  <si>
    <t>Poisson blanc ; riz ; courgettes ; fromage blanc</t>
  </si>
  <si>
    <t>Menu léger mais pâle et potentiellement sec</t>
  </si>
  <si>
    <t>Adaptez ce menu adulte en travaillant couleur, sauce, texture et dessert.</t>
  </si>
  <si>
    <t>Pourquoi ce menu peut sembler correct mais triste pour des adultes ?</t>
  </si>
  <si>
    <t>Le menu est léger mais pâle : poisson blanc, riz et fromage blanc. Il faut ajouter une sauce citron-herbes, choisir un légume plus coloré ou associer courgettes avec carottes, et finir par un fruit si le repas reste trop blanc.</t>
  </si>
  <si>
    <t>C’est correct mais triste et clair. Je mets une sauce, une couleur avec les légumes et plutôt un fruit qu’un fromage blanc si tout est blanc.</t>
  </si>
  <si>
    <t>Si l’apprenant garde tout blanc, faire nommer la couleur dominante.</t>
  </si>
  <si>
    <t>Demander : « Quelle couleur voit-on dans l’assiette ? »</t>
  </si>
  <si>
    <t>Adultes / assiette pâle</t>
  </si>
  <si>
    <t>Courgettes + carottes ou légume vert marqué</t>
  </si>
  <si>
    <t>Sauce citron-herbes</t>
  </si>
  <si>
    <t>Fruit de saison</t>
  </si>
  <si>
    <t>Lisibilité et plaisir adulte</t>
  </si>
  <si>
    <t>Poisson à ne pas dessécher</t>
  </si>
  <si>
    <t>Correct ne suffit pas : il faut donner envie</t>
  </si>
  <si>
    <t>Repas mixé : viande, légumes et féculent mélangés ; crème dessert</t>
  </si>
  <si>
    <t>Texture adaptée mais présentation illisible et peu digne</t>
  </si>
  <si>
    <t>Adaptez ce repas mixé en respectant sécurité, couleur, sauce, dessert et dignité.</t>
  </si>
  <si>
    <t>En EHPAD, la texture doit respecter la consigne, mais les composants doivent rester lisibles. Il faut séparer les couleurs, ajuster la sauce, enrichir si besoin et choisir un dessert adapté. La dignité de présentation soutient l’appétit.</t>
  </si>
  <si>
    <t>Même mixé, il faut voir ce qu’on mange. Je sépare les couleurs, je garde une sauce adaptée et je présente proprement.</t>
  </si>
  <si>
    <t>Si l’apprenant répond seulement « mixer plus fin », demander où sont couleur et plaisir.</t>
  </si>
  <si>
    <t>Demander : « Est-ce que cette assiette donne envie ? »</t>
  </si>
  <si>
    <t>Sauce adaptée à la texture</t>
  </si>
  <si>
    <t>Entrée adaptée et lisible</t>
  </si>
  <si>
    <t>Dessert texture adaptée</t>
  </si>
  <si>
    <t>Dignité, appétit, sécurité</t>
  </si>
  <si>
    <t>Contrôle texture, température, tenue</t>
  </si>
  <si>
    <t>Mixé ne veut pas dire mélangé</t>
  </si>
  <si>
    <t>Potage ; poisson sauce ; purée ; compote</t>
  </si>
  <si>
    <t>Menu doux mais à vérifier selon prescription et appétit</t>
  </si>
  <si>
    <t>Adaptez ce menu hospitalier selon prescription, texture, portion et enrichissement éventuel.</t>
  </si>
  <si>
    <t>Pourquoi même un menu doux doit être vérifié à l’hôpital ?</t>
  </si>
  <si>
    <t>En hospitalier, même un menu doux doit être vérifié selon prescription, texture, sel, appétit et besoin d’enrichissement. La portion doit être réaliste, la sauce compatible et le dessert adapté à la consigne.</t>
  </si>
  <si>
    <t>À l’hôpital, même si le menu paraît simple, je vérifie la prescription, la texture, le sel, la portion et le dessert.</t>
  </si>
  <si>
    <t>Si l’apprenant valide trop vite, rappeler le rôle de la prescription.</t>
  </si>
  <si>
    <t>Demander : « Quelle consigne vérifies-tu avant de servir ? »</t>
  </si>
  <si>
    <t>Hospitalier / prescription douce</t>
  </si>
  <si>
    <t>Purée adaptée selon consigne</t>
  </si>
  <si>
    <t>Sauce compatible prescription</t>
  </si>
  <si>
    <t>Potage adapté</t>
  </si>
  <si>
    <t>Compote ou dessert prescrit</t>
  </si>
  <si>
    <t>Prescription, appétit, texture</t>
  </si>
  <si>
    <t>Suivi consigne et service adapté</t>
  </si>
  <si>
    <t>Hospitalier = vérifier même quand ça semble simple</t>
  </si>
  <si>
    <t>Velouté ; omelette ; purée ; compote</t>
  </si>
  <si>
    <t>Menu sûr mais très mou, à adapter par progression et repères</t>
  </si>
  <si>
    <t>Adaptez ce menu de crèche en tenant compte de texture, progression alimentaire et lisibilité.</t>
  </si>
  <si>
    <t>Pourquoi un menu très mou peut quand même devoir être travaillé pour les petits ?</t>
  </si>
  <si>
    <t>En crèche, le menu est plutôt sécurisé mais très mou. Il faut adapter selon âge : texture lisse ou écrasée, petits morceaux progressifs si autorisés, omelette bien cuite, portion faible et présentation simple.</t>
  </si>
  <si>
    <t>C’est sûr mais tout est mou. Selon l’âge, je garde lisse ou j’introduis des petits morceaux autorisés, avec une portion adaptée.</t>
  </si>
  <si>
    <t>Si l’apprenant parle de croquant, rappeler l’âge.</t>
  </si>
  <si>
    <t>Demander : « Quelle texture est autorisée pour cet âge ? »</t>
  </si>
  <si>
    <t>Crèche / progression texture</t>
  </si>
  <si>
    <t>Purée adaptée, texture progressive</t>
  </si>
  <si>
    <t>Omelette moelleuse, pas sèche</t>
  </si>
  <si>
    <t>Velouté adapté</t>
  </si>
  <si>
    <t>Compote</t>
  </si>
  <si>
    <t>Progression alimentaire, âge</t>
  </si>
  <si>
    <t>Cuisson œuf, refroidissement</t>
  </si>
  <si>
    <t>Crèche = texture selon âge</t>
  </si>
  <si>
    <t>Tomates ; poisson froid ; taboulé ; pêche</t>
  </si>
  <si>
    <t>Menu froid coloré mais à rendre simple, sûr et acceptable</t>
  </si>
  <si>
    <t>Adaptez ce menu d’été à la maternelle en vérifiant morceaux, sauce, portion et acceptabilité.</t>
  </si>
  <si>
    <t>Pourquoi un menu froid coloré peut poser problème à des petits ?</t>
  </si>
  <si>
    <t>En maternelle, le menu est coloré mais il faut sécuriser les morceaux, éviter un taboulé trop sec ou trop citronné, proposer une sauce douce et une portion adaptée. La pêche doit être mûre et facile à manger.</t>
  </si>
  <si>
    <t>C’est coloré, mais il faut couper correctement, éviter le sec ou trop acide, et donner une portion adaptée.</t>
  </si>
  <si>
    <t>Si l’apprenant valide seulement les couleurs, demander ce qui se passe en bouche.</t>
  </si>
  <si>
    <t>Demander : « Est-ce facile à manger et pas trop acide ? »</t>
  </si>
  <si>
    <t>Maternelle / froid acceptable</t>
  </si>
  <si>
    <t>Taboulé moelleux, légumes coupés fin</t>
  </si>
  <si>
    <t>Assaisonnement doux</t>
  </si>
  <si>
    <t>Tomates adaptées</t>
  </si>
  <si>
    <t>Pêche mûre ou compote</t>
  </si>
  <si>
    <t>Morceaux, acidité, portion</t>
  </si>
  <si>
    <t>Chaîne du froid, assaisonnement</t>
  </si>
  <si>
    <t>Coloré oui, adapté aussi</t>
  </si>
  <si>
    <t>Saucisse ; lentilles ; fromage ; gâteau chocolat</t>
  </si>
  <si>
    <t>Menu brun, dense et risque de sel/gras</t>
  </si>
  <si>
    <t>Adaptez ce menu primaire en travaillant couleur, portion, dessert et alternative si nécessaire.</t>
  </si>
  <si>
    <t>Pourquoi ce menu peut être lourd et très marron pour des enfants ?</t>
  </si>
  <si>
    <t>Pour des primaires, saucisse et lentilles peuvent être denses, bruns et salés. Il faut ajuster la portion, ajouter une entrée ou un fruit coloré, éviter un dessert chocolaté qui renforce la lourdeur et prévoir une alternative selon les besoins.</t>
  </si>
  <si>
    <t>C’est lourd et tout fait marron. Je mets de la couleur, je surveille la portion et je remplace le gâteau chocolat par un fruit.</t>
  </si>
  <si>
    <t>Si l’apprenant parle uniquement de lentilles bonnes pour la santé, demander ce que voit l’enfant.</t>
  </si>
  <si>
    <t>Demander : « Quelle couleur et quel dessert corrigent le repas ? »</t>
  </si>
  <si>
    <t>Primaire / brun dense</t>
  </si>
  <si>
    <t>Lentilles en portion adaptée + légume coloré</t>
  </si>
  <si>
    <t>Jus simple, pas trop salé</t>
  </si>
  <si>
    <t>Acceptabilité enfant, sel, portion</t>
  </si>
  <si>
    <t>Cuisson lentilles, maintien chaud</t>
  </si>
  <si>
    <t>Trop brun = fruit ou couleur</t>
  </si>
  <si>
    <t>Pâtes sauce tomate ; salade verte ; yaourt ; fruit</t>
  </si>
  <si>
    <t>Menu végétarien trop pauvre en construction protéique</t>
  </si>
  <si>
    <t>Adaptez ce menu à des adolescents en renforçant la base nourrissante et la présentation.</t>
  </si>
  <si>
    <t>Pourquoi ce menu végétarien ne cale pas assez des ados ?</t>
  </si>
  <si>
    <t>Pour des adolescents, les pâtes tomate seules ne suffisent pas comme plat végétarien construit. Il faut ajouter lentilles, pois chiches, œuf ou autre base, enrichir la sauce en légumes et proposer une portion rassasiante.</t>
  </si>
  <si>
    <t>Les pâtes tomate seules ne suffisent pas. J’ajoute lentilles, pois chiches ou œuf, et je fais une sauce qui donne envie.</t>
  </si>
  <si>
    <t>Si l’apprenant compte seulement le yaourt, demander où est la base du plat.</t>
  </si>
  <si>
    <t>Demander : « Qu’est-ce qui remplace vraiment la viande ? »</t>
  </si>
  <si>
    <t>Ados / végétarien faible</t>
  </si>
  <si>
    <t>Pâtes + légumineuses ou œuf</t>
  </si>
  <si>
    <t>Sauce tomate légumes et herbes</t>
  </si>
  <si>
    <t>Salade composée</t>
  </si>
  <si>
    <t>Yaourt ou fruit</t>
  </si>
  <si>
    <t>Satiété adolescents</t>
  </si>
  <si>
    <t>Cuisson pâtes et sauce</t>
  </si>
  <si>
    <t>Végé ados = ça doit caler</t>
  </si>
  <si>
    <t>Bœuf carottes ; pommes vapeur ; lentilles vinaigrette ; gâteau chocolat</t>
  </si>
  <si>
    <t>Menu techniquement intéressant mais brun et lourd à analyser</t>
  </si>
  <si>
    <t>Adaptez ce menu comme exercice CFA : diagnostic couleur, lourdeur, dessert et justification.</t>
  </si>
  <si>
    <t>Comment expliquer à un apprenant que ce menu est cohérent mais trop brun et lourd ?</t>
  </si>
  <si>
    <t>Pour un CFA, ce cas permet d’apprendre le diagnostic : bœuf carottes, lentilles et gâteau chocolat créent une dominante brune et dense. Il faut corriger avec entrée plus fraîche ou colorée, dessert fruité et expliquer la fonction des corrections.</t>
  </si>
  <si>
    <t>C’est un bon exercice : on voit que le repas est trop marron et lourd. Je mets plus de frais ou de couleur et je remplace le dessert chocolat par un fruit.</t>
  </si>
  <si>
    <t>Demander de justifier, pas seulement corriger.</t>
  </si>
  <si>
    <t>Demander : « Quel défaut tu expliques au candidat ? »</t>
  </si>
  <si>
    <t>CFA / diagnostic pédagogique</t>
  </si>
  <si>
    <t>Sauce bœuf maîtrisée</t>
  </si>
  <si>
    <t>Crudité verte ou orange</t>
  </si>
  <si>
    <t>Fruit acidulé</t>
  </si>
  <si>
    <t>Apprendre diagnostic couleur/lourdeur</t>
  </si>
  <si>
    <t>Maintien cuisson longue</t>
  </si>
  <si>
    <t>CFA = corriger et expliquer</t>
  </si>
  <si>
    <t>Chili con carne ; riz ; fromage ; brownie</t>
  </si>
  <si>
    <t>Menu rassasiant mais trop dense et épicé possible</t>
  </si>
  <si>
    <t>Adaptez ce menu étudiant en gardant satiété mais en corrigeant densité, épices et dessert.</t>
  </si>
  <si>
    <t>Pourquoi ce menu cale mais peut devenir trop lourd ?</t>
  </si>
  <si>
    <t>Pour des étudiants, le chili con carne apporte satiété, mais riz, fromage et brownie alourdissent. Il faut doser les épices, ajouter une crudité ou salade, limiter fromage et choisir un fruit ou dessert plus léger.</t>
  </si>
  <si>
    <t>Ça cale, mais ça peut être trop lourd. Je dose les épices, j’ajoute une salade et je remplace le brownie par un fruit si besoin.</t>
  </si>
  <si>
    <t>Si l’apprenant garde le brownie, demander ce qu’il corrige.</t>
  </si>
  <si>
    <t>Demander : « Le dessert allège ou rajoute du lourd ? »</t>
  </si>
  <si>
    <t>Étudiants / dense épicé</t>
  </si>
  <si>
    <t>Riz en portion adaptée + salade</t>
  </si>
  <si>
    <t>Sauce chili pas trop forte</t>
  </si>
  <si>
    <t>Salade fraîche</t>
  </si>
  <si>
    <t>Fruit ou dessert léger</t>
  </si>
  <si>
    <t>Maintien du chili, dosage épices</t>
  </si>
  <si>
    <t>Caler sans assommer</t>
  </si>
  <si>
    <t>Salade de riz ; poulet froid ; tomate ; melon</t>
  </si>
  <si>
    <t>Menu froid adapté mais équilibre et protéines à sécuriser</t>
  </si>
  <si>
    <t>Adaptez ce menu froid adulte en vérifiant portion, protéine, sauce, dessert et maintien au froid.</t>
  </si>
  <si>
    <t>Pourquoi un menu froid doit quand même être contrôlé pour des adultes ?</t>
  </si>
  <si>
    <t>Pour des adultes, ce menu froid peut fonctionner si la portion de poulet est suffisante, la salade de riz pas trop lourde, l’assaisonnement maîtrisé et la chaîne du froid sécurisée. Le melon peut corriger la fraîcheur mais ne doit pas être redondant.</t>
  </si>
  <si>
    <t>C’est frais, mais je vérifie qu’il y a assez de poulet, pas trop de riz, une bonne sauce et le froid maîtrisé.</t>
  </si>
  <si>
    <t>Si l’apprenant parle seulement d’été, demander les protéines et le froid.</t>
  </si>
  <si>
    <t>Demander : « Qu’est-ce qui cale et comment tu gardes le froid ? »</t>
  </si>
  <si>
    <t>Adultes / menu froid</t>
  </si>
  <si>
    <t>Salade de riz équilibrée en légumes</t>
  </si>
  <si>
    <t>Vinaigrette maîtrisée</t>
  </si>
  <si>
    <t>Crudité intégrée ou entrée simple</t>
  </si>
  <si>
    <t>Melon ou fruit de saison</t>
  </si>
  <si>
    <t>Satiété adulte, fraîcheur</t>
  </si>
  <si>
    <t>Chaîne du froid</t>
  </si>
  <si>
    <t>Menu froid = fraîcheur + sécurité</t>
  </si>
  <si>
    <t>Quiche aux légumes ; salade verte ; fromage blanc</t>
  </si>
  <si>
    <t>Menu simple mais peut manquer de satiété ou être trop riche selon portion</t>
  </si>
  <si>
    <t>Adaptez ce menu d’entreprise en équilibrant portion, fraîcheur, dessert et digestion.</t>
  </si>
  <si>
    <t>Pourquoi une quiche peut être pratique mais doit être bien accompagnée ?</t>
  </si>
  <si>
    <t>En entreprise, une quiche est pratique mais peut être riche et parfois insuffisante selon la portion. Il faut l’accompagner d’une salade composée ou crudité, éviter un dessert lourd, garder un laitage ou un fruit selon le besoin et assurer une présentation nette.</t>
  </si>
  <si>
    <t>La quiche est pratique, mais il faut de la fraîcheur autour et une portion qui cale sans être trop lourde.</t>
  </si>
  <si>
    <t>Si l’apprenant ajoute un gratin, demander si cela alourdit.</t>
  </si>
  <si>
    <t>Demander : « Qu’est-ce qui équilibre la quiche ? »</t>
  </si>
  <si>
    <t>Entreprise / quiche</t>
  </si>
  <si>
    <t>Salade composée ou légumes</t>
  </si>
  <si>
    <t>Sauce salade maîtrisée</t>
  </si>
  <si>
    <t>Pause rapide, digestion</t>
  </si>
  <si>
    <t>Tenue quiche, service rapide</t>
  </si>
  <si>
    <t>Quiche = frais autour</t>
  </si>
  <si>
    <t>Pot-au-feu ; légumes ; pommes vapeur ; pomme crue</t>
  </si>
  <si>
    <t>Morceaux, tendreté et dessert à adapter</t>
  </si>
  <si>
    <t>Adaptez ce plat traditionnel à l’EHPAD en travaillant tendreté, découpe, sauce et dessert.</t>
  </si>
  <si>
    <t>Pourquoi un pot-au-feu doit être découpé et présenté autrement pour certaines personnes âgées ?</t>
  </si>
  <si>
    <t>En EHPAD, le pot-au-feu doit être très tendre, découpé ou haché selon besoin, servi avec bouillon ou sauce pour faciliter la prise. Les légumes doivent être fondants et la pomme crue peut être remplacée par compote ou fruit cuit.</t>
  </si>
  <si>
    <t>Pour une personne âgée, je vérifie que la viande est tendre, je coupe si besoin, je garde du bouillon et je remplace la pomme crue par une compote.</t>
  </si>
  <si>
    <t>Si l’apprenant garde les gros morceaux, demander mastication et fatigue.</t>
  </si>
  <si>
    <t>Demander : « Est-ce tendre ? Est-ce facile à manger jusqu’au bout ? »</t>
  </si>
  <si>
    <t>EHPAD / tendreté</t>
  </si>
  <si>
    <t>Légumes fondants, pommes adaptées</t>
  </si>
  <si>
    <t>Bouillon ou jus</t>
  </si>
  <si>
    <t>Entrée douce si besoin</t>
  </si>
  <si>
    <t>Compote ou fruit cuit</t>
  </si>
  <si>
    <t>Mastication, fatigue, appétit</t>
  </si>
  <si>
    <t>Cuisson longue, maintien chaud</t>
  </si>
  <si>
    <t>Traditionnel oui, adapté surtout</t>
  </si>
  <si>
    <t>Texture hachée : poisson ; purée ; légumes mixés ; fruit cru</t>
  </si>
  <si>
    <t>Dessert et texture à vérifier selon prescription</t>
  </si>
  <si>
    <t>Adaptez ce menu hospitalier en texture hachée selon prescription, sauce, présentation et dessert.</t>
  </si>
  <si>
    <t>Pourquoi le fruit cru peut ne pas aller avec une texture hachée à l’hôpital ?</t>
  </si>
  <si>
    <t>En hospitalier, la texture hachée doit être cohérente sur tout le repas selon prescription. Le poisson haché nécessite une sauce, les légumes doivent rester lisibles et le fruit cru doit être remplacé par fruit cuit, compote ou dessert compatible si la texture l’exige.</t>
  </si>
  <si>
    <t>Si le repas est en texture hachée, je ne mets pas un fruit cru dur à la fin. Je mets une sauce avec le poisson et un dessert adapté.</t>
  </si>
  <si>
    <t>Si l’apprenant oublie le dessert, demander la cohérence de texture du repas complet.</t>
  </si>
  <si>
    <t>Demander : « Est-ce que le dessert respecte la même consigne de texture ? »</t>
  </si>
  <si>
    <t>Hospitalier / texture cohérente</t>
  </si>
  <si>
    <t>Purée et légumes séparés, lisibles</t>
  </si>
  <si>
    <t>Sauce adaptée au poisson haché</t>
  </si>
  <si>
    <t>Entrée compatible texture</t>
  </si>
  <si>
    <t>Prescription texture, cohérence du repas</t>
  </si>
  <si>
    <t>Contrôle texture, service, température</t>
  </si>
  <si>
    <t>Texture = tout le repas cohérent</t>
  </si>
  <si>
    <t>Méthode PLATS-CF — former le regard visuel et sensoriel : couleur, saison, texture, correction réaliste</t>
  </si>
  <si>
    <t>Menu / assiette initiale</t>
  </si>
  <si>
    <t>BLOC PRO — analyse visuelle et sensorielle</t>
  </si>
  <si>
    <t>BLOC CFA — langage terrain</t>
  </si>
  <si>
    <t>Lire le menu initial puis repérer couleur dominante, saison et texture.</t>
  </si>
  <si>
    <t>L’assiette présente une dominante blanche avec poisson, riz, chou-fleur et fromage blanc. Il faut ajouter une couleur de contraste, par exemple brocolis ou carottes, une sauce citron-herbes pour limiter le sec, et remplacer le dessert blanc par un fruit de saison coloré.</t>
  </si>
  <si>
    <t>C’est trop blanc et le poisson risque d’être sec. Je mets une sauce, un légume vert ou orange, et je finis avec un fruit coloré plutôt qu’un fromage blanc.</t>
  </si>
  <si>
    <t>Réponse A : diagnostic initial visuel et sensoriel.</t>
  </si>
  <si>
    <t>Lire le conseil formateur puis saisir la réponse B corrigée.</t>
  </si>
  <si>
    <t>La notation automatique cherche 6 critères : diagnostic, contraste, saison, texture, correction réaliste, justification.</t>
  </si>
  <si>
    <t>Réponse B PRO — correction améliorée</t>
  </si>
  <si>
    <t>Réponse B CFA — correction améliorée</t>
  </si>
  <si>
    <t>Zone technique : AA4:AI33 ; critères/mots-clés intégrés dans la matrice Y52:BT82.</t>
  </si>
  <si>
    <t>Mémo CFA</t>
  </si>
  <si>
    <t>CORRECTIONS SENSORIELLES ATTENDUES — affichées seulement si X est saisi en H4</t>
  </si>
  <si>
    <t>Couleur contraste</t>
  </si>
  <si>
    <t>Texture / sauce</t>
  </si>
  <si>
    <t>Alternative saison</t>
  </si>
  <si>
    <t>Correcteur entrée/dessert</t>
  </si>
  <si>
    <t>NOTATION AUTOMATIQUE INDICATIVE — couleur, saison, texture, correction réaliste</t>
  </si>
  <si>
    <t>Poisson blanc vapeur ; riz ; chou-fleur ; fromage blanc</t>
  </si>
  <si>
    <t>Assiette trop blanche, sèche et peu attractive</t>
  </si>
  <si>
    <t>Analysez la dominante visuelle et la texture de cette assiette, puis proposez une correction réaliste par couleur, saison et texture.</t>
  </si>
  <si>
    <t>Pourquoi cette assiette fait-elle trop blanche et sèche, et que peux-tu changer simplement ?</t>
  </si>
  <si>
    <t>Si la réponse dit seulement « ajouter un légume », demander quelle couleur manque et quel problème de texture est corrigé.</t>
  </si>
  <si>
    <t>Demander : « Quelle couleur tu ajoutes ? Et comment tu évites que le poisson soit sec ? »</t>
  </si>
  <si>
    <t>Diagnostic visuel ou texture 4 pts ; Couleur de contraste 4 pts ; Saisonnalité vérifiée 3 pts ; Texture corrigée 4 pts ; Correction réaliste 3 pts ; Justification claire 2 pts</t>
  </si>
  <si>
    <t>blanc ; pâle ; sec ; brocolis ; carottes ; sauce ; citron ; herbes ; fruit ; contraste</t>
  </si>
  <si>
    <t>Trop blanc / sec</t>
  </si>
  <si>
    <t>Brocolis ou carottes pour créer le contraste</t>
  </si>
  <si>
    <t>Sauce citron-herbes ou jus léger</t>
  </si>
  <si>
    <t>Agrumes, pomme rouge ou carottes en hiver</t>
  </si>
  <si>
    <t>Fruit coloré plutôt que fromage blanc</t>
  </si>
  <si>
    <t>Primaire : améliorer l’envie de manger</t>
  </si>
  <si>
    <t>Trop blanc = couleur + sauce + fruit</t>
  </si>
  <si>
    <t>Diagnostic visuel ou texture</t>
  </si>
  <si>
    <t>Couleur de contraste</t>
  </si>
  <si>
    <t>Saisonnalité vérifiée</t>
  </si>
  <si>
    <t>agrumes</t>
  </si>
  <si>
    <t>Texture corrigée</t>
  </si>
  <si>
    <t>Correction réaliste</t>
  </si>
  <si>
    <t>realiste</t>
  </si>
  <si>
    <t>donc</t>
  </si>
  <si>
    <t>Bœuf bourguignon ; lentilles ; pommes de terre ; gâteau chocolat</t>
  </si>
  <si>
    <t>Menu trop brun et visuellement lourd</t>
  </si>
  <si>
    <t>Identifiez la dominante brune du menu et proposez une correction par contraste de couleur et fraîcheur.</t>
  </si>
  <si>
    <t>Pourquoi ce menu tire-t-il trop vers le marron, et comment tu le réveilles ?</t>
  </si>
  <si>
    <t>Le menu cumule plusieurs tons bruns : bœuf sauce, lentilles, pommes de terre et chocolat. Il faut introduire une couleur de contraste, par exemple carottes, haricots verts, betteraves ou fruit clair, et alléger le dessert avec un fruit.</t>
  </si>
  <si>
    <t>Tout fait marron et lourd. Je mets du vert ou de l’orange dans l’assiette, et je remplace le gâteau par un fruit plus frais.</t>
  </si>
  <si>
    <t>Si l’apprenant valide le menu parce qu’il est de saison, demander si la couleur donne envie.</t>
  </si>
  <si>
    <t>Demander : « Quelle couleur tu vois partout ? Quelle couleur manque ? »</t>
  </si>
  <si>
    <t>brun ; marron ; lourd ; vert ; orange ; carottes ; haricots verts ; fruit ; contraste</t>
  </si>
  <si>
    <t>Trop brun</t>
  </si>
  <si>
    <t>Haricots verts ou carottes pour éclairer l’assiette</t>
  </si>
  <si>
    <t>Sauce bourguignon maîtrisée, pas trop abondante</t>
  </si>
  <si>
    <t>Produits d’automne colorés : carotte, betterave, pomme</t>
  </si>
  <si>
    <t>Adultes : repas plus digeste et lisible</t>
  </si>
  <si>
    <t>Éviter sauce trop réduite et présentation sombre</t>
  </si>
  <si>
    <t>Trop brun = ajouter vert, orange ou fruit</t>
  </si>
  <si>
    <t>Assiette sèche et peu valorisée</t>
  </si>
  <si>
    <t>Repérez le risque de sécheresse et proposez une correction sensorielle adaptée à un public adolescent.</t>
  </si>
  <si>
    <t>Pourquoi dinde grillée et semoule peuvent faire sec, et que peux-tu ajouter ?</t>
  </si>
  <si>
    <t>L’escalope grillée et la semoule peuvent créer une sensation sèche. Il faut ajouter un jus ou une sauce légère, rendre la garniture plus moelleuse avec légumes fondants, et apporter une couleur ou un fruit selon le menu.</t>
  </si>
  <si>
    <t>Dinde grillée avec semoule, ça peut être sec. Je mets du jus ou une sauce, des légumes plus fondants et un peu de couleur.</t>
  </si>
  <si>
    <t>Si la réponse change tout le plat, rappeler que l’objectif est de corriger sans tout refaire.</t>
  </si>
  <si>
    <t>sec ; dinde ; semoule ; sauce ; jus ; fondant ; légumes ; couleur ; adolescent</t>
  </si>
  <si>
    <t>Sec / fade</t>
  </si>
  <si>
    <t>Légumes fondants ou semoule aux légumes</t>
  </si>
  <si>
    <t>Selon saison : carottes, courgettes, légumes verts</t>
  </si>
  <si>
    <t>Fruit ou crudité colorée</t>
  </si>
  <si>
    <t>Adolescents : rendre le plat plus attractif</t>
  </si>
  <si>
    <t>Surveiller la surcuisson et le maintien chaud</t>
  </si>
  <si>
    <t>Plat sec = jus + légume fondant</t>
  </si>
  <si>
    <t>secheresse</t>
  </si>
  <si>
    <t>fade</t>
  </si>
  <si>
    <t>seche</t>
  </si>
  <si>
    <t>selon saison</t>
  </si>
  <si>
    <t>produit</t>
  </si>
  <si>
    <t>periode</t>
  </si>
  <si>
    <t>fondant</t>
  </si>
  <si>
    <t>ajouter</t>
  </si>
  <si>
    <t>sans changer</t>
  </si>
  <si>
    <t>Potage ; hachis parmentier ; purée de carottes ; compote</t>
  </si>
  <si>
    <t>Menu trop mou et monotone</t>
  </si>
  <si>
    <t>Analysez la monotonie de texture de ce menu et proposez une correction compatible avec un public âgé.</t>
  </si>
  <si>
    <t>Pourquoi ce menu fait-il trop mou, et comment tu gardes de l’envie pour une personne âgée ?</t>
  </si>
  <si>
    <t>Le menu cumule potage, hachis, purée et compote : la texture est majoritairement molle. Pour un public âgé, il faut respecter la capacité de mastication mais travailler la lisibilité, les couleurs séparées, la sauce et éventuellement une texture un peu plus tenue si elle est autorisée.</t>
  </si>
  <si>
    <t>Tout est mou. Pour une personne âgée, je garde quelque chose de facile à manger, mais je sépare les couleurs, je mets du goût et une sauce adaptée.</t>
  </si>
  <si>
    <t>Si l’apprenant propose du croquant sans vérifier le public, rappeler que la texture doit rester adaptée.</t>
  </si>
  <si>
    <t>Demander : « Est-ce que la personne peut mâcher ? Sinon, comment tu rends l’assiette plus jolie et plus lisible ? »</t>
  </si>
  <si>
    <t>mou ; monotone ; EHPAD ; texture ; couleur ; sauce ; lisible ; fondant ; mastication</t>
  </si>
  <si>
    <t>Texture molle</t>
  </si>
  <si>
    <t>Couleurs séparées : carotte, vert, viande lisible</t>
  </si>
  <si>
    <t>Sauce adaptée pour humidité et goût</t>
  </si>
  <si>
    <t>Produits d’hiver colorés : carotte, courge, poireau</t>
  </si>
  <si>
    <t>Dessert adapté mais pas forcément une compote si tout est mou</t>
  </si>
  <si>
    <t>EHPAD : mastication et appétence prioritaires</t>
  </si>
  <si>
    <t>Maintenir texture, température et présentation</t>
  </si>
  <si>
    <t>Texture adaptée ≠ tout mou et triste</t>
  </si>
  <si>
    <t>monotone</t>
  </si>
  <si>
    <t>separe</t>
  </si>
  <si>
    <t>lisible</t>
  </si>
  <si>
    <t>courge</t>
  </si>
  <si>
    <t>respecter</t>
  </si>
  <si>
    <t>Répétition rouge/tomate malgré la saison</t>
  </si>
  <si>
    <t>Le menu est cohérent avec l’été mais répète la tomate, le rouge et l’acidité. Il faut varier avec concombre, melon, courgette, poivron jaune, salade verte ou un fruit différent pour créer un contraste.</t>
  </si>
  <si>
    <t>Même si c’est l’été, il y a tomate et rouge partout. Je varie avec du vert, du jaune, du melon, du concombre ou un autre fruit.</t>
  </si>
  <si>
    <t>Si l’apprenant répond « c’est de saison donc c’est bon », demander s’il y a une répétition visuelle.</t>
  </si>
  <si>
    <t>Demander : « Combien de fois tu retrouves tomate ou rouge ? »</t>
  </si>
  <si>
    <t>été ; tomate ; rouge ; répétition ; concombre ; melon ; vert ; jaune ; contraste</t>
  </si>
  <si>
    <t>Répétition couleur / saison</t>
  </si>
  <si>
    <t>Concombre, salade verte ou poivron jaune</t>
  </si>
  <si>
    <t>Sauce herbes plutôt que tout tomate</t>
  </si>
  <si>
    <t>Produits d’été variés : melon, courgette, concombre</t>
  </si>
  <si>
    <t>Fruit d’une autre couleur</t>
  </si>
  <si>
    <t>Adultes : varier sans perdre la saison</t>
  </si>
  <si>
    <t>Éviter répétition d’acidité et d’eau en service</t>
  </si>
  <si>
    <t>jaune</t>
  </si>
  <si>
    <t>acidite</t>
  </si>
  <si>
    <t>eau</t>
  </si>
  <si>
    <t>acide</t>
  </si>
  <si>
    <t>Omelette nature ; pommes vapeur ; salade verte ; yaourt nature</t>
  </si>
  <si>
    <t>Assiette trop claire et plat peu valorisé</t>
  </si>
  <si>
    <t>Repérez le manque de relief visuel et sensoriel autour d’un plat simple comme l’omelette.</t>
  </si>
  <si>
    <t>Pourquoi une omelette nature peut faire repas trop simple, et comment tu lui donnes plus d’envie ?</t>
  </si>
  <si>
    <t>L’omelette nature est un plat simple. Associée à pommes vapeur et yaourt nature, elle peut paraître claire et peu valorisée. Il faut ajouter légumes de printemps colorés, herbes, salade composée ou fruit coloré.</t>
  </si>
  <si>
    <t>L’omelette seule peut faire trop simple. Je mets de la couleur avec des légumes, des herbes, une salade plus composée ou un fruit.</t>
  </si>
  <si>
    <t>Si l’apprenant dit que l’omelette suffit, demander comment il valorise le plat principal.</t>
  </si>
  <si>
    <t>Demander : « Qu’est-ce qui donne envie autour de l’omelette ? »</t>
  </si>
  <si>
    <t>omelette ; simple ; clair ; couleur ; herbes ; légumes ; printemps ; fruit</t>
  </si>
  <si>
    <t>Plat simple / peu valorisé</t>
  </si>
  <si>
    <t>Légumes de printemps, herbes, salade composée</t>
  </si>
  <si>
    <t>Sauce légère ou herbes si besoin</t>
  </si>
  <si>
    <t>Radis, petits pois, jeunes légumes selon saison</t>
  </si>
  <si>
    <t>Fruit coloré plutôt que dessert blanc</t>
  </si>
  <si>
    <t>Primaire : plat simple mais attractif</t>
  </si>
  <si>
    <t>Éviter omelette sèche au maintien</t>
  </si>
  <si>
    <t>Plat simple = couleur + herbes + contraste</t>
  </si>
  <si>
    <t>clair</t>
  </si>
  <si>
    <t>printemps</t>
  </si>
  <si>
    <t>valoriser</t>
  </si>
  <si>
    <t>Gratin de pâtes jambon-fromage ; salade verte ; crème dessert vanille</t>
  </si>
  <si>
    <t>Menu beige, lourd et peu végétal</t>
  </si>
  <si>
    <t>Analysez la dominante beige et la charge sensorielle du menu, puis proposez une correction couleur-texture.</t>
  </si>
  <si>
    <t>Pourquoi pâtes, jambon, fromage et crème dessert peuvent faire trop beige et trop lourd ?</t>
  </si>
  <si>
    <t>Le gratin de pâtes jambon-fromage est déjà dense, beige et riche. La salade verte seule corrige peu. Il faut renforcer le végétal coloré, choisir un fruit ou une compote de saison et éviter un dessert lacté blanc après le gratin.</t>
  </si>
  <si>
    <t>C’est beige et lourd. Je garde le gratin mais je mets plus de légumes et je remplace la crème dessert par un fruit.</t>
  </si>
  <si>
    <t>Si l’apprenant ajoute seulement salade verte, demander si elle suffit à corriger un plat aussi dense.</t>
  </si>
  <si>
    <t>Demander : « Est-ce que ta correction apporte vraiment de la couleur ? »</t>
  </si>
  <si>
    <t>beige ; lourd ; gratin ; pâtes ; fromage ; légume ; fruit ; couleur</t>
  </si>
  <si>
    <t>Trop beige / lourd</t>
  </si>
  <si>
    <t>Légumes verts ou carottes en complément</t>
  </si>
  <si>
    <t>Pas de sauce supplémentaire riche</t>
  </si>
  <si>
    <t>Hiver : carottes, chou rouge, betterave</t>
  </si>
  <si>
    <t>Fruit ou compote de saison</t>
  </si>
  <si>
    <t>Collège : garder satiété sans excès</t>
  </si>
  <si>
    <t>Surveiller dessèchement du gratin</t>
  </si>
  <si>
    <t>Gratin lourd = végétal + fruit</t>
  </si>
  <si>
    <t>beige</t>
  </si>
  <si>
    <t>gratin</t>
  </si>
  <si>
    <t>creme</t>
  </si>
  <si>
    <t>remplacer</t>
  </si>
  <si>
    <t>Dahl de lentilles corail ; purée de courge ; compote pomme-poire</t>
  </si>
  <si>
    <t>Menu de saison mais trop fondant</t>
  </si>
  <si>
    <t>Analysez pourquoi ce menu végétarien de saison peut rester faible sur la texture.</t>
  </si>
  <si>
    <t>Pourquoi ce menu est bien de saison mais trop mou en bouche ?</t>
  </si>
  <si>
    <t>Le menu est cohérent avec l’automne mais cumule dahl fondant, purée de courge et compote. Il faut introduire une texture de contraste si le public le permet : crudité d’automne, salade de chou, céréale plus structurée ou fruit cru.</t>
  </si>
  <si>
    <t>C’est de saison, mais tout est mou. Je garde l’idée, mais j’ajoute du croquant adapté ou quelque chose avec plus de tenue.</t>
  </si>
  <si>
    <t>Si la réponse valide seulement la saison, ramener sur la mastication et la texture.</t>
  </si>
  <si>
    <t>automne ; saison ; mou ; dahl ; purée ; compote ; texture ; contraste ; crudité</t>
  </si>
  <si>
    <t>Saison correcte / texture molle</t>
  </si>
  <si>
    <t>Salade de chou, betterave ou céréale plus structurée</t>
  </si>
  <si>
    <t>Dahl pas trop liquide</t>
  </si>
  <si>
    <t>Automne : chou, betterave, pomme</t>
  </si>
  <si>
    <t>Fruit cru si adapté</t>
  </si>
  <si>
    <t>Lycée : besoin de satiété et de texture</t>
  </si>
  <si>
    <t>Éviter dahl trop liquide au service</t>
  </si>
  <si>
    <t>De saison ne veut pas dire monotone</t>
  </si>
  <si>
    <t>bouche</t>
  </si>
  <si>
    <t>dahl</t>
  </si>
  <si>
    <t>Poulet basquaise ; riz ; carottes cuites ; tarte aux abricots</t>
  </si>
  <si>
    <t>Menu coloré mais répétition orange/rouge</t>
  </si>
  <si>
    <t>Analysez une assiette déjà colorée mais visuellement répétitive, puis proposez un contraste.</t>
  </si>
  <si>
    <t>Pourquoi ce menu a de la couleur mais manque quand même de contraste ?</t>
  </si>
  <si>
    <t>Le poulet basquaise, les carottes et la tarte aux abricots apportent des tons rouges/orangés. Il faut garder la cohérence mais ajouter un contraste vert, par exemple haricots verts, salade ou herbes, et vérifier la saison du dessert.</t>
  </si>
  <si>
    <t>Il y a de la couleur, mais ça tourne beaucoup autour du rouge et de l’orange. Je mets du vert ou un fruit plus adapté à la saison.</t>
  </si>
  <si>
    <t>Si l’apprenant dit « il y a de la couleur », demander si la couleur est variée.</t>
  </si>
  <si>
    <t>Demander : « Est-ce que toutes les couleurs ne se ressemblent pas ? »</t>
  </si>
  <si>
    <t>orange ; rouge ; répétition ; vert ; contraste ; saison ; printemps ; salade</t>
  </si>
  <si>
    <t>Couleur présente mais répétitive</t>
  </si>
  <si>
    <t>Légume vert ou salade pour contraste</t>
  </si>
  <si>
    <t>Sauce basquaise maîtrisée</t>
  </si>
  <si>
    <t>Printemps : vérifier abricot, choisir fruit de saison</t>
  </si>
  <si>
    <t>Fruit de printemps ou laitage selon menu</t>
  </si>
  <si>
    <t>Adultes : assiette plus lisible</t>
  </si>
  <si>
    <t>Éviter sauce trop liquide et riz détrempé</t>
  </si>
  <si>
    <t>Couleur oui, contraste aussi</t>
  </si>
  <si>
    <t>meme couleur</t>
  </si>
  <si>
    <t>pas saison</t>
  </si>
  <si>
    <t>Poisson mixé ; purée de pommes de terre ; chou-fleur mixé ; yaourt nature</t>
  </si>
  <si>
    <t>Texture adaptée mais assiette blanche et illisible</t>
  </si>
  <si>
    <t>Analysez le risque visuel d’un repas à texture modifiée trop blanc et proposez une correction sécurisée.</t>
  </si>
  <si>
    <t>Pourquoi un repas mixé tout blanc ne donne pas envie, même s’il est facile à avaler ?</t>
  </si>
  <si>
    <t>Le repas est peut-être adapté en texture, mais il est trop blanc et peu lisible. Il faut séparer les composants, ajouter purée de carotte, épinard ou courgette selon texture prescrite, garder une sauce adaptée et choisir un dessert plus coloré.</t>
  </si>
  <si>
    <t>Même mixé, il ne faut pas que tout soit blanc. Je sépare les couleurs et je mets une purée orange ou verte, avec une sauce adaptée.</t>
  </si>
  <si>
    <t>Si l’apprenant parle seulement de sécurité, demander comment il conserve dignité et appétence.</t>
  </si>
  <si>
    <t>Demander : « Est-ce que toi tu aurais envie de manger une assiette toute blanche ? »</t>
  </si>
  <si>
    <t>mixé ; blanc ; EHPAD ; lisible ; couleur ; sauce ; texture ; sécurité ; dignité</t>
  </si>
  <si>
    <t>Texture modifiée / trop blanc</t>
  </si>
  <si>
    <t>Purée carotte, épinard ou courgette séparée</t>
  </si>
  <si>
    <t>Sauce compatible texture prescrite</t>
  </si>
  <si>
    <t>Été : courgette, tomate adaptée, fruit coloré</t>
  </si>
  <si>
    <t>Dessert adapté coloré</t>
  </si>
  <si>
    <t>EHPAD : sécurité + dignité + appétence</t>
  </si>
  <si>
    <t>Respecter texture prescrite et température</t>
  </si>
  <si>
    <t>Texture adaptée ≠ assiette blanche</t>
  </si>
  <si>
    <t>mixé</t>
  </si>
  <si>
    <t>illisible</t>
  </si>
  <si>
    <t>Rôti de dinde ; pommes vapeur ; endives braisées ; yaourt nature</t>
  </si>
  <si>
    <t>Assiette claire, amère et sèche</t>
  </si>
  <si>
    <t>Analysez les risques couleur, goût et texture de ce menu puis proposez une correction.</t>
  </si>
  <si>
    <t>Pourquoi ce menu peut faire clair, sec et un peu amer ?</t>
  </si>
  <si>
    <t>La dinde, les pommes vapeur, les endives et le yaourt donnent une assiette claire. Les endives peuvent apporter de l’amertume et la dinde peut être sèche. Il faut ajouter un jus, une couleur chaude comme carotte ou courge, et choisir un fruit plutôt qu’un dessert blanc.</t>
  </si>
  <si>
    <t>C’est clair, ça peut être sec, et l’endive peut être amère. Je mets du jus, une couleur orange et un fruit.</t>
  </si>
  <si>
    <t>Si la réponse oublie le goût, demander ce que l’amertume des endives change pour l’acceptabilité.</t>
  </si>
  <si>
    <t>Demander : « Qu’est-ce qui peut être amer ? Qu’est-ce qui peut être sec ? »</t>
  </si>
  <si>
    <t>clair ; sec ; amer ; endives ; jus ; carotte ; courge ; fruit</t>
  </si>
  <si>
    <t>Clair / amer / sec</t>
  </si>
  <si>
    <t>Carotte, courge ou légume vert doux</t>
  </si>
  <si>
    <t>Hiver : carotte, courge, pomme, agrume</t>
  </si>
  <si>
    <t>Fruit coloré ou acidulé</t>
  </si>
  <si>
    <t>Adultes : assiette plus équilibrée en goût</t>
  </si>
  <si>
    <t>Surveiller dessèchement de la dinde</t>
  </si>
  <si>
    <t>Clair + amer = jus + douceur + couleur</t>
  </si>
  <si>
    <t>amer</t>
  </si>
  <si>
    <t>gout</t>
  </si>
  <si>
    <t>Steak haché ; purée ; champignons ; gâteau chocolat</t>
  </si>
  <si>
    <t>Menu brun/beige et texture monotone</t>
  </si>
  <si>
    <t>Repérez le double risque couleur et texture dans ce menu scolaire.</t>
  </si>
  <si>
    <t>Pourquoi ce repas fait-il trop marron/beige et trop mou ?</t>
  </si>
  <si>
    <t>Le steak, la purée, les champignons et le gâteau chocolat tirent vers brun/beige. La purée et les champignons peuvent accentuer une texture molle. Il faut ajouter un légume orange ou vert, un fruit, et garder un jus court pour éviter le sec.</t>
  </si>
  <si>
    <t>C’est trop marron et beige. Je mets un légume coloré, un fruit, et un peu de jus pour que le steak ne soit pas sec.</t>
  </si>
  <si>
    <t>Si l’apprenant corrige seulement le dessert, demander aussi une correction dans l’assiette principale.</t>
  </si>
  <si>
    <t>Demander : « Quelle couleur tu ajoutes avec le steak ? »</t>
  </si>
  <si>
    <t>marron ; beige ; purée ; champignons ; couleur ; jus ; fruit ; scolaire</t>
  </si>
  <si>
    <t>Brun/beige + texture</t>
  </si>
  <si>
    <t>Haricots verts, carottes ou petits pois</t>
  </si>
  <si>
    <t>Automne : carotte, betterave, pomme</t>
  </si>
  <si>
    <t>Fruit plutôt que gâteau chocolat</t>
  </si>
  <si>
    <t>Primaire : lisibilité et envie</t>
  </si>
  <si>
    <t>Maîtrise cuisson steak haché</t>
  </si>
  <si>
    <t>Brun/beige = couleur + fruit</t>
  </si>
  <si>
    <t>Curry de pois chiches ; riz ; chou-fleur ; fromage blanc</t>
  </si>
  <si>
    <t>Menu végétarien clair et peu contrasté</t>
  </si>
  <si>
    <t>Analysez la couleur et la texture de ce menu végétarien, puis proposez une correction.</t>
  </si>
  <si>
    <t>Pourquoi ce menu végé peut faire trop clair malgré le curry ?</t>
  </si>
  <si>
    <t>Le curry de pois chiches peut être intéressant, mais riz, chou-fleur et fromage blanc rendent le menu clair. Il faut renforcer une couleur de contraste avec épinards, carottes, courge ou salade colorée, et vérifier que la sauce n’est pas trop lourde.</t>
  </si>
  <si>
    <t>Le plat végé peut être bon, mais autour c’est trop clair. Je mets du vert ou de l’orange et je garde une sauce agréable.</t>
  </si>
  <si>
    <t>Si l’apprenant ne parle que de protéines végétales, ramener sur la lisibilité de l’assiette.</t>
  </si>
  <si>
    <t>Demander : « Qu’est-ce qui donne du contraste dans ton assiette ? »</t>
  </si>
  <si>
    <t>végétarien ; clair ; curry ; riz ; chou-fleur ; vert ; orange ; contraste</t>
  </si>
  <si>
    <t>Végétarien clair</t>
  </si>
  <si>
    <t>Épinards, carottes ou courge</t>
  </si>
  <si>
    <t>Sauce curry douce et maîtrisée</t>
  </si>
  <si>
    <t>Hiver : courge, carotte, épinard</t>
  </si>
  <si>
    <t>Fruit coloré plutôt que fromage blanc si menu clair</t>
  </si>
  <si>
    <t>Lycée : acceptabilité et satiété</t>
  </si>
  <si>
    <t>Éviter sauce lourde et riz collant</t>
  </si>
  <si>
    <t>Plat végé clair = contraste obligatoire</t>
  </si>
  <si>
    <t>trop clair</t>
  </si>
  <si>
    <t>collant</t>
  </si>
  <si>
    <t>acceptable</t>
  </si>
  <si>
    <t>Risotto aux légumes ; velouté d’asperges ; poire pochée</t>
  </si>
  <si>
    <t>Menu trop crémeux et fondant</t>
  </si>
  <si>
    <t>Repérez le risque de texture crémeuse répétée et proposez un contraste de saison.</t>
  </si>
  <si>
    <t>Pourquoi ce menu peut faire trop crémeux ou trop fondant ?</t>
  </si>
  <si>
    <t>Le risotto, le velouté et la poire pochée donnent une succession de textures fondantes ou lisses. Il faut introduire une crudité de printemps, une salade croquante ou un fruit plus frais si le public le permet.</t>
  </si>
  <si>
    <t>Tout est doux, fondant ou crémeux. Je mets une crudité ou une salade de saison pour changer la sensation en bouche.</t>
  </si>
  <si>
    <t>Si l’apprenant ne voit pas le problème, demander de lister ce qui se mâche vraiment.</t>
  </si>
  <si>
    <t>Demander : « Où est le contraste de texture ? »</t>
  </si>
  <si>
    <t>crémeux ; fondant ; risotto ; velouté ; poire ; crudité ; printemps ; texture</t>
  </si>
  <si>
    <t>Crémeux / fondant</t>
  </si>
  <si>
    <t>Salade croquante ou crudité de printemps</t>
  </si>
  <si>
    <t>Risotto pas trop liquide</t>
  </si>
  <si>
    <t>Printemps : radis, asperge, jeunes légumes</t>
  </si>
  <si>
    <t>Fruit frais si adapté</t>
  </si>
  <si>
    <t>Adultes : recherche de contraste sensoriel</t>
  </si>
  <si>
    <t>Risotto à servir sans surcuisson</t>
  </si>
  <si>
    <t>Fondant + fondant = contraste nécessaire</t>
  </si>
  <si>
    <t>cremeux</t>
  </si>
  <si>
    <t>risotto</t>
  </si>
  <si>
    <t>jeunes legumes</t>
  </si>
  <si>
    <t>veloute</t>
  </si>
  <si>
    <t>Poisson pané ; pommes rissolées ; maïs ; crème dessert chocolat</t>
  </si>
  <si>
    <t>Menu jaune/brun, gras et peu frais</t>
  </si>
  <si>
    <t>Analysez la couleur dominante et la perception grasse de ce menu, puis proposez une correction estivale.</t>
  </si>
  <si>
    <t>Pourquoi ce menu fait-il trop jaune/brun et pas assez frais ?</t>
  </si>
  <si>
    <t>Poisson pané, pommes rissolées, maïs et crème chocolat créent un menu jaune/brun et dense. Il faut ajouter fraîcheur, vert ou rouge de saison, remplacer une garniture grasse par légumes ou salade, et terminer par un fruit.</t>
  </si>
  <si>
    <t>C’est trop pané, trop jaune/brun et pas assez frais. Je mets salade, légumes d’été et fruit.</t>
  </si>
  <si>
    <t>Si l’apprenant garde les pommes rissolées, demander comment il compense la charge grasse.</t>
  </si>
  <si>
    <t>jaune ; brun ; gras ; pané ; salade ; légumes ; été ; fruit ; frais</t>
  </si>
  <si>
    <t>Jaune/brun / lourd</t>
  </si>
  <si>
    <t>Salade verte, tomate ou concombre selon saison</t>
  </si>
  <si>
    <t>Sauce citron ou yaourt-herbes au lieu de sauce grasse</t>
  </si>
  <si>
    <t>Été : tomate, concombre, courgette, melon</t>
  </si>
  <si>
    <t>Fruit d’été</t>
  </si>
  <si>
    <t>Collège : conserver acceptabilité sans fast-food</t>
  </si>
  <si>
    <t>Garder croustillant, éviter excès de gras</t>
  </si>
  <si>
    <t>Pané = frais + fruit + légumes</t>
  </si>
  <si>
    <t>pane</t>
  </si>
  <si>
    <t>Crudités dures ; steak haché ; frites ; tarte</t>
  </si>
  <si>
    <t>Texture et adaptation convive non sécurisées</t>
  </si>
  <si>
    <t>Analysez les risques de texture et d’adaptation dans ce menu hospitalier.</t>
  </si>
  <si>
    <t>Pourquoi ce menu ne peut pas être servi pareil à tous les patients ?</t>
  </si>
  <si>
    <t>En hospitalier, les crudités dures, les frites et la tarte peuvent être inadaptées selon prescription, mastication ou texture. Il faut vérifier le régime, remplacer par légumes cuits ou garniture simple si nécessaire, et proposer un dessert adapté.</t>
  </si>
  <si>
    <t>À l’hôpital, il faut regarder la consigne. Tout le monde ne peut pas manger crudités dures, frites ou tarte.</t>
  </si>
  <si>
    <t>Si la réponse propose une correction unique pour tous, rappeler la priorité de la prescription.</t>
  </si>
  <si>
    <t>Demander : « Quel patient peut ou ne peut pas manger ça ? »</t>
  </si>
  <si>
    <t>hospitalier ; texture ; crudités ; frites ; prescription ; mastication ; adapté</t>
  </si>
  <si>
    <t>Texture / prescription</t>
  </si>
  <si>
    <t>Légumes cuits ou garniture simple</t>
  </si>
  <si>
    <t>Selon prescription, saison secondaire</t>
  </si>
  <si>
    <t>Compote, fruit adapté ou dessert compatible</t>
  </si>
  <si>
    <t>Hospitalier : prescription prioritaire</t>
  </si>
  <si>
    <t>Service par régimes et textures</t>
  </si>
  <si>
    <t>Hospitalier = vérifier avant de servir</t>
  </si>
  <si>
    <t>crudites</t>
  </si>
  <si>
    <t>Quiche aux légumes ; gratin de courge ; fromage ; tarte aux pommes</t>
  </si>
  <si>
    <t>Menu orangé/doré et riche</t>
  </si>
  <si>
    <t>Analysez la répétition dorée/orangée et la richesse du menu, puis proposez un correcteur.</t>
  </si>
  <si>
    <t>Pourquoi ce menu peut sembler bon mais trop riche et trop doré ?</t>
  </si>
  <si>
    <t>La quiche, le gratin, le fromage et la tarte cumulent pâte, appareil, fromage et dessert riche. Les couleurs restent dorées/orangées. Il faut une entrée fraîche, verte ou rouge, et un dessert plus simple si le plat et la garniture sont déjà riches.</t>
  </si>
  <si>
    <t>C’est appétissant mais trop riche : quiche, gratin, fromage, tarte. Je mets du frais et je simplifie le dessert.</t>
  </si>
  <si>
    <t>Si l’apprenant se concentre sur la saison, faire repérer les répétitions de pâte/fromage/doré.</t>
  </si>
  <si>
    <t>Demander : « Qu’est-ce qui est riche plusieurs fois dans ce menu ? »</t>
  </si>
  <si>
    <t>quiche ; gratin ; fromage ; tarte ; riche ; doré ; frais ; salade ; automne</t>
  </si>
  <si>
    <t>Riche / couleur répétée</t>
  </si>
  <si>
    <t>Salade verte ou crudité rouge</t>
  </si>
  <si>
    <t>Pas de sauce supplémentaire</t>
  </si>
  <si>
    <t>Automne : betterave, chou rouge, salade, pomme</t>
  </si>
  <si>
    <t>Fruit simple plutôt que tarte si besoin</t>
  </si>
  <si>
    <t>Adultes : repas moins dense</t>
  </si>
  <si>
    <t>Tenue du gratin et de la quiche au service</t>
  </si>
  <si>
    <t>Riche + riche = correcteur frais</t>
  </si>
  <si>
    <t>dore</t>
  </si>
  <si>
    <t>pate</t>
  </si>
  <si>
    <t>simplifier</t>
  </si>
  <si>
    <t>Salade verte ; galette céréales-légumineuses ; boulgour ; yaourt nature</t>
  </si>
  <si>
    <t>Plat végétarien sec et assiette peu colorée</t>
  </si>
  <si>
    <t>Repérez le risque de sécheresse d’une galette végétale et proposez une correction couleur-texture.</t>
  </si>
  <si>
    <t>Pourquoi une galette végétale avec boulgour peut faire sec ?</t>
  </si>
  <si>
    <t>La galette céréales-légumineuses et le boulgour peuvent être secs. Il faut ajouter une sauce yaourt-herbes ou un coulis, des légumes de saison colorés et éviter un dessert blanc si l’assiette manque déjà de couleur.</t>
  </si>
  <si>
    <t>Galette + boulgour, ça peut être sec. Je mets une sauce, des légumes colorés et un fruit ou dessert plus utile.</t>
  </si>
  <si>
    <t>Si la réponse ajoute seulement un féculent, faire repérer la sécheresse et la couleur.</t>
  </si>
  <si>
    <t>Demander : « Qu’est-ce qui humidifie la galette ? »</t>
  </si>
  <si>
    <t>galette ; végétal ; sec ; boulgour ; sauce ; herbes ; légumes ; printemps ; couleur</t>
  </si>
  <si>
    <t>Sec / végétarien</t>
  </si>
  <si>
    <t>Légumes de printemps colorés</t>
  </si>
  <si>
    <t>Sauce yaourt-herbes ou coulis légume</t>
  </si>
  <si>
    <t>Printemps : radis, petits pois, carottes nouvelles</t>
  </si>
  <si>
    <t>Fruit coloré ou laitage si utile</t>
  </si>
  <si>
    <t>CFA : apprendre sauce et garniture</t>
  </si>
  <si>
    <t>Galette à maintenir moelleuse</t>
  </si>
  <si>
    <t>Galette sèche = sauce obligatoire</t>
  </si>
  <si>
    <t>galette</t>
  </si>
  <si>
    <t>boulgour</t>
  </si>
  <si>
    <t>Saucisse ; purée ; chou-fleur ; riz au lait</t>
  </si>
  <si>
    <t>Menu blanc/beige et dense</t>
  </si>
  <si>
    <t>Analysez la dominante claire et la densité de ce menu, puis proposez une correction plus lisible.</t>
  </si>
  <si>
    <t>Pourquoi ce menu fait-il trop blanc/beige et trop lourd ?</t>
  </si>
  <si>
    <t>Purée, chou-fleur et riz au lait donnent une dominante blanche/beige. La saucisse apporte aussi une charge salée et dense. Il faut ajouter une crudité ou un légume coloré, choisir un fruit et éviter la répétition de textures blanches.</t>
  </si>
  <si>
    <t>C’est blanc/beige et lourd. Je mets carottes ou betteraves, un fruit et j’évite le riz au lait après purée/chou-fleur.</t>
  </si>
  <si>
    <t>Si l’apprenant garde riz au lait, demander ce qu’il ajoute visuellement au repas.</t>
  </si>
  <si>
    <t>Demander : « Où est la couleur dans ce menu ? »</t>
  </si>
  <si>
    <t>blanc ; beige ; purée ; chou-fleur ; riz au lait ; dense ; carottes ; fruit</t>
  </si>
  <si>
    <t>Blanc/beige / dense</t>
  </si>
  <si>
    <t>Carottes, betteraves ou légumes verts</t>
  </si>
  <si>
    <t>Jus ou sauce légère selon plat</t>
  </si>
  <si>
    <t>Hiver : carotte, betterave, agrume</t>
  </si>
  <si>
    <t>Fruit coloré plutôt que riz au lait</t>
  </si>
  <si>
    <t>Primaire : rendre le menu plus lisible</t>
  </si>
  <si>
    <t>Surveiller sel et maintien chaud</t>
  </si>
  <si>
    <t>Blanc/beige = couleur + fruit</t>
  </si>
  <si>
    <t>betteraves</t>
  </si>
  <si>
    <t>mettre</t>
  </si>
  <si>
    <t>Salade de pâtes ; poulet froid ; melon ; flan</t>
  </si>
  <si>
    <t>Menu froid mais manque de contraste de texture</t>
  </si>
  <si>
    <t>Analysez ce menu froid d’été et proposez un contraste de texture et de couleur.</t>
  </si>
  <si>
    <t>Pourquoi un menu froid peut être correct mais manquer de relief ?</t>
  </si>
  <si>
    <t>Le menu est estival mais peut rester monotone si salade de pâtes et flan donnent des textures souples. Il faut intégrer légumes croquants, herbes, couleur et éviter un dessert trop lisse si le reste est déjà souple.</t>
  </si>
  <si>
    <t>C’est frais, mais ça peut manquer de relief. Je mets du croquant, des légumes colorés et un dessert qui ne fait pas tout lisse.</t>
  </si>
  <si>
    <t>Si la réponse valide uniquement parce que c’est froid en été, demander ce qui varie en bouche.</t>
  </si>
  <si>
    <t>Demander : « Qu’est-ce qui croque dans ce repas ? »</t>
  </si>
  <si>
    <t>froid ; été ; pâtes ; flan ; croquant ; légumes ; couleur ; texture</t>
  </si>
  <si>
    <t>Froid / texture souple</t>
  </si>
  <si>
    <t>Légumes croquants : concombre, poivron, radis</t>
  </si>
  <si>
    <t>Sauce légère bien liée</t>
  </si>
  <si>
    <t>Été : concombre, tomate, poivron, melon</t>
  </si>
  <si>
    <t>Fruit frais si flan trop lisse</t>
  </si>
  <si>
    <t>Adultes : menu frais mais structuré</t>
  </si>
  <si>
    <t>Chaîne du froid et tenue des salades</t>
  </si>
  <si>
    <t>Froid ne veut pas dire monotone</t>
  </si>
  <si>
    <t>froid</t>
  </si>
  <si>
    <t>souple</t>
  </si>
  <si>
    <t>relief</t>
  </si>
  <si>
    <t>croque</t>
  </si>
  <si>
    <t>flan</t>
  </si>
  <si>
    <t>Filet de poisson ; épinards ; riz ; poire</t>
  </si>
  <si>
    <t>Couleur verte sensible et risque de refus</t>
  </si>
  <si>
    <t>Analysez le risque d’acceptabilité lié au poisson et aux épinards, puis proposez une correction visuelle.</t>
  </si>
  <si>
    <t>Pourquoi poisson + épinards peut faire peur aux enfants, et comment tu aides le menu ?</t>
  </si>
  <si>
    <t>Le poisson et les épinards sont deux éléments sensibles pour certains enfants. Il faut travailler la sauce, alléger la présence visuelle des épinards ou proposer un légume vert plus accepté ou une couleur plus douce, sans supprimer l’équilibre.</t>
  </si>
  <si>
    <t>Poisson et épinards ensemble, ça peut faire trop. Je mets une sauce douce et des légumes plus faciles ou plus colorés.</t>
  </si>
  <si>
    <t>Si l’apprenant supprime tout, rappeler qu’il faut corriger sans abandonner l’objectif.</t>
  </si>
  <si>
    <t>Demander : « Comment tu aides les enfants à accepter ce plat ? »</t>
  </si>
  <si>
    <t>poisson ; épinards ; refus ; enfants ; sauce ; couleur ; doux ; printemps</t>
  </si>
  <si>
    <t>Acceptabilité / couleur verte</t>
  </si>
  <si>
    <t>Petits pois-carottes ou légume plus accessible</t>
  </si>
  <si>
    <t>Sauce douce citronnée ou yaourt-herbes</t>
  </si>
  <si>
    <t>Printemps : petits pois, carottes nouvelles</t>
  </si>
  <si>
    <t>Poire mûre ou fruit adapté</t>
  </si>
  <si>
    <t>Primaire : limiter double refus</t>
  </si>
  <si>
    <t>Éviter dessèchement du poisson</t>
  </si>
  <si>
    <t>Aliment sensible = sauce + repère connu</t>
  </si>
  <si>
    <t>peur</t>
  </si>
  <si>
    <t>aider</t>
  </si>
  <si>
    <t>accepter</t>
  </si>
  <si>
    <t>Endives au jambon ; pommes vapeur ; fromage blanc</t>
  </si>
  <si>
    <t>Assiette claire, sauce blanche et amertume</t>
  </si>
  <si>
    <t>Repérez les risques de couleur claire, sauce blanche et amertume dans ce menu.</t>
  </si>
  <si>
    <t>Pourquoi endives au jambon + pommes vapeur + fromage blanc peut faire trop clair ?</t>
  </si>
  <si>
    <t>Les endives au jambon, la sauce blanche, les pommes vapeur et le fromage blanc créent un menu clair. L’amertume des endives peut aussi gêner. Il faut ajouter couleur et fraîcheur : carottes, betteraves, salade ou fruit coloré.</t>
  </si>
  <si>
    <t>C’est trop clair et l’endive peut être amère. Je mets une entrée ou un dessert coloré et quelque chose de plus frais.</t>
  </si>
  <si>
    <t>Si l’apprenant ne voit que le fromage blanc, lui faire repérer toute la chaîne de blanc/crème.</t>
  </si>
  <si>
    <t>Demander : « Combien d’éléments blancs ou clairs dans ce repas ? »</t>
  </si>
  <si>
    <t>endives ; blanc ; clair ; amer ; sauce blanche ; carottes ; betterave ; fruit</t>
  </si>
  <si>
    <t>Clair / amer</t>
  </si>
  <si>
    <t>Crudité colorée ou légume vert</t>
  </si>
  <si>
    <t>Sauce béchamel allégée, pas trop dominante</t>
  </si>
  <si>
    <t>Hiver : betterave, carotte, agrume</t>
  </si>
  <si>
    <t>Adultes : équilibre goût et fraîcheur</t>
  </si>
  <si>
    <t>Sauce blanche à maintenir stable</t>
  </si>
  <si>
    <t>Sauce blanche + fromage blanc = vigilance</t>
  </si>
  <si>
    <t>blanche</t>
  </si>
  <si>
    <t>Couscous végétarien ; semoule ; légumes ; compote</t>
  </si>
  <si>
    <t>Risque de trop féculent et texture uniforme si mal dosé</t>
  </si>
  <si>
    <t>Analysez l’équilibre visuel et textural d’un couscous végétarien en collectivité.</t>
  </si>
  <si>
    <t>Pourquoi un couscous végé peut devenir trop semouleux ou trop mou ?</t>
  </si>
  <si>
    <t>Le couscous végétarien peut être équilibré s’il contient assez de légumes et pois chiches. Le risque est de servir surtout de la semoule avec des légumes trop fondants. Il faut rendre les légumes visibles, colorés, et garder une sauce bien dosée.</t>
  </si>
  <si>
    <t>Il ne faut pas que ce soit juste beaucoup de semoule. On doit voir les légumes, les pois chiches, la couleur et une sauce correcte.</t>
  </si>
  <si>
    <t>Si l’apprenant ne parle que de semoule, demander où sont les légumes et les légumineuses.</t>
  </si>
  <si>
    <t>Demander : « Qu’est-ce qu’on voit dans l’assiette à part la semoule ? »</t>
  </si>
  <si>
    <t>couscous ; végétarien ; semoule ; légumes ; pois chiches ; couleur ; sauce ; automne</t>
  </si>
  <si>
    <t>Végétarien / texture</t>
  </si>
  <si>
    <t>Légumes colorés visibles, pois chiches</t>
  </si>
  <si>
    <t>Bouillon/sauce bien dosé</t>
  </si>
  <si>
    <t>Automne : courge, carotte, navet, pois chiches</t>
  </si>
  <si>
    <t>Fruit ou dessert simple</t>
  </si>
  <si>
    <t>Collège : satiété et acceptabilité</t>
  </si>
  <si>
    <t>Éviter semoule sèche ou compacte</t>
  </si>
  <si>
    <t>Couscous végé = légumes visibles + pois chiches</t>
  </si>
  <si>
    <t>bouillon</t>
  </si>
  <si>
    <t>visible</t>
  </si>
  <si>
    <t>voir</t>
  </si>
  <si>
    <t>Personnes âgées</t>
  </si>
  <si>
    <t>Veau sauce crème ; riz ; chou-fleur ; riz au lait</t>
  </si>
  <si>
    <t>Menu très clair et répétition riz/crème</t>
  </si>
  <si>
    <t>Analysez les répétitions visuelles et de texture dans ce menu pour personnes âgées.</t>
  </si>
  <si>
    <t>Pourquoi ce menu fait-il trop blanc et trop crème ?</t>
  </si>
  <si>
    <t>Le veau sauce crème, le riz, le chou-fleur et le riz au lait créent une dominante très claire avec répétition de riz et de textures crémeuses. Il faut ajouter un légume coloré, alléger le dessert et conserver une sauce utile mais maîtrisée.</t>
  </si>
  <si>
    <t>C’est trop blanc : crème, riz, chou-fleur, riz au lait. Je mets une couleur et je choisis un dessert plus adapté.</t>
  </si>
  <si>
    <t>Si l’apprenant supprime la sauce, rappeler qu’elle peut être utile à la prise alimentaire, mais doit être équilibrée.</t>
  </si>
  <si>
    <t>Demander : « La sauce aide-t-elle à manger ? Comment tu évites que tout soit blanc ? »</t>
  </si>
  <si>
    <t>blanc ; crème ; riz ; chou-fleur ; personne âgée ; couleur ; sauce ; répétition</t>
  </si>
  <si>
    <t>Très clair / répétition</t>
  </si>
  <si>
    <t>Carottes, brocolis ou purée colorée</t>
  </si>
  <si>
    <t>Sauce crème maîtrisée, pas supprimée systématiquement</t>
  </si>
  <si>
    <t>Printemps : petits pois, carottes, jeunes légumes</t>
  </si>
  <si>
    <t>Compote ou fruit adapté plus coloré</t>
  </si>
  <si>
    <t>Personnes âgées : sauce utile mais menu lisible</t>
  </si>
  <si>
    <t>Maintenir sauce stable et texture adaptée</t>
  </si>
  <si>
    <t>Sauce utile, répétition à corriger</t>
  </si>
  <si>
    <t>agees</t>
  </si>
  <si>
    <t>Steak végétal ; quinoa ; salade verte ; yaourt nature</t>
  </si>
  <si>
    <t>Plat végétal sec et image peu valorisée</t>
  </si>
  <si>
    <t>Analysez le risque sensoriel d’un steak végétal et proposez une correction de texture et d’image.</t>
  </si>
  <si>
    <t>Pourquoi un steak végétal peut être sec ou peu attractif s’il est mal accompagné ?</t>
  </si>
  <si>
    <t>Un steak végétal peut être sec et peu valorisé s’il est servi avec une garniture neutre. Il faut une sauce, des légumes colorés, une présentation moins industrielle et un dessert ou fruit adapté au reste du menu.</t>
  </si>
  <si>
    <t>Le steak végétal seul peut être sec. Je mets une sauce, des légumes colorés et je le présente comme un vrai plat.</t>
  </si>
  <si>
    <t>Si l’apprenant se limite à “c’est végétarien”, demander quelle sensation en bouche il prévoit.</t>
  </si>
  <si>
    <t>Demander : « Qu’est-ce qui empêche le steak végétal d’être sec ? »</t>
  </si>
  <si>
    <t>steak végétal ; sec ; sauce ; légumes ; couleur ; quinoa ; attractif ; vrai plat</t>
  </si>
  <si>
    <t>Végétal / sec</t>
  </si>
  <si>
    <t>Légumes colorés chauds ou salade composée</t>
  </si>
  <si>
    <t>Sauce yaourt-herbes, tomate ou jus végétal</t>
  </si>
  <si>
    <t>Selon saison : légumes adaptés</t>
  </si>
  <si>
    <t>Fruit si yaourt accentue menu neutre</t>
  </si>
  <si>
    <t>Adultes : image et acceptabilité</t>
  </si>
  <si>
    <t>Tenue du steak végétal au chaud</t>
  </si>
  <si>
    <t>Végétal sec = sauce + présentation</t>
  </si>
  <si>
    <t>vegetal</t>
  </si>
  <si>
    <t>neutre</t>
  </si>
  <si>
    <t>pas attractif</t>
  </si>
  <si>
    <t>quinoa</t>
  </si>
  <si>
    <t>Jambon blanc ; coquillettes ; courgettes vapeur ; fromage blanc</t>
  </si>
  <si>
    <t>Menu clair, fade et peu contrasté</t>
  </si>
  <si>
    <t>Repérez le risque fade et clair de ce menu, puis proposez une correction estivale.</t>
  </si>
  <si>
    <t>Pourquoi jambon, coquillettes, courgettes et fromage blanc peuvent faire fade ?</t>
  </si>
  <si>
    <t>Le jambon blanc, les coquillettes, les courgettes vapeur et le fromage blanc donnent un menu clair et doux. Il faut ajouter couleur, herbes, sauce tomate légère ou légumes plus colorés, et choisir un fruit d’été.</t>
  </si>
  <si>
    <t>C’est clair et ça peut être fade. Je mets une couleur plus vive, des herbes ou une sauce, et un fruit d’été.</t>
  </si>
  <si>
    <t>Si l’apprenant ajoute seulement du ketchup, demander une correction plus professionnelle.</t>
  </si>
  <si>
    <t>Demander : « Comment tu donnes du goût sans tomber dans le ketchup ? »</t>
  </si>
  <si>
    <t>clair ; fade ; jambon ; coquillettes ; courgettes ; été ; herbes ; tomate ; fruit</t>
  </si>
  <si>
    <t>Clair / fade</t>
  </si>
  <si>
    <t>Tomate, poivron, carotte ou salade colorée</t>
  </si>
  <si>
    <t>Sauce tomate légère ou herbes</t>
  </si>
  <si>
    <t>Été : tomate, courgette, pêche, abricot</t>
  </si>
  <si>
    <t>Fruit d’été coloré</t>
  </si>
  <si>
    <t>Primaire : goût simple mais pas fade</t>
  </si>
  <si>
    <t>Courgettes vapeur : attention eau et couleur</t>
  </si>
  <si>
    <t>Fade = herbes + couleur + fruit</t>
  </si>
  <si>
    <t>pas gout</t>
  </si>
  <si>
    <t>courgettes</t>
  </si>
  <si>
    <t>professionnel</t>
  </si>
  <si>
    <t>Potage de légumes ; tartiflette ; fromage ; gâteau</t>
  </si>
  <si>
    <t>Menu très lourd et pauvre en fraîcheur</t>
  </si>
  <si>
    <t>Analysez la lourdeur sensorielle de ce menu d’hiver et proposez un correcteur réaliste.</t>
  </si>
  <si>
    <t>Pourquoi ce menu d’hiver est trop lourd, et comment tu l’allèges sans tout refaire ?</t>
  </si>
  <si>
    <t>La tartiflette est déjà riche en pommes de terre, fromage et matières grasses. Ajouter encore fromage et gâteau accentue la lourdeur. Il faut une entrée fraîche ou crudité d’hiver et un fruit, en évitant la répétition fromage-dessert riche.</t>
  </si>
  <si>
    <t>La tartiflette est déjà lourde. Je mets du frais autour et je finis par un fruit au lieu de rajouter fromage et gâteau.</t>
  </si>
  <si>
    <t>Si l’apprenant supprime la tartiflette, rappeler que l’objectif est de corriger autour du plat principal.</t>
  </si>
  <si>
    <t>Demander : « Qu’est-ce que tu enlèves autour pour garder le plat mais alléger le repas ? »</t>
  </si>
  <si>
    <t>lourd ; tartiflette ; fromage ; gâteau ; hiver ; frais ; crudité ; fruit</t>
  </si>
  <si>
    <t>Très lourd</t>
  </si>
  <si>
    <t>Crudité d’hiver : carotte, chou, betterave</t>
  </si>
  <si>
    <t>Hiver : crudités racines, agrumes, pomme</t>
  </si>
  <si>
    <t>Adultes : repas plus digeste</t>
  </si>
  <si>
    <t>Maintenir tartiflette sans dessèchement</t>
  </si>
  <si>
    <t>Plat lourd = autour très frais</t>
  </si>
  <si>
    <t>Lasagnes végétariennes ; salade verte ; yaourt nature</t>
  </si>
  <si>
    <t>Plat complet mais couleur et protéines à vérifier</t>
  </si>
  <si>
    <t>Analysez les lasagnes végétariennes sous l’angle couleur, texture et construction réelle du plat.</t>
  </si>
  <si>
    <t>Comment vérifier que les lasagnes végé sont un vrai plat et pas juste des pâtes aux légumes ?</t>
  </si>
  <si>
    <t>Les lasagnes végétariennes peuvent être pertinentes, mais il faut vérifier qu’elles ne sont pas seulement pâtes, sauce et légumes. Il faut une base nourrissante, une couleur identifiable, une salade utile et éventuellement un fruit si le yaourt renforce un menu trop clair.</t>
  </si>
  <si>
    <t>Je vérifie qu’il y a une vraie base qui cale, pas seulement des pâtes. Je regarde aussi la couleur et je choisis un dessert utile.</t>
  </si>
  <si>
    <t>Si l’apprenant parle uniquement de couleur, ramener sur la construction végétarienne.</t>
  </si>
  <si>
    <t>Demander : « Qu’est-ce qui cale dans ces lasagnes ? »</t>
  </si>
  <si>
    <t>lasagnes ; végétarien ; pâtes ; légumes ; protéines ; couleur ; salade ; fruit</t>
  </si>
  <si>
    <t>Végétarien / plat complet</t>
  </si>
  <si>
    <t>Salade colorée ou crudité complémentaire</t>
  </si>
  <si>
    <t>Sauce tomate/légumes bien lisible</t>
  </si>
  <si>
    <t>Printemps : salade, radis, petits pois</t>
  </si>
  <si>
    <t>Fruit si yaourt rend le menu trop clair</t>
  </si>
  <si>
    <t>Tenue des lasagnes au service</t>
  </si>
  <si>
    <t>Plat complet à vérifier, pas à supposer</t>
  </si>
  <si>
    <t>pates</t>
  </si>
  <si>
    <t>proteines</t>
  </si>
  <si>
    <t>Bœuf haché sauce ; purée ; carottes ; crème dessert</t>
  </si>
  <si>
    <t>Menu adapté mais risque de monotonie molle</t>
  </si>
  <si>
    <t>Analysez ce menu EHPAD : il est peut-être adapté, mais que faut-il surveiller côté texture et couleur ?</t>
  </si>
  <si>
    <t>Pourquoi un menu facile à manger peut quand même devenir monotone ?</t>
  </si>
  <si>
    <t>Le bœuf haché sauce, la purée, les carottes et la crème dessert peuvent être adaptés, mais la texture reste molle. Il faut veiller à la lisibilité des composants, aux couleurs séparées, à une sauce utile et à un dessert qui ne répète pas trop le lisse.</t>
  </si>
  <si>
    <t>C’est facile à manger, mais tout peut être mou. Je sépare les couleurs, je garde la sauce et je fais attention au dessert.</t>
  </si>
  <si>
    <t>Si l’apprenant ajoute du croquant sans prudence, rappeler le public EHPAD.</t>
  </si>
  <si>
    <t>Demander : « Comment tu rends l’assiette lisible sans créer de danger ? »</t>
  </si>
  <si>
    <t>EHPAD ; haché ; purée ; mou ; sauce ; couleur ; lisible ; dessert</t>
  </si>
  <si>
    <t>Adapté / monotone</t>
  </si>
  <si>
    <t>Couleurs séparées : carotte, purée, viande sauce</t>
  </si>
  <si>
    <t>Sauce utile pour humidité</t>
  </si>
  <si>
    <t>Automne : carotte, courge, pomme cuite</t>
  </si>
  <si>
    <t>Dessert adapté mais pas toujours crème lisse</t>
  </si>
  <si>
    <t>EHPAD : lisibilité et sécurité</t>
  </si>
  <si>
    <t>Maintenir température et texture hachée</t>
  </si>
  <si>
    <t>Adapté ne veut pas dire monotone</t>
  </si>
  <si>
    <t>hache</t>
  </si>
  <si>
    <t>Pizza fromage ; salade verte ; mousse chocolat</t>
  </si>
  <si>
    <t>Menu simple, riche et correction insuffisante</t>
  </si>
  <si>
    <t>Analysez pourquoi la salade verte ne suffit pas forcément à corriger ce menu riche.</t>
  </si>
  <si>
    <t>Pourquoi pizza fromage + mousse chocolat reste lourd même avec salade ?</t>
  </si>
  <si>
    <t>La pizza fromage et la mousse chocolat donnent un menu riche. La salade verte apporte un peu de fraîcheur, mais peut être insuffisante. Il faut renforcer la part végétale, choisir un fruit ou dessert plus léger et vérifier la répétition fromage/gras/sucre.</t>
  </si>
  <si>
    <t>La salade aide, mais pizza fromage et mousse chocolat restent lourds. Je mets plus de végétal et je choisis un dessert plus léger.</t>
  </si>
  <si>
    <t>Si l’apprenant se satisfait de la salade, demander si elle corrige vraiment le dessert riche.</t>
  </si>
  <si>
    <t>Demander : « La salade suffit-elle à compenser pizza + mousse ? »</t>
  </si>
  <si>
    <t>pizza ; fromage ; mousse ; lourd ; salade ; végétal ; fruit ; gras ; sucre</t>
  </si>
  <si>
    <t>Riche / correction insuffisante</t>
  </si>
  <si>
    <t>Salade composée ou légumes colorés</t>
  </si>
  <si>
    <t>Pas de sauce lourde supplémentaire</t>
  </si>
  <si>
    <t>Selon saison : crudités ou légumes adaptés</t>
  </si>
  <si>
    <t>Adultes : équilibre sans perdre plaisir</t>
  </si>
  <si>
    <t>Service rapide, portion et tenue</t>
  </si>
  <si>
    <t>Salade seule ne corrige pas tout</t>
  </si>
  <si>
    <t>pizza</t>
  </si>
  <si>
    <t>mousse</t>
  </si>
  <si>
    <t>sucre</t>
  </si>
  <si>
    <t>Méthode PLATS-CF — analyser le plat principal avant de construire le menu : famille, risque, garniture, sauce/jus, convive, justification</t>
  </si>
  <si>
    <t>BLOC PRO — analyse professionnelle du plat principal</t>
  </si>
  <si>
    <t>BLOC CFA — analyse terrain du plat principal</t>
  </si>
  <si>
    <t>1. Saisir un numéro de question en B4 : 1, 2, 3…</t>
  </si>
  <si>
    <t>2. Lire le plat principal à analyser, le public et la saison.</t>
  </si>
  <si>
    <t>Poisson blanc vapeur appartient à la famille poisson. Le risque principal est pâle, sec, risque de refus. Je propose comme garniture : Brocolis, carottes ou riz pilaf avec légume coloré. Pour la sauce ou le jus : Sauce légère citron-herbes ou jus court. L’adaptation convive est : Enfants : rendre le poisson plus lisible et moins sec. La justification est de construire le menu à partir du plat principal sans corriger au hasard.</t>
  </si>
  <si>
    <t>C’est un plat de la famille poisson. Le risque, c’est pâle, sec, risque de refus. Je mets avec : Brocolis, carottes ou riz pilaf avec légume coloré. J’ajoute ou je vérifie : Sauce légère citron-herbes ou jus court. Je pense au convive : Enfants : rendre le poisson plus lisible et moins sec. J’explique mon choix au lieu de répondre au hasard.</t>
  </si>
  <si>
    <t>3. Réponse A : identifier famille du plat, risque principal, garniture, sauce ou jus, convive.</t>
  </si>
  <si>
    <t>4. Lire le conseil formateur, puis améliorer en réponse B.</t>
  </si>
  <si>
    <t>5. Saisir X en H4 pour afficher réponses attendues, mots-clés et corrections.</t>
  </si>
  <si>
    <t>6. La notation est automatique et indicative : le formateur garde l’appréciation finale.</t>
  </si>
  <si>
    <t>7. Le module entraîne l’analyse du plat principal avant de construire un menu complet.</t>
  </si>
  <si>
    <t>8. Critères : famille, risque, garniture, sauce/jus, convive, justification.</t>
  </si>
  <si>
    <t>9. Pas de liste déroulante : B4 et H4 sont des saisies libres.</t>
  </si>
  <si>
    <t>10. Matrice source intégrée sur la même feuille à partir de la ligne 52.</t>
  </si>
  <si>
    <t>NOTATION AUTOMATIQUE INDICATIVE — famille du plat, risque principal, garniture, sauce/jus, convive, justification</t>
  </si>
  <si>
    <t>Plat principal à analyser : Poisson blanc vapeur</t>
  </si>
  <si>
    <t>pâle, sec, risque de refus</t>
  </si>
  <si>
    <t>Analysez le plat principal « Poisson blanc vapeur » : identifiez sa famille, son risque principal, puis proposez une garniture, une sauce ou un jus, une adaptation convive et une justification.</t>
  </si>
  <si>
    <t>Regarde le plat « Poisson blanc vapeur » : c’est quelle famille, quel est le risque, et qu’est-ce que tu mets avec pour que le menu fonctionne ?</t>
  </si>
  <si>
    <t>Si la réponse reste générale, demander à l’apprenant de nommer le plat, sa famille, le risque précis, puis une correction par garniture et sauce.</t>
  </si>
  <si>
    <t>Demander : « C’est quel type de plat ? Qu’est-ce qui peut rater ? Avec quoi tu le rends meilleur ? Pour qui tu le prépares ? »</t>
  </si>
  <si>
    <t>Famille du plat 4 pts ; risque principal 4 pts ; garniture 4 pts ; sauce ou jus 3 pts ; adaptation convive 3 pts ; justification 2 pts.</t>
  </si>
  <si>
    <t>poisson ; pâle, sec, risque de refus ; Brocolis, carottes ou riz pilaf avec légume coloré ; Sauce légère citron-herbes ou jus court ; Enfants : rendre le poisson plus lisible et moins sec ; justification</t>
  </si>
  <si>
    <t>Pâle / sec / refus</t>
  </si>
  <si>
    <t>Brocolis, carottes ou riz pilaf avec légume coloré</t>
  </si>
  <si>
    <t>Crudité colorée si le menu reste pâle</t>
  </si>
  <si>
    <t>Fruit de saison coloré</t>
  </si>
  <si>
    <t>Enfants : rendre le poisson plus lisible et moins sec</t>
  </si>
  <si>
    <t>Éviter le dessèchement au maintien chaud</t>
  </si>
  <si>
    <t>Poisson blanc vapeur : famille + risque + garniture + sauce + convive.</t>
  </si>
  <si>
    <t>Famille du plat</t>
  </si>
  <si>
    <t>Risque principal</t>
  </si>
  <si>
    <t>Garniture proposée</t>
  </si>
  <si>
    <t>Sauce ou jus</t>
  </si>
  <si>
    <t>justification</t>
  </si>
  <si>
    <t>construire</t>
  </si>
  <si>
    <t>choix</t>
  </si>
  <si>
    <t>Plat principal à analyser : Poisson pané au four</t>
  </si>
  <si>
    <t>menu trop gras ou trop fast-food</t>
  </si>
  <si>
    <t>Analysez le plat principal « Poisson pané au four » : identifiez sa famille, son risque principal, puis proposez une garniture, une sauce ou un jus, une adaptation convive et une justification.</t>
  </si>
  <si>
    <t>Regarde le plat « Poisson pané au four » : c’est quelle famille, quel est le risque, et qu’est-ce que tu mets avec pour que le menu fonctionne ?</t>
  </si>
  <si>
    <t>Poisson pané au four appartient à la famille poisson. Le risque principal est menu trop gras ou trop fast-food. Je propose comme garniture : Légumes verts, pommes vapeur ou purée de légumes. Pour la sauce ou le jus : Sauce yaourt-herbes ou citron, éviter ketchup systématique. L’adaptation convive est : Adolescents : garder l’acceptabilité sans caricaturer le menu. La justification est de construire le menu à partir du plat principal sans corriger au hasard.</t>
  </si>
  <si>
    <t>C’est un plat de la famille poisson. Le risque, c’est menu trop gras ou trop fast-food. Je mets avec : Légumes verts, pommes vapeur ou purée de légumes. J’ajoute ou je vérifie : Sauce yaourt-herbes ou citron, éviter ketchup systématique. Je pense au convive : Adolescents : garder l’acceptabilité sans caricaturer le menu. J’explique mon choix au lieu de répondre au hasard.</t>
  </si>
  <si>
    <t>poisson ; menu trop gras ou trop fast-food ; Légumes verts, pommes vapeur ou purée de légumes ; Sauce yaourt-herbes ou citron, éviter ketchup systématique ; Adolescents : garder l’acceptabilité sans caricaturer le menu ; justification</t>
  </si>
  <si>
    <t>Pané / lourd / acceptabilité</t>
  </si>
  <si>
    <t>Légumes verts, pommes vapeur ou purée de légumes</t>
  </si>
  <si>
    <t>Sauce yaourt-herbes ou citron, éviter ketchup systématique</t>
  </si>
  <si>
    <t>Fruit simple</t>
  </si>
  <si>
    <t>Adolescents : garder l’acceptabilité sans caricaturer le menu</t>
  </si>
  <si>
    <t>Conserver le croustillant au service</t>
  </si>
  <si>
    <t>Poisson pané au four : famille + risque + garniture + sauce + convive.</t>
  </si>
  <si>
    <t>fast</t>
  </si>
  <si>
    <t>Plat principal à analyser : Saumon rôti</t>
  </si>
  <si>
    <t>surcuisson et menu trop riche</t>
  </si>
  <si>
    <t>Analysez le plat principal « Saumon rôti » : identifiez sa famille, son risque principal, puis proposez une garniture, une sauce ou un jus, une adaptation convive et une justification.</t>
  </si>
  <si>
    <t>Regarde le plat « Saumon rôti » : c’est quelle famille, quel est le risque, et qu’est-ce que tu mets avec pour que le menu fonctionne ?</t>
  </si>
  <si>
    <t>Saumon rôti appartient à la famille poisson gras. Le risque principal est surcuisson et menu trop riche. Je propose comme garniture : Épinards, légumes verts ou riz avec légumes. Pour la sauce ou le jus : Citron, herbes, sauce légère non grasse. L’adaptation convive est : Adultes : éviter de cumuler poisson gras et sauce riche. La justification est de construire le menu à partir du plat principal sans corriger au hasard.</t>
  </si>
  <si>
    <t>C’est un plat de la famille poisson gras. Le risque, c’est surcuisson et menu trop riche. Je mets avec : Épinards, légumes verts ou riz avec légumes. J’ajoute ou je vérifie : Citron, herbes, sauce légère non grasse. Je pense au convive : Adultes : éviter de cumuler poisson gras et sauce riche. J’explique mon choix au lieu de répondre au hasard.</t>
  </si>
  <si>
    <t>poisson gras ; surcuisson et menu trop riche ; Épinards, légumes verts ou riz avec légumes ; Citron, herbes, sauce légère non grasse ; Adultes : éviter de cumuler poisson gras et sauce riche ; justification</t>
  </si>
  <si>
    <t>Poisson gras / surcuisson</t>
  </si>
  <si>
    <t>Épinards, légumes verts ou riz avec légumes</t>
  </si>
  <si>
    <t>Citron, herbes, sauce légère non grasse</t>
  </si>
  <si>
    <t>Entrée fraîche et légère</t>
  </si>
  <si>
    <t>Fruit ou dessert peu gras</t>
  </si>
  <si>
    <t>Adultes : éviter de cumuler poisson gras et sauce riche</t>
  </si>
  <si>
    <t>Surveiller la surcuisson et la tenue au chaud</t>
  </si>
  <si>
    <t>Saumon rôti : famille + risque + garniture + sauce + convive.</t>
  </si>
  <si>
    <t>saumon</t>
  </si>
  <si>
    <t>surcuisson</t>
  </si>
  <si>
    <t>legere</t>
  </si>
  <si>
    <t>Plat principal à analyser : Brandade de poisson</t>
  </si>
  <si>
    <t>plat mou et beige</t>
  </si>
  <si>
    <t>Analysez le plat principal « Brandade de poisson » : identifiez sa famille, son risque principal, puis proposez une garniture, une sauce ou un jus, une adaptation convive et une justification.</t>
  </si>
  <si>
    <t>Regarde le plat « Brandade de poisson » : c’est quelle famille, quel est le risque, et qu’est-ce que tu mets avec pour que le menu fonctionne ?</t>
  </si>
  <si>
    <t>Brandade de poisson appartient à la famille poisson / plat complet. Le risque principal est plat mou et beige. Je propose comme garniture : Légume vert ou salade adaptée selon public. Pour la sauce ou le jus : Liaison déjà présente, éviter de surcharger. L’adaptation convive est : Personnes âgées : préserver lisibilité, goût et couleur. La justification est de construire le menu à partir du plat principal sans corriger au hasard.</t>
  </si>
  <si>
    <t>C’est un plat de la famille poisson / plat complet. Le risque, c’est plat mou et beige. Je mets avec : Légume vert ou salade adaptée selon public. J’ajoute ou je vérifie : Liaison déjà présente, éviter de surcharger. Je pense au convive : Personnes âgées : préserver lisibilité, goût et couleur. J’explique mon choix au lieu de répondre au hasard.</t>
  </si>
  <si>
    <t>poisson / plat complet ; plat mou et beige ; Légume vert ou salade adaptée selon public ; Liaison déjà présente, éviter de surcharger ; Personnes âgées : préserver lisibilité, goût et couleur ; justification</t>
  </si>
  <si>
    <t>Mou / pâle</t>
  </si>
  <si>
    <t>Légume vert ou salade adaptée selon public</t>
  </si>
  <si>
    <t>Liaison déjà présente, éviter de surcharger</t>
  </si>
  <si>
    <t>Entrée colorée ou potage coloré</t>
  </si>
  <si>
    <t>Fruit adapté ou compote colorée</t>
  </si>
  <si>
    <t>Personnes âgées : préserver lisibilité, goût et couleur</t>
  </si>
  <si>
    <t>Éviter texture pâteuse et dessèchement</t>
  </si>
  <si>
    <t>Brandade de poisson : famille + risque + garniture + sauce + convive.</t>
  </si>
  <si>
    <t>brandade</t>
  </si>
  <si>
    <t>legume vert</t>
  </si>
  <si>
    <t>liaison</t>
  </si>
  <si>
    <t>humide</t>
  </si>
  <si>
    <t>personnes agees</t>
  </si>
  <si>
    <t>Plat principal à analyser : Poulet rôti</t>
  </si>
  <si>
    <t>viande sèche au service</t>
  </si>
  <si>
    <t>Analysez le plat principal « Poulet rôti » : identifiez sa famille, son risque principal, puis proposez une garniture, une sauce ou un jus, une adaptation convive et une justification.</t>
  </si>
  <si>
    <t>Regarde le plat « Poulet rôti » : c’est quelle famille, quel est le risque, et qu’est-ce que tu mets avec pour que le menu fonctionne ?</t>
  </si>
  <si>
    <t>Poulet rôti appartient à la famille volaille. Le risque principal est viande sèche au service. Je propose comme garniture : Légumes rôtis, pommes vapeur, carottes ou haricots verts. Pour la sauce ou le jus : Jus court ou sauce légère. L’adaptation convive est : Enfants et personnes âgées : éviter le sec. La justification est de construire le menu à partir du plat principal sans corriger au hasard.</t>
  </si>
  <si>
    <t>C’est un plat de la famille volaille. Le risque, c’est viande sèche au service. Je mets avec : Légumes rôtis, pommes vapeur, carottes ou haricots verts. J’ajoute ou je vérifie : Jus court ou sauce légère. Je pense au convive : Enfants et personnes âgées : éviter le sec. J’explique mon choix au lieu de répondre au hasard.</t>
  </si>
  <si>
    <t>volaille ; viande sèche au service ; Légumes rôtis, pommes vapeur, carottes ou haricots verts ; Jus court ou sauce légère ; Enfants et personnes âgées : éviter le sec ; justification</t>
  </si>
  <si>
    <t>Volaille / sec</t>
  </si>
  <si>
    <t>Légumes rôtis, pommes vapeur, carottes ou haricots verts</t>
  </si>
  <si>
    <t>Jus court ou sauce légère</t>
  </si>
  <si>
    <t>Crudité ou entrée fraîche</t>
  </si>
  <si>
    <t>Fruit selon menu</t>
  </si>
  <si>
    <t>Enfants et personnes âgées : éviter le sec</t>
  </si>
  <si>
    <t>Poulet rôti : famille + risque + garniture + sauce + convive.</t>
  </si>
  <si>
    <t>poulet</t>
  </si>
  <si>
    <t>volaille</t>
  </si>
  <si>
    <t>roti</t>
  </si>
  <si>
    <t>court</t>
  </si>
  <si>
    <t>Primaire / collège</t>
  </si>
  <si>
    <t>Plat principal à analyser : Émincé de volaille sauce curry</t>
  </si>
  <si>
    <t>épices mal dosées ou refus</t>
  </si>
  <si>
    <t>Analysez le plat principal « Émincé de volaille sauce curry » : identifiez sa famille, son risque principal, puis proposez une garniture, une sauce ou un jus, une adaptation convive et une justification.</t>
  </si>
  <si>
    <t>Regarde le plat « Émincé de volaille sauce curry » : c’est quelle famille, quel est le risque, et qu’est-ce que tu mets avec pour que le menu fonctionne ?</t>
  </si>
  <si>
    <t>Émincé de volaille sauce curry appartient à la famille volaille en sauce. Le risque principal est épices mal dosées ou refus. Je propose comme garniture : Riz, carottes, courgettes ou légumes doux. Pour la sauce ou le jus : Curry doux, sauce liée mais non lourde. L’adaptation convive est : Enfants : adapter l’intensité du curry. La justification est de construire le menu à partir du plat principal sans corriger au hasard.</t>
  </si>
  <si>
    <t>C’est un plat de la famille volaille en sauce. Le risque, c’est épices mal dosées ou refus. Je mets avec : Riz, carottes, courgettes ou légumes doux. J’ajoute ou je vérifie : Curry doux, sauce liée mais non lourde. Je pense au convive : Enfants : adapter l’intensité du curry. J’explique mon choix au lieu de répondre au hasard.</t>
  </si>
  <si>
    <t>volaille en sauce ; épices mal dosées ou refus ; Riz, carottes, courgettes ou légumes doux ; Curry doux, sauce liée mais non lourde ; Enfants : adapter l’intensité du curry ; justification</t>
  </si>
  <si>
    <t>Épices / acceptabilité</t>
  </si>
  <si>
    <t>Riz, carottes, courgettes ou légumes doux</t>
  </si>
  <si>
    <t>Curry doux, sauce liée mais non lourde</t>
  </si>
  <si>
    <t>Entrée fraîche simple</t>
  </si>
  <si>
    <t>Fruit ou laitage doux</t>
  </si>
  <si>
    <t>Enfants : adapter l’intensité du curry</t>
  </si>
  <si>
    <t>Tenue de la sauce et dosage des épices</t>
  </si>
  <si>
    <t>Émincé de volaille sauce curry : famille + risque + garniture + sauce + convive.</t>
  </si>
  <si>
    <t>curry</t>
  </si>
  <si>
    <t>emince</t>
  </si>
  <si>
    <t>Plat principal à analyser : Sauté de dinde sauce crème</t>
  </si>
  <si>
    <t>menu pâle et lourd</t>
  </si>
  <si>
    <t>Analysez le plat principal « Sauté de dinde sauce crème » : identifiez sa famille, son risque principal, puis proposez une garniture, une sauce ou un jus, une adaptation convive et une justification.</t>
  </si>
  <si>
    <t>Regarde le plat « Sauté de dinde sauce crème » : c’est quelle famille, quel est le risque, et qu’est-ce que tu mets avec pour que le menu fonctionne ?</t>
  </si>
  <si>
    <t>Sauté de dinde sauce crème appartient à la famille volaille en sauce. Le risque principal est menu pâle et lourd. Je propose comme garniture : Légumes verts, pommes vapeur, carottes. Pour la sauce ou le jus : Alléger la crème ou remplacer par jus lié. L’adaptation convive est : Adultes : repas plus digeste en pause méridienne. La justification est de construire le menu à partir du plat principal sans corriger au hasard.</t>
  </si>
  <si>
    <t>C’est un plat de la famille volaille en sauce. Le risque, c’est menu pâle et lourd. Je mets avec : Légumes verts, pommes vapeur, carottes. J’ajoute ou je vérifie : Alléger la crème ou remplacer par jus lié. Je pense au convive : Adultes : repas plus digeste en pause méridienne. J’explique mon choix au lieu de répondre au hasard.</t>
  </si>
  <si>
    <t>volaille en sauce ; menu pâle et lourd ; Légumes verts, pommes vapeur, carottes ; Alléger la crème ou remplacer par jus lié ; Adultes : repas plus digeste en pause méridienne ; justification</t>
  </si>
  <si>
    <t>Pâle / lourd</t>
  </si>
  <si>
    <t>Légumes verts, pommes vapeur, carottes</t>
  </si>
  <si>
    <t>Alléger la crème ou remplacer par jus lié</t>
  </si>
  <si>
    <t>Fruit plutôt que dessert riche</t>
  </si>
  <si>
    <t>Adultes : repas plus digeste en pause méridienne</t>
  </si>
  <si>
    <t>Sauce qui épaissit ou tranche au maintien</t>
  </si>
  <si>
    <t>Sauté de dinde sauce crème : famille + risque + garniture + sauce + convive.</t>
  </si>
  <si>
    <t>saute</t>
  </si>
  <si>
    <t>EHPAD / hospitalier</t>
  </si>
  <si>
    <t>Plat principal à analyser : Escalope de dinde grillée</t>
  </si>
  <si>
    <t>sec et difficile à mastiquer</t>
  </si>
  <si>
    <t>Analysez le plat principal « Escalope de dinde grillée » : identifiez sa famille, son risque principal, puis proposez une garniture, une sauce ou un jus, une adaptation convive et une justification.</t>
  </si>
  <si>
    <t>Regarde le plat « Escalope de dinde grillée » : c’est quelle famille, quel est le risque, et qu’est-ce que tu mets avec pour que le menu fonctionne ?</t>
  </si>
  <si>
    <t>Escalope de dinde grillée appartient à la famille volaille grillée. Le risque principal est sec et difficile à mastiquer. Je propose comme garniture : Purée de légumes, légumes fondants ou féculent moelleux. Pour la sauce ou le jus : Jus de volaille ou sauce douce. L’adaptation convive est : Personnes âgées : mastication et sauce prioritaires. La justification est de construire le menu à partir du plat principal sans corriger au hasard.</t>
  </si>
  <si>
    <t>C’est un plat de la famille volaille grillée. Le risque, c’est sec et difficile à mastiquer. Je mets avec : Purée de légumes, légumes fondants ou féculent moelleux. J’ajoute ou je vérifie : Jus de volaille ou sauce douce. Je pense au convive : Personnes âgées : mastication et sauce prioritaires. J’explique mon choix au lieu de répondre au hasard.</t>
  </si>
  <si>
    <t>volaille grillée ; sec et difficile à mastiquer ; Purée de légumes, légumes fondants ou féculent moelleux ; Jus de volaille ou sauce douce ; Personnes âgées : mastication et sauce prioritaires ; justification</t>
  </si>
  <si>
    <t>Sec / mastication</t>
  </si>
  <si>
    <t>Purée de légumes, légumes fondants ou féculent moelleux</t>
  </si>
  <si>
    <t>Jus de volaille ou sauce douce</t>
  </si>
  <si>
    <t>Entrée facile à consommer</t>
  </si>
  <si>
    <t>Personnes âgées : mastication et sauce prioritaires</t>
  </si>
  <si>
    <t>Surcuisson rapide et maintien chaud</t>
  </si>
  <si>
    <t>Escalope de dinde grillée : famille + risque + garniture + sauce + convive.</t>
  </si>
  <si>
    <t>escalope</t>
  </si>
  <si>
    <t>fondants</t>
  </si>
  <si>
    <t>Adultes / EHPAD</t>
  </si>
  <si>
    <t>Plat principal à analyser : Bœuf bourguignon</t>
  </si>
  <si>
    <t>plat lourd si garniture mal choisie</t>
  </si>
  <si>
    <t>Analysez le plat principal « Bœuf bourguignon » : identifiez sa famille, son risque principal, puis proposez une garniture, une sauce ou un jus, une adaptation convive et une justification.</t>
  </si>
  <si>
    <t>Regarde le plat « Bœuf bourguignon » : c’est quelle famille, quel est le risque, et qu’est-ce que tu mets avec pour que le menu fonctionne ?</t>
  </si>
  <si>
    <t>Bœuf bourguignon appartient à la famille viande rouge en sauce. Le risque principal est plat lourd si garniture mal choisie. Je propose comme garniture : Pommes vapeur, carottes, légumes verts. Pour la sauce ou le jus : Sauce brune maîtrisée, pas trop grasse. L’adaptation convive est : Personnes âgées : vérifier tendreté des morceaux. La justification est de construire le menu à partir du plat principal sans corriger au hasard.</t>
  </si>
  <si>
    <t>C’est un plat de la famille viande rouge en sauce. Le risque, c’est plat lourd si garniture mal choisie. Je mets avec : Pommes vapeur, carottes, légumes verts. J’ajoute ou je vérifie : Sauce brune maîtrisée, pas trop grasse. Je pense au convive : Personnes âgées : vérifier tendreté des morceaux. J’explique mon choix au lieu de répondre au hasard.</t>
  </si>
  <si>
    <t>viande rouge en sauce ; plat lourd si garniture mal choisie ; Pommes vapeur, carottes, légumes verts ; Sauce brune maîtrisée, pas trop grasse ; Personnes âgées : vérifier tendreté des morceaux ; justification</t>
  </si>
  <si>
    <t>Sauce / lourd / tendreté</t>
  </si>
  <si>
    <t>Pommes vapeur, carottes, légumes verts</t>
  </si>
  <si>
    <t>Sauce brune maîtrisée, pas trop grasse</t>
  </si>
  <si>
    <t>Entrée fraîche ou crudité d’hiver</t>
  </si>
  <si>
    <t>Personnes âgées : vérifier tendreté des morceaux</t>
  </si>
  <si>
    <t>Cuisson longue pour tendreté</t>
  </si>
  <si>
    <t>Bœuf bourguignon : famille + risque + garniture + sauce + convive.</t>
  </si>
  <si>
    <t>boeuf</t>
  </si>
  <si>
    <t>bourguignon</t>
  </si>
  <si>
    <t>tendrete</t>
  </si>
  <si>
    <t>brune</t>
  </si>
  <si>
    <t>grasse</t>
  </si>
  <si>
    <t>Scolaire</t>
  </si>
  <si>
    <t>Plat principal à analyser : Steak haché</t>
  </si>
  <si>
    <t>banal, sec ou mal cuit</t>
  </si>
  <si>
    <t>Analysez le plat principal « Steak haché » : identifiez sa famille, son risque principal, puis proposez une garniture, une sauce ou un jus, une adaptation convive et une justification.</t>
  </si>
  <si>
    <t>Regarde le plat « Steak haché » : c’est quelle famille, quel est le risque, et qu’est-ce que tu mets avec pour que le menu fonctionne ?</t>
  </si>
  <si>
    <t>Steak haché appartient à la famille viande hachée. Le risque principal est banal, sec ou mal cuit. Je propose comme garniture : Légume coloré et féculent simple. Pour la sauce ou le jus : Jus court ou sauce tomate légère selon menu. L’adaptation convive est : Enfants : présentation simple mais pas monotone. La justification est de construire le menu à partir du plat principal sans corriger au hasard.</t>
  </si>
  <si>
    <t>C’est un plat de la famille viande hachée. Le risque, c’est banal, sec ou mal cuit. Je mets avec : Légume coloré et féculent simple. J’ajoute ou je vérifie : Jus court ou sauce tomate légère selon menu. Je pense au convive : Enfants : présentation simple mais pas monotone. J’explique mon choix au lieu de répondre au hasard.</t>
  </si>
  <si>
    <t>viande hachée ; banal, sec ou mal cuit ; Légume coloré et féculent simple ; Jus court ou sauce tomate légère selon menu ; Enfants : présentation simple mais pas monotone ; justification</t>
  </si>
  <si>
    <t>Sec / cuisson / banalisation</t>
  </si>
  <si>
    <t>Légume coloré et féculent simple</t>
  </si>
  <si>
    <t>Jus court ou sauce tomate légère selon menu</t>
  </si>
  <si>
    <t>Fruit ou laitage selon équilibre</t>
  </si>
  <si>
    <t>Enfants : présentation simple mais pas monotone</t>
  </si>
  <si>
    <t>Cuisson à cœur et maintien chaud</t>
  </si>
  <si>
    <t>Steak haché : famille + risque + garniture + sauce + convive.</t>
  </si>
  <si>
    <t>steak</t>
  </si>
  <si>
    <t>banal</t>
  </si>
  <si>
    <t>Plat principal à analyser : Boulettes de bœuf sauce tomate</t>
  </si>
  <si>
    <t>sauce trop salée ou boulettes sèches</t>
  </si>
  <si>
    <t>Analysez le plat principal « Boulettes de bœuf sauce tomate » : identifiez sa famille, son risque principal, puis proposez une garniture, une sauce ou un jus, une adaptation convive et une justification.</t>
  </si>
  <si>
    <t>Regarde le plat « Boulettes de bœuf sauce tomate » : c’est quelle famille, quel est le risque, et qu’est-ce que tu mets avec pour que le menu fonctionne ?</t>
  </si>
  <si>
    <t>Boulettes de bœuf sauce tomate appartient à la famille viande rouge en sauce. Le risque principal est sauce trop salée ou boulettes sèches. Je propose comme garniture : Pâtes, semoule ou légumes méditerranéens. Pour la sauce ou le jus : Sauce tomate équilibrée, pas trop salée. L’adaptation convive est : Adolescents : plat acceptable si sauce et texture réussies. La justification est de construire le menu à partir du plat principal sans corriger au hasard.</t>
  </si>
  <si>
    <t>C’est un plat de la famille viande rouge en sauce. Le risque, c’est sauce trop salée ou boulettes sèches. Je mets avec : Pâtes, semoule ou légumes méditerranéens. J’ajoute ou je vérifie : Sauce tomate équilibrée, pas trop salée. Je pense au convive : Adolescents : plat acceptable si sauce et texture réussies. J’explique mon choix au lieu de répondre au hasard.</t>
  </si>
  <si>
    <t>viande rouge en sauce ; sauce trop salée ou boulettes sèches ; Pâtes, semoule ou légumes méditerranéens ; Sauce tomate équilibrée, pas trop salée ; Adolescents : plat acceptable si sauce et texture réussies ; justification</t>
  </si>
  <si>
    <t>Sauce tomate / texture</t>
  </si>
  <si>
    <t>Pâtes, semoule ou légumes méditerranéens</t>
  </si>
  <si>
    <t>Sauce tomate équilibrée, pas trop salée</t>
  </si>
  <si>
    <t>Entrée fraîche</t>
  </si>
  <si>
    <t>Adolescents : plat acceptable si sauce et texture réussies</t>
  </si>
  <si>
    <t>Tenue des boulettes et liaison sauce</t>
  </si>
  <si>
    <t>Boulettes de bœuf sauce tomate : famille + risque + garniture + sauce + convive.</t>
  </si>
  <si>
    <t>boulettes</t>
  </si>
  <si>
    <t>sale</t>
  </si>
  <si>
    <t>seches</t>
  </si>
  <si>
    <t>salee</t>
  </si>
  <si>
    <t>Plat principal à analyser : Bœuf carottes</t>
  </si>
  <si>
    <t>monotonie brun-orange ou viande dure</t>
  </si>
  <si>
    <t>Analysez le plat principal « Bœuf carottes » : identifiez sa famille, son risque principal, puis proposez une garniture, une sauce ou un jus, une adaptation convive et une justification.</t>
  </si>
  <si>
    <t>Regarde le plat « Bœuf carottes » : c’est quelle famille, quel est le risque, et qu’est-ce que tu mets avec pour que le menu fonctionne ?</t>
  </si>
  <si>
    <t>Bœuf carottes appartient à la famille viande mijotée. Le risque principal est monotonie brun-orange ou viande dure. Je propose comme garniture : Pommes vapeur, légume vert ou carottes en quantité maîtrisée. Pour la sauce ou le jus : Jus de cuisson maîtrisé. L’adaptation convive est : Personnes âgées : tendreté et sauce importantes. La justification est de construire le menu à partir du plat principal sans corriger au hasard.</t>
  </si>
  <si>
    <t>C’est un plat de la famille viande mijotée. Le risque, c’est monotonie brun-orange ou viande dure. Je mets avec : Pommes vapeur, légume vert ou carottes en quantité maîtrisée. J’ajoute ou je vérifie : Jus de cuisson maîtrisé. Je pense au convive : Personnes âgées : tendreté et sauce importantes. J’explique mon choix au lieu de répondre au hasard.</t>
  </si>
  <si>
    <t>viande mijotée ; monotonie brun-orange ou viande dure ; Pommes vapeur, légume vert ou carottes en quantité maîtrisée ; Jus de cuisson maîtrisé ; Personnes âgées : tendreté et sauce importantes ; justification</t>
  </si>
  <si>
    <t>Mijoté / tendreté</t>
  </si>
  <si>
    <t>Pommes vapeur, légume vert ou carottes en quantité maîtrisée</t>
  </si>
  <si>
    <t>Jus de cuisson maîtrisé</t>
  </si>
  <si>
    <t>Entrée fraîche ou colorée</t>
  </si>
  <si>
    <t>Personnes âgées : tendreté et sauce importantes</t>
  </si>
  <si>
    <t>Cuisson longue, tendreté et portionnement</t>
  </si>
  <si>
    <t>Bœuf carottes : famille + risque + garniture + sauce + convive.</t>
  </si>
  <si>
    <t>mijote</t>
  </si>
  <si>
    <t>dure</t>
  </si>
  <si>
    <t>Plat principal à analyser : Lasagnes bolognaise</t>
  </si>
  <si>
    <t>plat complet trompeur et lourd</t>
  </si>
  <si>
    <t>Analysez le plat principal « Lasagnes bolognaise » : identifiez sa famille, son risque principal, puis proposez une garniture, une sauce ou un jus, une adaptation convive et une justification.</t>
  </si>
  <si>
    <t>Regarde le plat « Lasagnes bolognaise » : c’est quelle famille, quel est le risque, et qu’est-ce que tu mets avec pour que le menu fonctionne ?</t>
  </si>
  <si>
    <t>Lasagnes bolognaise appartient à la famille plat complet viande. Le risque principal est plat complet trompeur et lourd. Je propose comme garniture : Salade verte ou crudité, pas de féculent supplémentaire. Pour la sauce ou le jus : Sauce déjà intégrée, maîtriser richesse. L’adaptation convive est : Adolescents : satiété sans surcharge. La justification est de construire le menu à partir du plat principal sans corriger au hasard.</t>
  </si>
  <si>
    <t>C’est un plat de la famille plat complet viande. Le risque, c’est plat complet trompeur et lourd. Je mets avec : Salade verte ou crudité, pas de féculent supplémentaire. J’ajoute ou je vérifie : Sauce déjà intégrée, maîtriser richesse. Je pense au convive : Adolescents : satiété sans surcharge. J’explique mon choix au lieu de répondre au hasard.</t>
  </si>
  <si>
    <t>plat complet viande ; plat complet trompeur et lourd ; Salade verte ou crudité, pas de féculent supplémentaire ; Sauce déjà intégrée, maîtriser richesse ; Adolescents : satiété sans surcharge ; justification</t>
  </si>
  <si>
    <t>Plat complet / lourd</t>
  </si>
  <si>
    <t>Salade verte ou crudité, pas de féculent supplémentaire</t>
  </si>
  <si>
    <t>Sauce déjà intégrée, maîtriser richesse</t>
  </si>
  <si>
    <t>Crudité ou salade simple</t>
  </si>
  <si>
    <t>Adolescents : satiété sans surcharge</t>
  </si>
  <si>
    <t>Tenue à la coupe et portionnement</t>
  </si>
  <si>
    <t>Lasagnes bolognaise : famille + risque + garniture + sauce + convive.</t>
  </si>
  <si>
    <t>bolognaise</t>
  </si>
  <si>
    <t>surcharge</t>
  </si>
  <si>
    <t>integree</t>
  </si>
  <si>
    <t>richesse</t>
  </si>
  <si>
    <t>Scolaire / EHPAD</t>
  </si>
  <si>
    <t>Plat principal à analyser : Parmentier de bœuf</t>
  </si>
  <si>
    <t>texture molle et couleur beige</t>
  </si>
  <si>
    <t>Analysez le plat principal « Parmentier de bœuf » : identifiez sa famille, son risque principal, puis proposez une garniture, une sauce ou un jus, une adaptation convive et une justification.</t>
  </si>
  <si>
    <t>Regarde le plat « Parmentier de bœuf » : c’est quelle famille, quel est le risque, et qu’est-ce que tu mets avec pour que le menu fonctionne ?</t>
  </si>
  <si>
    <t>Parmentier de bœuf appartient à la famille plat complet viande. Le risque principal est texture molle et couleur beige. Je propose comme garniture : Salade, légume vert ou carottes. Pour la sauce ou le jus : Pas prioritaire, humidité interne à surveiller. L’adaptation convive est : EHPAD : lisibilité et texture à surveiller. La justification est de construire le menu à partir du plat principal sans corriger au hasard.</t>
  </si>
  <si>
    <t>C’est un plat de la famille plat complet viande. Le risque, c’est texture molle et couleur beige. Je mets avec : Salade, légume vert ou carottes. J’ajoute ou je vérifie : Pas prioritaire, humidité interne à surveiller. Je pense au convive : EHPAD : lisibilité et texture à surveiller. J’explique mon choix au lieu de répondre au hasard.</t>
  </si>
  <si>
    <t>plat complet viande ; texture molle et couleur beige ; Salade, légume vert ou carottes ; Pas prioritaire, humidité interne à surveiller ; EHPAD : lisibilité et texture à surveiller ; justification</t>
  </si>
  <si>
    <t>Mou / beige</t>
  </si>
  <si>
    <t>Salade, légume vert ou carottes</t>
  </si>
  <si>
    <t>Pas prioritaire, humidité interne à surveiller</t>
  </si>
  <si>
    <t>Crudité colorée si public adapté</t>
  </si>
  <si>
    <t>Fruit ou compote selon public</t>
  </si>
  <si>
    <t>EHPAD : lisibilité et texture à surveiller</t>
  </si>
  <si>
    <t>Éviter dessèchement du dessus et texture pâteuse</t>
  </si>
  <si>
    <t>Parmentier de bœuf : famille + risque + garniture + sauce + convive.</t>
  </si>
  <si>
    <t>parmentier</t>
  </si>
  <si>
    <t>pateux</t>
  </si>
  <si>
    <t>humidite</t>
  </si>
  <si>
    <t>Plat principal à analyser : Rôti de porc</t>
  </si>
  <si>
    <t>sec et non consommé par certains convives</t>
  </si>
  <si>
    <t>Analysez le plat principal « Rôti de porc » : identifiez sa famille, son risque principal, puis proposez une garniture, une sauce ou un jus, une adaptation convive et une justification.</t>
  </si>
  <si>
    <t>Regarde le plat « Rôti de porc » : c’est quelle famille, quel est le risque, et qu’est-ce que tu mets avec pour que le menu fonctionne ?</t>
  </si>
  <si>
    <t>Rôti de porc appartient à la famille porc rôti. Le risque principal est sec et non consommé par certains convives. Je propose comme garniture : Légumes rôtis, purée de légumes, pommes vapeur. Pour la sauce ou le jus : Jus court indispensable si viande sèche. L’adaptation convive est : Public mixte : prévoir alternative sans porc. La justification est de construire le menu à partir du plat principal sans corriger au hasard.</t>
  </si>
  <si>
    <t>C’est un plat de la famille porc rôti. Le risque, c’est sec et non consommé par certains convives. Je mets avec : Légumes rôtis, purée de légumes, pommes vapeur. J’ajoute ou je vérifie : Jus court indispensable si viande sèche. Je pense au convive : Public mixte : prévoir alternative sans porc. J’explique mon choix au lieu de répondre au hasard.</t>
  </si>
  <si>
    <t>porc rôti ; sec et non consommé par certains convives ; Légumes rôtis, purée de légumes, pommes vapeur ; Jus court indispensable si viande sèche ; Public mixte : prévoir alternative sans porc ; justification</t>
  </si>
  <si>
    <t>Porc / sec / alternative</t>
  </si>
  <si>
    <t>Légumes rôtis, purée de légumes, pommes vapeur</t>
  </si>
  <si>
    <t>Jus court indispensable si viande sèche</t>
  </si>
  <si>
    <t>Entrée sans porc</t>
  </si>
  <si>
    <t>Public mixte : prévoir alternative sans porc</t>
  </si>
  <si>
    <t>Maintien chaud et tranchage</t>
  </si>
  <si>
    <t>Rôti de porc : famille + risque + garniture + sauce + convive.</t>
  </si>
  <si>
    <t>Plat principal à analyser : Sauté de porc sauce moutarde</t>
  </si>
  <si>
    <t>sauce marquée et porc non adapté à tous</t>
  </si>
  <si>
    <t>Analysez le plat principal « Sauté de porc sauce moutarde » : identifiez sa famille, son risque principal, puis proposez une garniture, une sauce ou un jus, une adaptation convive et une justification.</t>
  </si>
  <si>
    <t>Regarde le plat « Sauté de porc sauce moutarde » : c’est quelle famille, quel est le risque, et qu’est-ce que tu mets avec pour que le menu fonctionne ?</t>
  </si>
  <si>
    <t>Sauté de porc sauce moutarde appartient à la famille porc en sauce. Le risque principal est sauce marquée et porc non adapté à tous. Je propose comme garniture : Pommes vapeur, haricots verts, carottes. Pour la sauce ou le jus : Moutarde dosée, sauce pas trop forte. L’adaptation convive est : Public mixte : alternative à prévoir si nécessaire. La justification est de construire le menu à partir du plat principal sans corriger au hasard.</t>
  </si>
  <si>
    <t>C’est un plat de la famille porc en sauce. Le risque, c’est sauce marquée et porc non adapté à tous. Je mets avec : Pommes vapeur, haricots verts, carottes. J’ajoute ou je vérifie : Moutarde dosée, sauce pas trop forte. Je pense au convive : Public mixte : alternative à prévoir si nécessaire. J’explique mon choix au lieu de répondre au hasard.</t>
  </si>
  <si>
    <t>porc en sauce ; sauce marquée et porc non adapté à tous ; Pommes vapeur, haricots verts, carottes ; Moutarde dosée, sauce pas trop forte ; Public mixte : alternative à prévoir si nécessaire ; justification</t>
  </si>
  <si>
    <t>Sauce forte / porc</t>
  </si>
  <si>
    <t>Pommes vapeur, haricots verts, carottes</t>
  </si>
  <si>
    <t>Moutarde dosée, sauce pas trop forte</t>
  </si>
  <si>
    <t>Entrée douce ou fraîche</t>
  </si>
  <si>
    <t>Public mixte : alternative à prévoir si nécessaire</t>
  </si>
  <si>
    <t>Dosage moutarde et tenue de la sauce</t>
  </si>
  <si>
    <t>Sauté de porc sauce moutarde : famille + risque + garniture + sauce + convive.</t>
  </si>
  <si>
    <t>moutarde</t>
  </si>
  <si>
    <t>forte</t>
  </si>
  <si>
    <t>dosee</t>
  </si>
  <si>
    <t>Plat principal à analyser : Omelette nature</t>
  </si>
  <si>
    <t>plat perçu comme trop simple</t>
  </si>
  <si>
    <t>Analysez le plat principal « Omelette nature » : identifiez sa famille, son risque principal, puis proposez une garniture, une sauce ou un jus, une adaptation convive et une justification.</t>
  </si>
  <si>
    <t>Regarde le plat « Omelette nature » : c’est quelle famille, quel est le risque, et qu’est-ce que tu mets avec pour que le menu fonctionne ?</t>
  </si>
  <si>
    <t>Omelette nature appartient à la famille œufs. Le risque principal est plat perçu comme trop simple. Je propose comme garniture : Ratatouille, salade composée, pommes vapeur ou légume coloré. Pour la sauce ou le jus : Herbes, coulis de tomate ou accompagnement humide selon menu. L’adaptation convive est : Étudiants : renforcer satiété et valeur perçue. La justification est de construire le menu à partir du plat principal sans corriger au hasard.</t>
  </si>
  <si>
    <t>C’est un plat de la famille œufs. Le risque, c’est plat perçu comme trop simple. Je mets avec : Ratatouille, salade composée, pommes vapeur ou légume coloré. J’ajoute ou je vérifie : Herbes, coulis de tomate ou accompagnement humide selon menu. Je pense au convive : Étudiants : renforcer satiété et valeur perçue. J’explique mon choix au lieu de répondre au hasard.</t>
  </si>
  <si>
    <t>œufs ; plat perçu comme trop simple ; Ratatouille, salade composée, pommes vapeur ou légume coloré ; Herbes, coulis de tomate ou accompagnement humide selon menu ; Étudiants : renforcer satiété et valeur perçue ; justification</t>
  </si>
  <si>
    <t>Simple / valeur perçue</t>
  </si>
  <si>
    <t>Ratatouille, salade composée, pommes vapeur ou légume coloré</t>
  </si>
  <si>
    <t>Herbes, coulis de tomate ou accompagnement humide selon menu</t>
  </si>
  <si>
    <t>Entrée colorée si plat très simple</t>
  </si>
  <si>
    <t>Étudiants : renforcer satiété et valeur perçue</t>
  </si>
  <si>
    <t>Cuisson et maintien délicats</t>
  </si>
  <si>
    <t>Omelette nature : famille + risque + garniture + sauce + convive.</t>
  </si>
  <si>
    <t>oeufs</t>
  </si>
  <si>
    <t>nature</t>
  </si>
  <si>
    <t>valeur</t>
  </si>
  <si>
    <t>ratatouille</t>
  </si>
  <si>
    <t>coulis</t>
  </si>
  <si>
    <t>calent</t>
  </si>
  <si>
    <t>Plat principal à analyser : Œufs durs sauce béchamel</t>
  </si>
  <si>
    <t>pâle et lourd</t>
  </si>
  <si>
    <t>Analysez le plat principal « Œufs durs sauce béchamel » : identifiez sa famille, son risque principal, puis proposez une garniture, une sauce ou un jus, une adaptation convive et une justification.</t>
  </si>
  <si>
    <t>Regarde le plat « Œufs durs sauce béchamel » : c’est quelle famille, quel est le risque, et qu’est-ce que tu mets avec pour que le menu fonctionne ?</t>
  </si>
  <si>
    <t>Œufs durs sauce béchamel appartient à la famille œufs en sauce. Le risque principal est pâle et lourd. Je propose comme garniture : Épinards, carottes ou pommes vapeur + légume vert. Pour la sauce ou le jus : Béchamel maîtrisée et non trop épaisse. L’adaptation convive est : Enfants : éviter assiette blanche et sauce trop lourde. La justification est de construire le menu à partir du plat principal sans corriger au hasard.</t>
  </si>
  <si>
    <t>C’est un plat de la famille œufs en sauce. Le risque, c’est pâle et lourd. Je mets avec : Épinards, carottes ou pommes vapeur + légume vert. J’ajoute ou je vérifie : Béchamel maîtrisée et non trop épaisse. Je pense au convive : Enfants : éviter assiette blanche et sauce trop lourde. J’explique mon choix au lieu de répondre au hasard.</t>
  </si>
  <si>
    <t>œufs en sauce ; pâle et lourd ; Épinards, carottes ou pommes vapeur + légume vert ; Béchamel maîtrisée et non trop épaisse ; Enfants : éviter assiette blanche et sauce trop lourde ; justification</t>
  </si>
  <si>
    <t>Pâle / béchamel / allergènes</t>
  </si>
  <si>
    <t>Épinards, carottes ou pommes vapeur + légume vert</t>
  </si>
  <si>
    <t>Béchamel maîtrisée et non trop épaisse</t>
  </si>
  <si>
    <t>Entrée colorée</t>
  </si>
  <si>
    <t>Enfants : éviter assiette blanche et sauce trop lourde</t>
  </si>
  <si>
    <t>Maintien chaud, allergènes œuf/lait</t>
  </si>
  <si>
    <t>Œufs durs sauce béchamel : famille + risque + garniture + sauce + convive.</t>
  </si>
  <si>
    <t>bechamel</t>
  </si>
  <si>
    <t>epaisse</t>
  </si>
  <si>
    <t>Plat principal à analyser : Quiche aux légumes</t>
  </si>
  <si>
    <t>trop riche si mal accompagnée</t>
  </si>
  <si>
    <t>Analysez le plat principal « Quiche aux légumes » : identifiez sa famille, son risque principal, puis proposez une garniture, une sauce ou un jus, une adaptation convive et une justification.</t>
  </si>
  <si>
    <t>Regarde le plat « Quiche aux légumes » : c’est quelle famille, quel est le risque, et qu’est-ce que tu mets avec pour que le menu fonctionne ?</t>
  </si>
  <si>
    <t>Quiche aux légumes appartient à la famille œufs / plat complet. Le risque principal est trop riche si mal accompagnée. Je propose comme garniture : Salade ou crudités, pas de féculent riche en plus. Pour la sauce ou le jus : Pas nécessaire, assaisonnement léger. L’adaptation convive est : Adultes : repas de pause plus digeste. La justification est de construire le menu à partir du plat principal sans corriger au hasard.</t>
  </si>
  <si>
    <t>C’est un plat de la famille œufs / plat complet. Le risque, c’est trop riche si mal accompagnée. Je mets avec : Salade ou crudités, pas de féculent riche en plus. J’ajoute ou je vérifie : Pas nécessaire, assaisonnement léger. Je pense au convive : Adultes : repas de pause plus digeste. J’explique mon choix au lieu de répondre au hasard.</t>
  </si>
  <si>
    <t>œufs / plat complet ; trop riche si mal accompagnée ; Salade ou crudités, pas de féculent riche en plus ; Pas nécessaire, assaisonnement léger ; Adultes : repas de pause plus digeste ; justification</t>
  </si>
  <si>
    <t>Plat complet / gras</t>
  </si>
  <si>
    <t>Salade ou crudités, pas de féculent riche en plus</t>
  </si>
  <si>
    <t>Pas nécessaire, assaisonnement léger</t>
  </si>
  <si>
    <t>Entrée très légère ou supprimer selon menu</t>
  </si>
  <si>
    <t>Adultes : repas de pause plus digeste</t>
  </si>
  <si>
    <t>Pâte + appareil à surveiller, portionnement</t>
  </si>
  <si>
    <t>Quiche aux légumes : famille + risque + garniture + sauce + convive.</t>
  </si>
  <si>
    <t>quiche</t>
  </si>
  <si>
    <t>pas necessaire</t>
  </si>
  <si>
    <t>Plat principal à analyser : Flan de légumes salé</t>
  </si>
  <si>
    <t>mou et peu rassasiant</t>
  </si>
  <si>
    <t>Analysez le plat principal « Flan de légumes salé » : identifiez sa famille, son risque principal, puis proposez une garniture, une sauce ou un jus, une adaptation convive et une justification.</t>
  </si>
  <si>
    <t>Regarde le plat « Flan de légumes salé » : c’est quelle famille, quel est le risque, et qu’est-ce que tu mets avec pour que le menu fonctionne ?</t>
  </si>
  <si>
    <t>Flan de légumes salé appartient à la famille œufs / légumes. Le risque principal est mou et peu rassasiant. Je propose comme garniture : Féculent léger ou salade selon public. Pour la sauce ou le jus : Coulis de tomate ou sauce douce pour lisibilité. L’adaptation convive est : Personnes âgées : texture facile mais apport à surveiller. La justification est de construire le menu à partir du plat principal sans corriger au hasard.</t>
  </si>
  <si>
    <t>C’est un plat de la famille œufs / légumes. Le risque, c’est mou et peu rassasiant. Je mets avec : Féculent léger ou salade selon public. J’ajoute ou je vérifie : Coulis de tomate ou sauce douce pour lisibilité. Je pense au convive : Personnes âgées : texture facile mais apport à surveiller. J’explique mon choix au lieu de répondre au hasard.</t>
  </si>
  <si>
    <t>œufs / légumes ; mou et peu rassasiant ; Féculent léger ou salade selon public ; Coulis de tomate ou sauce douce pour lisibilité ; Personnes âgées : texture facile mais apport à surveiller ; justification</t>
  </si>
  <si>
    <t>Mou / satiété</t>
  </si>
  <si>
    <t>Féculent léger ou salade selon public</t>
  </si>
  <si>
    <t>Coulis de tomate ou sauce douce pour lisibilité</t>
  </si>
  <si>
    <t>Entrée fraîche si texture possible</t>
  </si>
  <si>
    <t>Dessert nourrissant si repas léger</t>
  </si>
  <si>
    <t>Personnes âgées : texture facile mais apport à surveiller</t>
  </si>
  <si>
    <t>Tenue du flan et humidité</t>
  </si>
  <si>
    <t>Flan de légumes salé : famille + risque + garniture + sauce + convive.</t>
  </si>
  <si>
    <t>Plat principal à analyser : Dahl de lentilles corail</t>
  </si>
  <si>
    <t>mou ou épices mal acceptées</t>
  </si>
  <si>
    <t>Analysez le plat principal « Dahl de lentilles corail » : identifiez sa famille, son risque principal, puis proposez une garniture, une sauce ou un jus, une adaptation convive et une justification.</t>
  </si>
  <si>
    <t>Regarde le plat « Dahl de lentilles corail » : c’est quelle famille, quel est le risque, et qu’est-ce que tu mets avec pour que le menu fonctionne ?</t>
  </si>
  <si>
    <t>Dahl de lentilles corail appartient à la famille végétarien légumineuses. Le risque principal est mou ou épices mal acceptées. Je propose comme garniture : Riz, légumes verts ou crudité de contraste. Pour la sauce ou le jus : Texture du dahl maîtrisée, épices douces. L’adaptation convive est : Adolescents : valoriser le plat végétarien. La justification est de construire le menu à partir du plat principal sans corriger au hasard.</t>
  </si>
  <si>
    <t>C’est un plat de la famille végétarien légumineuses. Le risque, c’est mou ou épices mal acceptées. Je mets avec : Riz, légumes verts ou crudité de contraste. J’ajoute ou je vérifie : Texture du dahl maîtrisée, épices douces. Je pense au convive : Adolescents : valoriser le plat végétarien. J’explique mon choix au lieu de répondre au hasard.</t>
  </si>
  <si>
    <t>végétarien légumineuses ; mou ou épices mal acceptées ; Riz, légumes verts ou crudité de contraste ; Texture du dahl maîtrisée, épices douces ; Adolescents : valoriser le plat végétarien ; justification</t>
  </si>
  <si>
    <t>Végétarien / mou / épices</t>
  </si>
  <si>
    <t>Riz, légumes verts ou crudité de contraste</t>
  </si>
  <si>
    <t>Texture du dahl maîtrisée, épices douces</t>
  </si>
  <si>
    <t>Fruit ou laitage</t>
  </si>
  <si>
    <t>Adolescents : valoriser le plat végétarien</t>
  </si>
  <si>
    <t>Cuisson des lentilles et texture non pâteuse</t>
  </si>
  <si>
    <t>Dahl de lentilles corail : famille + risque + garniture + sauce + convive.</t>
  </si>
  <si>
    <t>douces</t>
  </si>
  <si>
    <t>Plat principal à analyser : Chili sin carne</t>
  </si>
  <si>
    <t>rejet si présenté comme manque de viande</t>
  </si>
  <si>
    <t>Analysez le plat principal « Chili sin carne » : identifiez sa famille, son risque principal, puis proposez une garniture, une sauce ou un jus, une adaptation convive et une justification.</t>
  </si>
  <si>
    <t>Regarde le plat « Chili sin carne » : c’est quelle famille, quel est le risque, et qu’est-ce que tu mets avec pour que le menu fonctionne ?</t>
  </si>
  <si>
    <t>Chili sin carne appartient à la famille végétarien complet. Le risque principal est rejet si présenté comme manque de viande. Je propose comme garniture : Riz, maïs, légumes colorés. Pour la sauce ou le jus : Sauce tomate épicée douce. L’adaptation convive est : Lycéens : nom valorisant et satiété. La justification est de construire le menu à partir du plat principal sans corriger au hasard.</t>
  </si>
  <si>
    <t>C’est un plat de la famille végétarien complet. Le risque, c’est rejet si présenté comme manque de viande. Je mets avec : Riz, maïs, légumes colorés. J’ajoute ou je vérifie : Sauce tomate épicée douce. Je pense au convive : Lycéens : nom valorisant et satiété. J’explique mon choix au lieu de répondre au hasard.</t>
  </si>
  <si>
    <t>végétarien complet ; rejet si présenté comme manque de viande ; Riz, maïs, légumes colorés ; Sauce tomate épicée douce ; Lycéens : nom valorisant et satiété ; justification</t>
  </si>
  <si>
    <t>Riz, maïs, légumes colorés</t>
  </si>
  <si>
    <t>Laitage ou fruit selon menu</t>
  </si>
  <si>
    <t>Lycéens : nom valorisant et satiété</t>
  </si>
  <si>
    <t>Cuisson légumineuses et dosage épices</t>
  </si>
  <si>
    <t>Chili sin carne : famille + risque + garniture + sauce + convive.</t>
  </si>
  <si>
    <t>chili</t>
  </si>
  <si>
    <t>sin carne</t>
  </si>
  <si>
    <t>rejet</t>
  </si>
  <si>
    <t>mais</t>
  </si>
  <si>
    <t>epicee</t>
  </si>
  <si>
    <t>Plat principal à analyser : Couscous végétarien</t>
  </si>
  <si>
    <t>trop féculent si mal dosé</t>
  </si>
  <si>
    <t>Analysez le plat principal « Couscous végétarien » : identifiez sa famille, son risque principal, puis proposez une garniture, une sauce ou un jus, une adaptation convive et une justification.</t>
  </si>
  <si>
    <t>Regarde le plat « Couscous végétarien » : c’est quelle famille, quel est le risque, et qu’est-ce que tu mets avec pour que le menu fonctionne ?</t>
  </si>
  <si>
    <t>Couscous végétarien appartient à la famille végétarien complet. Le risque principal est trop féculent si mal dosé. Je propose comme garniture : Semoule maîtrisée, pois chiches et légumes abondants. Pour la sauce ou le jus : Bouillon parfumé mais non trop salé. L’adaptation convive est : Tous publics : lisibilité des légumes et satiété. La justification est de construire le menu à partir du plat principal sans corriger au hasard.</t>
  </si>
  <si>
    <t>C’est un plat de la famille végétarien complet. Le risque, c’est trop féculent si mal dosé. Je mets avec : Semoule maîtrisée, pois chiches et légumes abondants. J’ajoute ou je vérifie : Bouillon parfumé mais non trop salé. Je pense au convive : Tous publics : lisibilité des légumes et satiété. J’explique mon choix au lieu de répondre au hasard.</t>
  </si>
  <si>
    <t>végétarien complet ; trop féculent si mal dosé ; Semoule maîtrisée, pois chiches et légumes abondants ; Bouillon parfumé mais non trop salé ; Tous publics : lisibilité des légumes et satiété ; justification</t>
  </si>
  <si>
    <t>Végétarien / féculent</t>
  </si>
  <si>
    <t>Semoule maîtrisée, pois chiches et légumes abondants</t>
  </si>
  <si>
    <t>Bouillon parfumé mais non trop salé</t>
  </si>
  <si>
    <t>Entrée légère</t>
  </si>
  <si>
    <t>Tous publics : lisibilité des légumes et satiété</t>
  </si>
  <si>
    <t>Cuisson séparée semoule/légumes</t>
  </si>
  <si>
    <t>Couscous végétarien : famille + risque + garniture + sauce + convive.</t>
  </si>
  <si>
    <t>couscous</t>
  </si>
  <si>
    <t>dose</t>
  </si>
  <si>
    <t>tous publics</t>
  </si>
  <si>
    <t>Plat principal à analyser : Curry de pois chiches</t>
  </si>
  <si>
    <t>épices ou sauce lourde</t>
  </si>
  <si>
    <t>Analysez le plat principal « Curry de pois chiches » : identifiez sa famille, son risque principal, puis proposez une garniture, une sauce ou un jus, une adaptation convive et une justification.</t>
  </si>
  <si>
    <t>Regarde le plat « Curry de pois chiches » : c’est quelle famille, quel est le risque, et qu’est-ce que tu mets avec pour que le menu fonctionne ?</t>
  </si>
  <si>
    <t>Curry de pois chiches appartient à la famille végétarien légumineuses. Le risque principal est épices ou sauce lourde. Je propose comme garniture : Riz, courgettes, légumes verts ou carottes. Pour la sauce ou le jus : Curry doux, sauce fluide et non grasse. L’adaptation convive est : Adultes : goût marqué mais équilibré. La justification est de construire le menu à partir du plat principal sans corriger au hasard.</t>
  </si>
  <si>
    <t>C’est un plat de la famille végétarien légumineuses. Le risque, c’est épices ou sauce lourde. Je mets avec : Riz, courgettes, légumes verts ou carottes. J’ajoute ou je vérifie : Curry doux, sauce fluide et non grasse. Je pense au convive : Adultes : goût marqué mais équilibré. J’explique mon choix au lieu de répondre au hasard.</t>
  </si>
  <si>
    <t>végétarien légumineuses ; épices ou sauce lourde ; Riz, courgettes, légumes verts ou carottes ; Curry doux, sauce fluide et non grasse ; Adultes : goût marqué mais équilibré ; justification</t>
  </si>
  <si>
    <t>Épices / légumineuses</t>
  </si>
  <si>
    <t>Riz, courgettes, légumes verts ou carottes</t>
  </si>
  <si>
    <t>Curry doux, sauce fluide et non grasse</t>
  </si>
  <si>
    <t>Fruit frais</t>
  </si>
  <si>
    <t>Adultes : goût marqué mais équilibré</t>
  </si>
  <si>
    <t>Texture des pois chiches et liaison de sauce</t>
  </si>
  <si>
    <t>Curry de pois chiches : famille + risque + garniture + sauce + convive.</t>
  </si>
  <si>
    <t>fluide</t>
  </si>
  <si>
    <t>Plat principal à analyser : Lasagnes végétariennes</t>
  </si>
  <si>
    <t>végétarien faible si seulement légumes/pâtes</t>
  </si>
  <si>
    <t>Analysez le plat principal « Lasagnes végétariennes » : identifiez sa famille, son risque principal, puis proposez une garniture, une sauce ou un jus, une adaptation convive et une justification.</t>
  </si>
  <si>
    <t>Regarde le plat « Lasagnes végétariennes » : c’est quelle famille, quel est le risque, et qu’est-ce que tu mets avec pour que le menu fonctionne ?</t>
  </si>
  <si>
    <t>Lasagnes végétariennes appartient à la famille végétarien complet. Le risque principal est végétarien faible si seulement légumes/pâtes. Je propose comme garniture : Salade ou crudité, pas de féculent supplémentaire. Pour la sauce ou le jus : Sauce tomate/légumes enrichie, pas trop grasse. L’adaptation convive est : Scolaire : vrai plat végétarien compréhensible. La justification est de construire le menu à partir du plat principal sans corriger au hasard.</t>
  </si>
  <si>
    <t>C’est un plat de la famille végétarien complet. Le risque, c’est végétarien faible si seulement légumes/pâtes. Je mets avec : Salade ou crudité, pas de féculent supplémentaire. J’ajoute ou je vérifie : Sauce tomate/légumes enrichie, pas trop grasse. Je pense au convive : Scolaire : vrai plat végétarien compréhensible. J’explique mon choix au lieu de répondre au hasard.</t>
  </si>
  <si>
    <t>végétarien complet ; végétarien faible si seulement légumes/pâtes ; Salade ou crudité, pas de féculent supplémentaire ; Sauce tomate/légumes enrichie, pas trop grasse ; Scolaire : vrai plat végétarien compréhensible ; justification</t>
  </si>
  <si>
    <t>Salade ou crudité, pas de féculent supplémentaire</t>
  </si>
  <si>
    <t>Sauce tomate/légumes enrichie, pas trop grasse</t>
  </si>
  <si>
    <t>Scolaire : vrai plat végétarien compréhensible</t>
  </si>
  <si>
    <t>Tenue à la coupe, humidité et portion</t>
  </si>
  <si>
    <t>Lasagnes végétariennes : famille + risque + garniture + sauce + convive.</t>
  </si>
  <si>
    <t>vegetariennes</t>
  </si>
  <si>
    <t>faible</t>
  </si>
  <si>
    <t>legumes seuls</t>
  </si>
  <si>
    <t>enrichie</t>
  </si>
  <si>
    <t>Plat principal à analyser : Galette céréales-légumineuses</t>
  </si>
  <si>
    <t>sec et rejet si fade</t>
  </si>
  <si>
    <t>Analysez le plat principal « Galette céréales-légumineuses » : identifiez sa famille, son risque principal, puis proposez une garniture, une sauce ou un jus, une adaptation convive et une justification.</t>
  </si>
  <si>
    <t>Regarde le plat « Galette céréales-légumineuses » : c’est quelle famille, quel est le risque, et qu’est-ce que tu mets avec pour que le menu fonctionne ?</t>
  </si>
  <si>
    <t>Galette céréales-légumineuses appartient à la famille végétarien. Le risque principal est sec et rejet si fade. Je propose comme garniture : Légumes colorés, salade, purée de légumes. Pour la sauce ou le jus : Sauce yaourt-herbes, tomate ou jus végétal. L’adaptation convive est : Adolescents : besoin de goût et de sauce. La justification est de construire le menu à partir du plat principal sans corriger au hasard.</t>
  </si>
  <si>
    <t>C’est un plat de la famille végétarien. Le risque, c’est sec et rejet si fade. Je mets avec : Légumes colorés, salade, purée de légumes. J’ajoute ou je vérifie : Sauce yaourt-herbes, tomate ou jus végétal. Je pense au convive : Adolescents : besoin de goût et de sauce. J’explique mon choix au lieu de répondre au hasard.</t>
  </si>
  <si>
    <t>végétarien ; sec et rejet si fade ; Légumes colorés, salade, purée de légumes ; Sauce yaourt-herbes, tomate ou jus végétal ; Adolescents : besoin de goût et de sauce ; justification</t>
  </si>
  <si>
    <t>Végétarien / sec</t>
  </si>
  <si>
    <t>Légumes colorés, salade, purée de légumes</t>
  </si>
  <si>
    <t>Adolescents : besoin de goût et de sauce</t>
  </si>
  <si>
    <t>Tenue de la galette et humidité</t>
  </si>
  <si>
    <t>Galette céréales-légumineuses : famille + risque + garniture + sauce + convive.</t>
  </si>
  <si>
    <t>cereales</t>
  </si>
  <si>
    <t>Plat principal à analyser : Steak végétal industriel</t>
  </si>
  <si>
    <t>sec, standardisé ou ultra-transformé</t>
  </si>
  <si>
    <t>Analysez le plat principal « Steak végétal industriel » : identifiez sa famille, son risque principal, puis proposez une garniture, une sauce ou un jus, une adaptation convive et une justification.</t>
  </si>
  <si>
    <t>Regarde le plat « Steak végétal industriel » : c’est quelle famille, quel est le risque, et qu’est-ce que tu mets avec pour que le menu fonctionne ?</t>
  </si>
  <si>
    <t>Steak végétal industriel appartient à la famille végétarien transformé. Le risque principal est sec, standardisé ou ultra-transformé. Je propose comme garniture : Légumes valorisants et féculent adapté. Pour la sauce ou le jus : Sauce légère pour éviter le sec. L’adaptation convive est : Lycéens : ne pas réduire le menu à un substitut. La justification est de construire le menu à partir du plat principal sans corriger au hasard.</t>
  </si>
  <si>
    <t>C’est un plat de la famille végétarien transformé. Le risque, c’est sec, standardisé ou ultra-transformé. Je mets avec : Légumes valorisants et féculent adapté. J’ajoute ou je vérifie : Sauce légère pour éviter le sec. Je pense au convive : Lycéens : ne pas réduire le menu à un substitut. J’explique mon choix au lieu de répondre au hasard.</t>
  </si>
  <si>
    <t>végétarien transformé ; sec, standardisé ou ultra-transformé ; Légumes valorisants et féculent adapté ; Sauce légère pour éviter le sec ; Lycéens : ne pas réduire le menu à un substitut ; justification</t>
  </si>
  <si>
    <t>Substitut / sec</t>
  </si>
  <si>
    <t>Légumes valorisants et féculent adapté</t>
  </si>
  <si>
    <t>Sauce légère pour éviter le sec</t>
  </si>
  <si>
    <t>Crudité ou salade</t>
  </si>
  <si>
    <t>Lycéens : ne pas réduire le menu à un substitut</t>
  </si>
  <si>
    <t>Tenue au chaud et qualité produit</t>
  </si>
  <si>
    <t>Steak végétal industriel : famille + risque + garniture + sauce + convive.</t>
  </si>
  <si>
    <t>steak vegetal</t>
  </si>
  <si>
    <t>industriel</t>
  </si>
  <si>
    <t>transforme</t>
  </si>
  <si>
    <t>standard</t>
  </si>
  <si>
    <t>substitut</t>
  </si>
  <si>
    <t>Plat principal à analyser : Risotto aux légumes</t>
  </si>
  <si>
    <t>pâteux au service</t>
  </si>
  <si>
    <t>Analysez le plat principal « Risotto aux légumes » : identifiez sa famille, son risque principal, puis proposez une garniture, une sauce ou un jus, une adaptation convive et une justification.</t>
  </si>
  <si>
    <t>Regarde le plat « Risotto aux légumes » : c’est quelle famille, quel est le risque, et qu’est-ce que tu mets avec pour que le menu fonctionne ?</t>
  </si>
  <si>
    <t>Risotto aux légumes appartient à la famille plat complet végétarien. Le risque principal est pâteux au service. Je propose comme garniture : Légume de contraste ou salade selon menu. Pour la sauce ou le jus : Crémeux maîtrisé, ne pas noyer le riz. L’adaptation convive est : Adultes : contraste et tenue en bouche. La justification est de construire le menu à partir du plat principal sans corriger au hasard.</t>
  </si>
  <si>
    <t>C’est un plat de la famille plat complet végétarien. Le risque, c’est pâteux au service. Je mets avec : Légume de contraste ou salade selon menu. J’ajoute ou je vérifie : Crémeux maîtrisé, ne pas noyer le riz. Je pense au convive : Adultes : contraste et tenue en bouche. J’explique mon choix au lieu de répondre au hasard.</t>
  </si>
  <si>
    <t>plat complet végétarien ; pâteux au service ; Légume de contraste ou salade selon menu ; Crémeux maîtrisé, ne pas noyer le riz ; Adultes : contraste et tenue en bouche ; justification</t>
  </si>
  <si>
    <t>Pâteux / production</t>
  </si>
  <si>
    <t>Légume de contraste ou salade selon menu</t>
  </si>
  <si>
    <t>Crémeux maîtrisé, ne pas noyer le riz</t>
  </si>
  <si>
    <t>Fruit léger</t>
  </si>
  <si>
    <t>Adultes : contraste et tenue en bouche</t>
  </si>
  <si>
    <t>Surcuisson et tenue du riz au service</t>
  </si>
  <si>
    <t>Risotto aux légumes : famille + risque + garniture + sauce + convive.</t>
  </si>
  <si>
    <t>Plat principal à analyser : Paëlla collective</t>
  </si>
  <si>
    <t>riz sec, collant ou mélange confus</t>
  </si>
  <si>
    <t>Analysez le plat principal « Paëlla collective » : identifiez sa famille, son risque principal, puis proposez une garniture, une sauce ou un jus, une adaptation convive et une justification.</t>
  </si>
  <si>
    <t>Regarde le plat « Paëlla collective » : c’est quelle famille, quel est le risque, et qu’est-ce que tu mets avec pour que le menu fonctionne ?</t>
  </si>
  <si>
    <t>Paëlla collective appartient à la famille plat complet. Le risque principal est riz sec, collant ou mélange confus. Je propose comme garniture : Légumes colorés intégrés, salade simple si besoin. Pour la sauce ou le jus : Bouillon bien dosé, citron en finition. L’adaptation convive est : Tous publics : plat lisible et coloré. La justification est de construire le menu à partir du plat principal sans corriger au hasard.</t>
  </si>
  <si>
    <t>C’est un plat de la famille plat complet. Le risque, c’est riz sec, collant ou mélange confus. Je mets avec : Légumes colorés intégrés, salade simple si besoin. J’ajoute ou je vérifie : Bouillon bien dosé, citron en finition. Je pense au convive : Tous publics : plat lisible et coloré. J’explique mon choix au lieu de répondre au hasard.</t>
  </si>
  <si>
    <t>plat complet ; riz sec, collant ou mélange confus ; Légumes colorés intégrés, salade simple si besoin ; Bouillon bien dosé, citron en finition ; Tous publics : plat lisible et coloré ; justification</t>
  </si>
  <si>
    <t>Riz / production</t>
  </si>
  <si>
    <t>Légumes colorés intégrés, salade simple si besoin</t>
  </si>
  <si>
    <t>Bouillon bien dosé, citron en finition</t>
  </si>
  <si>
    <t>Entrée fraîche légère</t>
  </si>
  <si>
    <t>Tous publics : plat lisible et coloré</t>
  </si>
  <si>
    <t>Riz qui colle ou sèche en bac</t>
  </si>
  <si>
    <t>Paëlla collective : famille + risque + garniture + sauce + convive.</t>
  </si>
  <si>
    <t>paella</t>
  </si>
  <si>
    <t>colle</t>
  </si>
  <si>
    <t>confus</t>
  </si>
  <si>
    <t>dosé</t>
  </si>
  <si>
    <t>colore</t>
  </si>
  <si>
    <t>Plat principal à analyser : Gratin de pâtes jambon-fromage</t>
  </si>
  <si>
    <t>lourd, salé et pâle</t>
  </si>
  <si>
    <t>Analysez le plat principal « Gratin de pâtes jambon-fromage » : identifiez sa famille, son risque principal, puis proposez une garniture, une sauce ou un jus, une adaptation convive et une justification.</t>
  </si>
  <si>
    <t>Regarde le plat « Gratin de pâtes jambon-fromage » : c’est quelle famille, quel est le risque, et qu’est-ce que tu mets avec pour que le menu fonctionne ?</t>
  </si>
  <si>
    <t>Gratin de pâtes jambon-fromage appartient à la famille plat complet. Le risque principal est lourd, salé et pâle. Je propose comme garniture : Légume vert ou salade, pas de féculent en plus. Pour la sauce ou le jus : Sauce fromage maîtrisée, éviter excès. L’adaptation convive est : Adolescents : plat acceptable mais à équilibrer. La justification est de construire le menu à partir du plat principal sans corriger au hasard.</t>
  </si>
  <si>
    <t>C’est un plat de la famille plat complet. Le risque, c’est lourd, salé et pâle. Je mets avec : Légume vert ou salade, pas de féculent en plus. J’ajoute ou je vérifie : Sauce fromage maîtrisée, éviter excès. Je pense au convive : Adolescents : plat acceptable mais à équilibrer. J’explique mon choix au lieu de répondre au hasard.</t>
  </si>
  <si>
    <t>plat complet ; lourd, salé et pâle ; Légume vert ou salade, pas de féculent en plus ; Sauce fromage maîtrisée, éviter excès ; Adolescents : plat acceptable mais à équilibrer ; justification</t>
  </si>
  <si>
    <t>Gratin / lourd / salé</t>
  </si>
  <si>
    <t>Légume vert ou salade, pas de féculent en plus</t>
  </si>
  <si>
    <t>Sauce fromage maîtrisée, éviter excès</t>
  </si>
  <si>
    <t>Adolescents : plat acceptable mais à équilibrer</t>
  </si>
  <si>
    <t>Dessèchement du gratin au maintien chaud</t>
  </si>
  <si>
    <t>Gratin de pâtes jambon-fromage : famille + risque + garniture + sauce + convive.</t>
  </si>
  <si>
    <t>jambon</t>
  </si>
  <si>
    <t>exces</t>
  </si>
  <si>
    <t>Plat principal à analyser : Curry de légumes et volaille</t>
  </si>
  <si>
    <t>trop de sauce et pas assez de légumes lisibles</t>
  </si>
  <si>
    <t>Analysez le plat principal « Curry de légumes et volaille » : identifiez sa famille, son risque principal, puis proposez une garniture, une sauce ou un jus, une adaptation convive et une justification.</t>
  </si>
  <si>
    <t>Regarde le plat « Curry de légumes et volaille » : c’est quelle famille, quel est le risque, et qu’est-ce que tu mets avec pour que le menu fonctionne ?</t>
  </si>
  <si>
    <t>Curry de légumes et volaille appartient à la famille plat complet mixte. Le risque principal est trop de sauce et pas assez de légumes lisibles. Je propose comme garniture : Riz avec légumes visibles ou légumes verts. Pour la sauce ou le jus : Curry équilibré, sauce liée sans excès. L’adaptation convive est : Adultes : équilibre goût, légumes et satiété. La justification est de construire le menu à partir du plat principal sans corriger au hasard.</t>
  </si>
  <si>
    <t>C’est un plat de la famille plat complet mixte. Le risque, c’est trop de sauce et pas assez de légumes lisibles. Je mets avec : Riz avec légumes visibles ou légumes verts. J’ajoute ou je vérifie : Curry équilibré, sauce liée sans excès. Je pense au convive : Adultes : équilibre goût, légumes et satiété. J’explique mon choix au lieu de répondre au hasard.</t>
  </si>
  <si>
    <t>plat complet mixte ; trop de sauce et pas assez de légumes lisibles ; Riz avec légumes visibles ou légumes verts ; Curry équilibré, sauce liée sans excès ; Adultes : équilibre goût, légumes et satiété ; justification</t>
  </si>
  <si>
    <t>Sauce / équilibre</t>
  </si>
  <si>
    <t>Riz avec légumes visibles ou légumes verts</t>
  </si>
  <si>
    <t>Curry équilibré, sauce liée sans excès</t>
  </si>
  <si>
    <t>Adultes : équilibre goût, légumes et satiété</t>
  </si>
  <si>
    <t>Liaison de sauce et dosage épices</t>
  </si>
  <si>
    <t>Curry de légumes et volaille : famille + risque + garniture + sauce + convive.</t>
  </si>
  <si>
    <t>lisibles</t>
  </si>
  <si>
    <t>verts</t>
  </si>
  <si>
    <t>liee</t>
  </si>
  <si>
    <t>Plat principal à analyser : Haché de bœuf sauce pour EHPAD</t>
  </si>
  <si>
    <t>perte d’identité et texture trop uniforme</t>
  </si>
  <si>
    <t>Analysez le plat principal « Haché de bœuf sauce pour EHPAD » : identifiez sa famille, son risque principal, puis proposez une garniture, une sauce ou un jus, une adaptation convive et une justification.</t>
  </si>
  <si>
    <t>Regarde le plat « Haché de bœuf sauce pour EHPAD » : c’est quelle famille, quel est le risque, et qu’est-ce que tu mets avec pour que le menu fonctionne ?</t>
  </si>
  <si>
    <t>Haché de bœuf sauce pour EHPAD appartient à la famille viande adaptée. Le risque principal est perte d’identité et texture trop uniforme. Je propose comme garniture : Purée colorée ou légume fondant séparé. Pour la sauce ou le jus : Sauce douce pour humidité et confort. L’adaptation convive est : Personnes âgées : lisibilité, sauce et appétence. La justification est de construire le menu à partir du plat principal sans corriger au hasard.</t>
  </si>
  <si>
    <t>C’est un plat de la famille viande adaptée. Le risque, c’est perte d’identité et texture trop uniforme. Je mets avec : Purée colorée ou légume fondant séparé. J’ajoute ou je vérifie : Sauce douce pour humidité et confort. Je pense au convive : Personnes âgées : lisibilité, sauce et appétence. J’explique mon choix au lieu de répondre au hasard.</t>
  </si>
  <si>
    <t>viande adaptée ; perte d’identité et texture trop uniforme ; Purée colorée ou légume fondant séparé ; Sauce douce pour humidité et confort ; Personnes âgées : lisibilité, sauce et appétence ; justification</t>
  </si>
  <si>
    <t>Adapté / lisibilité</t>
  </si>
  <si>
    <t>Purée colorée ou légume fondant séparé</t>
  </si>
  <si>
    <t>Sauce douce pour humidité et confort</t>
  </si>
  <si>
    <t>Entrée adaptée et identifiable</t>
  </si>
  <si>
    <t>Dessert adapté ou enrichi selon besoin</t>
  </si>
  <si>
    <t>Personnes âgées : lisibilité, sauce et appétence</t>
  </si>
  <si>
    <t>Texture, température et dressage</t>
  </si>
  <si>
    <t>Haché de bœuf sauce pour EHPAD : famille + risque + garniture + sauce + convive.</t>
  </si>
  <si>
    <t>uniforme</t>
  </si>
  <si>
    <t>Hospitalier / EHPAD</t>
  </si>
  <si>
    <t>Plat principal à analyser : Poisson mixé sauce douce</t>
  </si>
  <si>
    <t>assiette pâle et perte de goût</t>
  </si>
  <si>
    <t>Analysez le plat principal « Poisson mixé sauce douce » : identifiez sa famille, son risque principal, puis proposez une garniture, une sauce ou un jus, une adaptation convive et une justification.</t>
  </si>
  <si>
    <t>Regarde le plat « Poisson mixé sauce douce » : c’est quelle famille, quel est le risque, et qu’est-ce que tu mets avec pour que le menu fonctionne ?</t>
  </si>
  <si>
    <t>Poisson mixé sauce douce appartient à la famille poisson adapté. Le risque principal est assiette pâle et perte de goût. Je propose comme garniture : Purée carotte, épinard ou légume coloré séparé. Pour la sauce ou le jus : Sauce douce adaptée à la texture prescrite. L’adaptation convive est : Texture modifiée : sécurité et dignité de présentation. La justification est de construire le menu à partir du plat principal sans corriger au hasard.</t>
  </si>
  <si>
    <t>C’est un plat de la famille poisson adapté. Le risque, c’est assiette pâle et perte de goût. Je mets avec : Purée carotte, épinard ou légume coloré séparé. J’ajoute ou je vérifie : Sauce douce adaptée à la texture prescrite. Je pense au convive : Texture modifiée : sécurité et dignité de présentation. J’explique mon choix au lieu de répondre au hasard.</t>
  </si>
  <si>
    <t>poisson adapté ; assiette pâle et perte de goût ; Purée carotte, épinard ou légume coloré séparé ; Sauce douce adaptée à la texture prescrite ; Texture modifiée : sécurité et dignité de présentation ; justification</t>
  </si>
  <si>
    <t>Texture modifiée / pâle</t>
  </si>
  <si>
    <t>Purée carotte, épinard ou légume coloré séparé</t>
  </si>
  <si>
    <t>Sauce douce adaptée à la texture prescrite</t>
  </si>
  <si>
    <t>Entrée texture adaptée</t>
  </si>
  <si>
    <t>Dessert lacté ou fruit adapté</t>
  </si>
  <si>
    <t>Texture modifiée : sécurité et dignité de présentation</t>
  </si>
  <si>
    <t>Texture à contrôler, séparation des couleurs</t>
  </si>
  <si>
    <t>Poisson mixé sauce douce : famille + risque + garniture + sauce + convive.</t>
  </si>
  <si>
    <t>epinard</t>
  </si>
  <si>
    <t>EHPAD autonomie réduite</t>
  </si>
  <si>
    <t>Plat principal à analyser : Croquette manger-main légumes-protéines</t>
  </si>
  <si>
    <t>sec ou tenue fragile</t>
  </si>
  <si>
    <t>Analysez le plat principal « Croquette manger-main légumes-protéines » : identifiez sa famille, son risque principal, puis proposez une garniture, une sauce ou un jus, une adaptation convive et une justification.</t>
  </si>
  <si>
    <t>Regarde le plat « Croquette manger-main légumes-protéines » : c’est quelle famille, quel est le risque, et qu’est-ce que tu mets avec pour que le menu fonctionne ?</t>
  </si>
  <si>
    <t>Croquette manger-main légumes-protéines appartient à la famille adapté / manger-main. Le risque principal est sec ou tenue fragile. Je propose comme garniture : Légumes fondants et sauce trempette adaptée. Pour la sauce ou le jus : Sauce d’accompagnement compatible texture. L’adaptation convive est : Autonomie réduite : prise en main sécurisée. La justification est de construire le menu à partir du plat principal sans corriger au hasard.</t>
  </si>
  <si>
    <t>C’est un plat de la famille adapté / manger-main. Le risque, c’est sec ou tenue fragile. Je mets avec : Légumes fondants et sauce trempette adaptée. J’ajoute ou je vérifie : Sauce d’accompagnement compatible texture. Je pense au convive : Autonomie réduite : prise en main sécurisée. J’explique mon choix au lieu de répondre au hasard.</t>
  </si>
  <si>
    <t>adapté / manger-main ; sec ou tenue fragile ; Légumes fondants et sauce trempette adaptée ; Sauce d’accompagnement compatible texture ; Autonomie réduite : prise en main sécurisée ; justification</t>
  </si>
  <si>
    <t>Manger-main / sécurité</t>
  </si>
  <si>
    <t>Légumes fondants et sauce trempette adaptée</t>
  </si>
  <si>
    <t>Sauce d’accompagnement compatible texture</t>
  </si>
  <si>
    <t>Entrée facile à prendre</t>
  </si>
  <si>
    <t>Fruit découpé ou dessert préhensible</t>
  </si>
  <si>
    <t>Autonomie réduite : prise en main sécurisée</t>
  </si>
  <si>
    <t>Tenue en main, température et sécurité</t>
  </si>
  <si>
    <t>Croquette manger-main légumes-protéines : famille + risque + garniture + sauce + convive.</t>
  </si>
  <si>
    <t>croquette</t>
  </si>
  <si>
    <t>manger main</t>
  </si>
  <si>
    <t>fragile</t>
  </si>
  <si>
    <t>trempette</t>
  </si>
  <si>
    <t>autonomie</t>
  </si>
  <si>
    <t>securisee</t>
  </si>
  <si>
    <t>Plat principal à analyser : Pot-au-feu</t>
  </si>
  <si>
    <t>présentation triste ou viande dure</t>
  </si>
  <si>
    <t>Analysez le plat principal « Pot-au-feu » : identifiez sa famille, son risque principal, puis proposez une garniture, une sauce ou un jus, une adaptation convive et une justification.</t>
  </si>
  <si>
    <t>Regarde le plat « Pot-au-feu » : c’est quelle famille, quel est le risque, et qu’est-ce que tu mets avec pour que le menu fonctionne ?</t>
  </si>
  <si>
    <t>Pot-au-feu appartient à la famille viande bouillon. Le risque principal est présentation triste ou viande dure. Je propose comme garniture : Légumes variés et pommes vapeur lisibles. Pour la sauce ou le jus : Bouillon clair et jus de service. L’adaptation convive est : Personnes âgées : morceaux tendres et bouillon utile. La justification est de construire le menu à partir du plat principal sans corriger au hasard.</t>
  </si>
  <si>
    <t>C’est un plat de la famille viande bouillon. Le risque, c’est présentation triste ou viande dure. Je mets avec : Légumes variés et pommes vapeur lisibles. J’ajoute ou je vérifie : Bouillon clair et jus de service. Je pense au convive : Personnes âgées : morceaux tendres et bouillon utile. J’explique mon choix au lieu de répondre au hasard.</t>
  </si>
  <si>
    <t>viande bouillon ; présentation triste ou viande dure ; Légumes variés et pommes vapeur lisibles ; Bouillon clair et jus de service ; Personnes âgées : morceaux tendres et bouillon utile ; justification</t>
  </si>
  <si>
    <t>Traditionnel / tendreté</t>
  </si>
  <si>
    <t>Légumes variés et pommes vapeur lisibles</t>
  </si>
  <si>
    <t>Bouillon clair et jus de service</t>
  </si>
  <si>
    <t>Entrée légère si repas dense</t>
  </si>
  <si>
    <t>Fruit ou compote</t>
  </si>
  <si>
    <t>Personnes âgées : morceaux tendres et bouillon utile</t>
  </si>
  <si>
    <t>Tendreté, service chaud et découpe</t>
  </si>
  <si>
    <t>Pot-au-feu : famille + risque + garniture + sauce + convive.</t>
  </si>
  <si>
    <t>pot au feu</t>
  </si>
  <si>
    <t>Adultes / lycée</t>
  </si>
  <si>
    <t>Plat principal à analyser : Tajine de poulet</t>
  </si>
  <si>
    <t>sucré-salé ou épices mal acceptés</t>
  </si>
  <si>
    <t>Analysez le plat principal « Tajine de poulet » : identifiez sa famille, son risque principal, puis proposez une garniture, une sauce ou un jus, une adaptation convive et une justification.</t>
  </si>
  <si>
    <t>Regarde le plat « Tajine de poulet » : c’est quelle famille, quel est le risque, et qu’est-ce que tu mets avec pour que le menu fonctionne ?</t>
  </si>
  <si>
    <t>Tajine de poulet appartient à la famille volaille mijotée. Le risque principal est sucré-salé ou épices mal acceptés. Je propose comme garniture : Semoule et légumes de saison. Pour la sauce ou le jus : Sauce parfumée mais douce. L’adaptation convive est : Adapter épices selon public. La justification est de construire le menu à partir du plat principal sans corriger au hasard.</t>
  </si>
  <si>
    <t>C’est un plat de la famille volaille mijotée. Le risque, c’est sucré-salé ou épices mal acceptés. Je mets avec : Semoule et légumes de saison. J’ajoute ou je vérifie : Sauce parfumée mais douce. Je pense au convive : Adapter épices selon public. J’explique mon choix au lieu de répondre au hasard.</t>
  </si>
  <si>
    <t>volaille mijotée ; sucré-salé ou épices mal acceptés ; Semoule et légumes de saison ; Sauce parfumée mais douce ; Adapter épices selon public ; justification</t>
  </si>
  <si>
    <t>Épices / sucré-salé</t>
  </si>
  <si>
    <t>Semoule et légumes de saison</t>
  </si>
  <si>
    <t>Sauce parfumée mais douce</t>
  </si>
  <si>
    <t>Entrée fraîche non sucrée</t>
  </si>
  <si>
    <t>Fruit ou laitage simple</t>
  </si>
  <si>
    <t>Adapter épices selon public</t>
  </si>
  <si>
    <t>Équilibre épices, fruits secs et sauce</t>
  </si>
  <si>
    <t>Tajine de poulet : famille + risque + garniture + sauce + convive.</t>
  </si>
  <si>
    <t>tajine</t>
  </si>
  <si>
    <t>parfumee</t>
  </si>
  <si>
    <t>Plat principal à analyser : Poulet basquaise</t>
  </si>
  <si>
    <t>sauce trop liquide ou trop acide</t>
  </si>
  <si>
    <t>Analysez le plat principal « Poulet basquaise » : identifiez sa famille, son risque principal, puis proposez une garniture, une sauce ou un jus, une adaptation convive et une justification.</t>
  </si>
  <si>
    <t>Regarde le plat « Poulet basquaise » : c’est quelle famille, quel est le risque, et qu’est-ce que tu mets avec pour que le menu fonctionne ?</t>
  </si>
  <si>
    <t>Poulet basquaise appartient à la famille volaille en sauce. Le risque principal est sauce trop liquide ou trop acide. Je propose comme garniture : Riz, semoule ou légumes méditerranéens. Pour la sauce ou le jus : Sauce tomate-poivron équilibrée. L’adaptation convive est : Tous publics : garder goût accessible. La justification est de construire le menu à partir du plat principal sans corriger au hasard.</t>
  </si>
  <si>
    <t>C’est un plat de la famille volaille en sauce. Le risque, c’est sauce trop liquide ou trop acide. Je mets avec : Riz, semoule ou légumes méditerranéens. J’ajoute ou je vérifie : Sauce tomate-poivron équilibrée. Je pense au convive : Tous publics : garder goût accessible. J’explique mon choix au lieu de répondre au hasard.</t>
  </si>
  <si>
    <t>volaille en sauce ; sauce trop liquide ou trop acide ; Riz, semoule ou légumes méditerranéens ; Sauce tomate-poivron équilibrée ; Tous publics : garder goût accessible ; justification</t>
  </si>
  <si>
    <t>Sauce / acidité</t>
  </si>
  <si>
    <t>Riz, semoule ou légumes méditerranéens</t>
  </si>
  <si>
    <t>Sauce tomate-poivron équilibrée</t>
  </si>
  <si>
    <t>Tous publics : garder goût accessible</t>
  </si>
  <si>
    <t>Tenue des morceaux et de la sauce</t>
  </si>
  <si>
    <t>Poulet basquaise : famille + risque + garniture + sauce + convive.</t>
  </si>
  <si>
    <t>basquaise</t>
  </si>
  <si>
    <t>liquide</t>
  </si>
  <si>
    <t>poivron</t>
  </si>
  <si>
    <t>equilibree</t>
  </si>
  <si>
    <t>accessible</t>
  </si>
  <si>
    <t>Plat principal à analyser : Omelette aux légumes</t>
  </si>
  <si>
    <t>rend de l’eau ou tient mal au chaud</t>
  </si>
  <si>
    <t>Analysez le plat principal « Omelette aux légumes » : identifiez sa famille, son risque principal, puis proposez une garniture, une sauce ou un jus, une adaptation convive et une justification.</t>
  </si>
  <si>
    <t>Regarde le plat « Omelette aux légumes » : c’est quelle famille, quel est le risque, et qu’est-ce que tu mets avec pour que le menu fonctionne ?</t>
  </si>
  <si>
    <t>Omelette aux légumes appartient à la famille œufs / légumes. Le risque principal est rend de l’eau ou tient mal au chaud. Je propose comme garniture : Salade, pommes vapeur ou féculent léger. Pour la sauce ou le jus : Herbes ou coulis léger si nécessaire. L’adaptation convive est : Enfants : rendre l’omelette identifiable et colorée. La justification est de construire le menu à partir du plat principal sans corriger au hasard.</t>
  </si>
  <si>
    <t>C’est un plat de la famille œufs / légumes. Le risque, c’est rend de l’eau ou tient mal au chaud. Je mets avec : Salade, pommes vapeur ou féculent léger. J’ajoute ou je vérifie : Herbes ou coulis léger si nécessaire. Je pense au convive : Enfants : rendre l’omelette identifiable et colorée. J’explique mon choix au lieu de répondre au hasard.</t>
  </si>
  <si>
    <t>œufs / légumes ; rend de l’eau ou tient mal au chaud ; Salade, pommes vapeur ou féculent léger ; Herbes ou coulis léger si nécessaire ; Enfants : rendre l’omelette identifiable et colorée ; justification</t>
  </si>
  <si>
    <t>Œufs / production</t>
  </si>
  <si>
    <t>Salade, pommes vapeur ou féculent léger</t>
  </si>
  <si>
    <t>Herbes ou coulis léger si nécessaire</t>
  </si>
  <si>
    <t>Crudité simple</t>
  </si>
  <si>
    <t>Enfants : rendre l’omelette identifiable et colorée</t>
  </si>
  <si>
    <t>Humidité des légumes et tenue en bac</t>
  </si>
  <si>
    <t>Omelette aux légumes : famille + risque + garniture + sauce + convive.</t>
  </si>
  <si>
    <t>identifiable</t>
  </si>
  <si>
    <t>Plat principal à analyser : Tortilla pommes de terre</t>
  </si>
  <si>
    <t>dense et lourd si mal accompagné</t>
  </si>
  <si>
    <t>Analysez le plat principal « Tortilla pommes de terre » : identifiez sa famille, son risque principal, puis proposez une garniture, une sauce ou un jus, une adaptation convive et une justification.</t>
  </si>
  <si>
    <t>Regarde le plat « Tortilla pommes de terre » : c’est quelle famille, quel est le risque, et qu’est-ce que tu mets avec pour que le menu fonctionne ?</t>
  </si>
  <si>
    <t>Tortilla pommes de terre appartient à la famille œufs / plat complet. Le risque principal est dense et lourd si mal accompagné. Je propose comme garniture : Salade ou crudité, pas de féculent supplémentaire. Pour la sauce ou le jus : Sauce légère ou herbes, pas nécessairement riche. L’adaptation convive est : Adultes : éviter repas trop dense. La justification est de construire le menu à partir du plat principal sans corriger au hasard.</t>
  </si>
  <si>
    <t>C’est un plat de la famille œufs / plat complet. Le risque, c’est dense et lourd si mal accompagné. Je mets avec : Salade ou crudité, pas de féculent supplémentaire. J’ajoute ou je vérifie : Sauce légère ou herbes, pas nécessairement riche. Je pense au convive : Adultes : éviter repas trop dense. J’explique mon choix au lieu de répondre au hasard.</t>
  </si>
  <si>
    <t>œufs / plat complet ; dense et lourd si mal accompagné ; Salade ou crudité, pas de féculent supplémentaire ; Sauce légère ou herbes, pas nécessairement riche ; Adultes : éviter repas trop dense ; justification</t>
  </si>
  <si>
    <t>Dense / féculent</t>
  </si>
  <si>
    <t>Sauce légère ou herbes, pas nécessairement riche</t>
  </si>
  <si>
    <t>Adultes : éviter repas trop dense</t>
  </si>
  <si>
    <t>Découpe, refroidissement éventuel et remise en température</t>
  </si>
  <si>
    <t>Tortilla pommes de terre : famille + risque + garniture + sauce + convive.</t>
  </si>
  <si>
    <t>tortilla</t>
  </si>
  <si>
    <t>pommes de terre</t>
  </si>
  <si>
    <t>Plat principal à analyser : Moules marinières adaptées collectif</t>
  </si>
  <si>
    <t>allergènes, acceptabilité et traçabilité</t>
  </si>
  <si>
    <t>Analysez le plat principal « Moules marinières adaptées collectif » : identifiez sa famille, son risque principal, puis proposez une garniture, une sauce ou un jus, une adaptation convive et une justification.</t>
  </si>
  <si>
    <t>Regarde le plat « Moules marinières adaptées collectif » : c’est quelle famille, quel est le risque, et qu’est-ce que tu mets avec pour que le menu fonctionne ?</t>
  </si>
  <si>
    <t>Moules marinières adaptées collectif appartient à la famille coquillages. Le risque principal est allergènes, acceptabilité et traçabilité. Je propose comme garniture : Pommes vapeur, légumes verts ou frites au four selon cadre. Pour la sauce ou le jus : Jus marinière maîtrisé. L’adaptation convive est : Convives allergiques ou réticents : information et alternative. La justification est de construire le menu à partir du plat principal sans corriger au hasard.</t>
  </si>
  <si>
    <t>C’est un plat de la famille coquillages. Le risque, c’est allergènes, acceptabilité et traçabilité. Je mets avec : Pommes vapeur, légumes verts ou frites au four selon cadre. J’ajoute ou je vérifie : Jus marinière maîtrisé. Je pense au convive : Convives allergiques ou réticents : information et alternative. J’explique mon choix au lieu de répondre au hasard.</t>
  </si>
  <si>
    <t>coquillages ; allergènes, acceptabilité et traçabilité ; Pommes vapeur, légumes verts ou frites au four selon cadre ; Jus marinière maîtrisé ; Convives allergiques ou réticents : information et alternative ; justification</t>
  </si>
  <si>
    <t>Allergènes / production</t>
  </si>
  <si>
    <t>Pommes vapeur, légumes verts ou frites au four selon cadre</t>
  </si>
  <si>
    <t>Jus marinière maîtrisé</t>
  </si>
  <si>
    <t>Entrée simple non iodée</t>
  </si>
  <si>
    <t>Convives allergiques ou réticents : information et alternative</t>
  </si>
  <si>
    <t>Traçabilité, température, coquillages</t>
  </si>
  <si>
    <t>Moules marinières adaptées collectif : famille + risque + garniture + sauce + convive.</t>
  </si>
  <si>
    <t>moules</t>
  </si>
  <si>
    <t>coquillages</t>
  </si>
  <si>
    <t>marinieres</t>
  </si>
  <si>
    <t>tracabilite</t>
  </si>
  <si>
    <t>mariniere</t>
  </si>
  <si>
    <t>allergiques</t>
  </si>
  <si>
    <t>Plat principal à analyser : Thon à la tomate</t>
  </si>
  <si>
    <t>sec et fibreux si mal lié</t>
  </si>
  <si>
    <t>Analysez le plat principal « Thon à la tomate » : identifiez sa famille, son risque principal, puis proposez une garniture, une sauce ou un jus, une adaptation convive et une justification.</t>
  </si>
  <si>
    <t>Regarde le plat « Thon à la tomate » : c’est quelle famille, quel est le risque, et qu’est-ce que tu mets avec pour que le menu fonctionne ?</t>
  </si>
  <si>
    <t>Thon à la tomate appartient à la famille poisson en sauce. Le risque principal est sec et fibreux si mal lié. Je propose comme garniture : Semoule, riz ou légumes du soleil. Pour la sauce ou le jus : Sauce tomate suffisante, pas trop réduite. L’adaptation convive est : Adolescents : goût et humidité à soigner. La justification est de construire le menu à partir du plat principal sans corriger au hasard.</t>
  </si>
  <si>
    <t>C’est un plat de la famille poisson en sauce. Le risque, c’est sec et fibreux si mal lié. Je mets avec : Semoule, riz ou légumes du soleil. J’ajoute ou je vérifie : Sauce tomate suffisante, pas trop réduite. Je pense au convive : Adolescents : goût et humidité à soigner. J’explique mon choix au lieu de répondre au hasard.</t>
  </si>
  <si>
    <t>poisson en sauce ; sec et fibreux si mal lié ; Semoule, riz ou légumes du soleil ; Sauce tomate suffisante, pas trop réduite ; Adolescents : goût et humidité à soigner ; justification</t>
  </si>
  <si>
    <t>Poisson / sec</t>
  </si>
  <si>
    <t>Semoule, riz ou légumes du soleil</t>
  </si>
  <si>
    <t>Sauce tomate suffisante, pas trop réduite</t>
  </si>
  <si>
    <t>Adolescents : goût et humidité à soigner</t>
  </si>
  <si>
    <t>Émiettage et dessèchement</t>
  </si>
  <si>
    <t>Thon à la tomate : famille + risque + garniture + sauce + convive.</t>
  </si>
  <si>
    <t>thon</t>
  </si>
  <si>
    <t>fibreux</t>
  </si>
  <si>
    <t>lie</t>
  </si>
  <si>
    <t>reduite</t>
  </si>
  <si>
    <t>Plat principal à analyser : Gratin de poisson</t>
  </si>
  <si>
    <t>Analysez le plat principal « Gratin de poisson » : identifiez sa famille, son risque principal, puis proposez une garniture, une sauce ou un jus, une adaptation convive et une justification.</t>
  </si>
  <si>
    <t>Regarde le plat « Gratin de poisson » : c’est quelle famille, quel est le risque, et qu’est-ce que tu mets avec pour que le menu fonctionne ?</t>
  </si>
  <si>
    <t>Gratin de poisson appartient à la famille poisson gratiné. Le risque principal est pâle et lourd. Je propose comme garniture : Légume vert ou carottes, éviter cumul de féculents. Pour la sauce ou le jus : Sauce gratinée maîtrisée, pas trop épaisse. L’adaptation convive est : Enfants : couleur et lisibilité du poisson. La justification est de construire le menu à partir du plat principal sans corriger au hasard.</t>
  </si>
  <si>
    <t>C’est un plat de la famille poisson gratiné. Le risque, c’est pâle et lourd. Je mets avec : Légume vert ou carottes, éviter cumul de féculents. J’ajoute ou je vérifie : Sauce gratinée maîtrisée, pas trop épaisse. Je pense au convive : Enfants : couleur et lisibilité du poisson. J’explique mon choix au lieu de répondre au hasard.</t>
  </si>
  <si>
    <t>poisson gratiné ; pâle et lourd ; Légume vert ou carottes, éviter cumul de féculents ; Sauce gratinée maîtrisée, pas trop épaisse ; Enfants : couleur et lisibilité du poisson ; justification</t>
  </si>
  <si>
    <t>Gratin / pâle / lourd</t>
  </si>
  <si>
    <t>Légume vert ou carottes, éviter cumul de féculents</t>
  </si>
  <si>
    <t>Sauce gratinée maîtrisée, pas trop épaisse</t>
  </si>
  <si>
    <t>Entrée fraîche colorée</t>
  </si>
  <si>
    <t>Enfants : couleur et lisibilité du poisson</t>
  </si>
  <si>
    <t>Sauce trop épaisse ou gratin sec</t>
  </si>
  <si>
    <t>Gratin de poisson : famille + risque + garniture + sauce + convive.</t>
  </si>
  <si>
    <t>Plat principal à analyser : Jambon braisé</t>
  </si>
  <si>
    <t>salé et non adapté à tous</t>
  </si>
  <si>
    <t>Analysez le plat principal « Jambon braisé » : identifiez sa famille, son risque principal, puis proposez une garniture, une sauce ou un jus, une adaptation convive et une justification.</t>
  </si>
  <si>
    <t>Regarde le plat « Jambon braisé » : c’est quelle famille, quel est le risque, et qu’est-ce que tu mets avec pour que le menu fonctionne ?</t>
  </si>
  <si>
    <t>Jambon braisé appartient à la famille porc. Le risque principal est salé et non adapté à tous. Je propose comme garniture : Légumes verts, purée de légumes ou pommes vapeur. Pour la sauce ou le jus : Sauce légère, attention sel. L’adaptation convive est : Public mixte : alternative sans porc à prévoir. La justification est de construire le menu à partir du plat principal sans corriger au hasard.</t>
  </si>
  <si>
    <t>C’est un plat de la famille porc. Le risque, c’est salé et non adapté à tous. Je mets avec : Légumes verts, purée de légumes ou pommes vapeur. J’ajoute ou je vérifie : Sauce légère, attention sel. Je pense au convive : Public mixte : alternative sans porc à prévoir. J’explique mon choix au lieu de répondre au hasard.</t>
  </si>
  <si>
    <t>porc ; salé et non adapté à tous ; Légumes verts, purée de légumes ou pommes vapeur ; Sauce légère, attention sel ; Public mixte : alternative sans porc à prévoir ; justification</t>
  </si>
  <si>
    <t>Porc / sel / alternative</t>
  </si>
  <si>
    <t>Légumes verts, purée de légumes ou pommes vapeur</t>
  </si>
  <si>
    <t>Sauce légère, attention sel</t>
  </si>
  <si>
    <t>Public mixte : alternative sans porc à prévoir</t>
  </si>
  <si>
    <t>Teneur en sel et maintien chaud</t>
  </si>
  <si>
    <t>Jambon braisé : famille + risque + garniture + sauce + convive.</t>
  </si>
  <si>
    <t>braise</t>
  </si>
  <si>
    <t>sel</t>
  </si>
  <si>
    <t>Méthode PLATS-CF — utiliser l’entrée et le dessert comme correcteurs du menu, pas comme cases décoratives</t>
  </si>
  <si>
    <t>Lire le menu initial, le problème principal, la question PRO et la question CFA.</t>
  </si>
  <si>
    <t>Le menu est trop blanc et le poisson risque d’être sec. L’entrée doit apporter couleur et fraîcheur, par exemple carottes râpées ou betteraves. Le dessert doit éviter de rester blanc : un fruit de saison coloré corrige mieux qu’un fromage blanc. Il faut éviter d’ajouter encore un dessert blanc parce que cela renforce le défaut visuel.</t>
  </si>
  <si>
    <t>Le repas est trop blanc et le poisson peut être sec. Je mets une entrée colorée comme carottes ou betteraves et je finis par un fruit. J’évite le fromage blanc car il rajoute encore du blanc.</t>
  </si>
  <si>
    <t>Saisir la réponse A : diagnostic initial sur l’entrée/dessert.</t>
  </si>
  <si>
    <t>Zone technique : AA4:AH33 ; critères/keywords intégrés dans la matrice Y52:BT82.</t>
  </si>
  <si>
    <t>Aucun VBA, aucune liste déroulante ajoutée. Formules prévues en individuelles.</t>
  </si>
  <si>
    <t>Entrée correctrice</t>
  </si>
  <si>
    <t>Dessert correcteur</t>
  </si>
  <si>
    <t>Choix correcteur</t>
  </si>
  <si>
    <t>Faux correcteur à éviter</t>
  </si>
  <si>
    <t>NOTATION AUTOMATIQUE INDICATIVE — entrée/dessert correcteurs, à contrôler par le formateur</t>
  </si>
  <si>
    <t>Choix_correcteur</t>
  </si>
  <si>
    <t>Faux_correcteur_a_eviter</t>
  </si>
  <si>
    <t>Entrée et dessert renforcent un menu trop blanc et sec</t>
  </si>
  <si>
    <t>Analysez la fonction de l’entrée et du dessert dans ce menu, puis proposez des correcteurs adaptés.</t>
  </si>
  <si>
    <t>Pourquoi l’entrée et le dessert ne corrigent pas assez ce repas, et que peux-tu mettre à la place ?</t>
  </si>
  <si>
    <t>Si la réponse propose seulement « changer le légume », demander ce que l’entrée et le dessert corrigent précisément.</t>
  </si>
  <si>
    <t>Demander : « Ton entrée corrige quelle couleur ? Ton dessert rajoute-t-il encore du blanc ? »</t>
  </si>
  <si>
    <t>Diagnostic du problème 4 pts ; Fonction de l'entrée 4 pts ; Fonction du dessert 4 pts ; Choix correcteur adapté 3 pts ; Faux correcteur évité 3 pts ; Justification 2 pts</t>
  </si>
  <si>
    <t>blanc ; sec ; entrée colorée ; carottes ; betteraves ; fruit ; fromage blanc ; éviter ; correction</t>
  </si>
  <si>
    <t>Carottes râpées citronnées ou betteraves</t>
  </si>
  <si>
    <t>Fruit coloré de saison : orange, clémentine, pomme rouge</t>
  </si>
  <si>
    <t>Crudité colorée + fruit</t>
  </si>
  <si>
    <t>Fromage blanc après un menu déjà blanc</t>
  </si>
  <si>
    <t>Rendre le repas plus attractif pour enfants</t>
  </si>
  <si>
    <t>Limiter le dessèchement du poisson et garder une sauce simple</t>
  </si>
  <si>
    <t>Trop blanc = entrée couleur + dessert fruit</t>
  </si>
  <si>
    <t>Fonction de l'entrée</t>
  </si>
  <si>
    <t>Fonction du dessert</t>
  </si>
  <si>
    <t>Choix correcteur adapté</t>
  </si>
  <si>
    <t>coloree</t>
  </si>
  <si>
    <t>Faux correcteur évité</t>
  </si>
  <si>
    <t>encore blanc</t>
  </si>
  <si>
    <t>trop blanc</t>
  </si>
  <si>
    <t>renforce</t>
  </si>
  <si>
    <t>rajoute</t>
  </si>
  <si>
    <t>Quiche lorraine ; sauté sauce crème ; gratin de pommes de terre ; fromage ; pâtisserie</t>
  </si>
  <si>
    <t>Entrée et dessert alourdissent un menu déjà riche</t>
  </si>
  <si>
    <t>Repérez les faux correcteurs dans ce menu et proposez une entrée et un dessert qui allègent le repas.</t>
  </si>
  <si>
    <t>Où est-ce que l’entrée et le dessert rajoutent du lourd, et comment tu allèges ?</t>
  </si>
  <si>
    <t>Le menu cumule pâte, crème, gratin, fromage et pâtisserie. L’entrée doit être une crudité ou une salade simple pour apporter fraîcheur. Le dessert doit être un fruit ou une compote. Il faut éviter fromage et pâtisserie qui alourdissent encore le repas parce que le plat est déjà riche.</t>
  </si>
  <si>
    <t>Il y a trop de choses lourdes : crème, gratin, fromage, gâteau. Je mets une crudité en entrée et un fruit en dessert. J’évite la pâtisserie parce que le repas est déjà riche.</t>
  </si>
  <si>
    <t>Si l’apprenant corrige seulement le plat, le ramener sur la fonction de l’entrée et du dessert.</t>
  </si>
  <si>
    <t>Demander : « Est-ce que ton dessert allège ou rajoute encore du gras ? »</t>
  </si>
  <si>
    <t>lourd ; gras ; crème ; gratin ; fromage ; pâtisserie ; crudité ; fruit ; alléger ; éviter</t>
  </si>
  <si>
    <t>Lourdeur / faux correcteur</t>
  </si>
  <si>
    <t>Crudités de saison ou salade simple</t>
  </si>
  <si>
    <t>Fruit frais ou compote simple</t>
  </si>
  <si>
    <t>Crudité + fruit léger</t>
  </si>
  <si>
    <t>Charcuterie, fromage et pâtisserie</t>
  </si>
  <si>
    <t>Limiter les préparations riches et sauces épaisses</t>
  </si>
  <si>
    <t>patisserie</t>
  </si>
  <si>
    <t>gateau</t>
  </si>
  <si>
    <t>alourdit</t>
  </si>
  <si>
    <t>deja riche</t>
  </si>
  <si>
    <t>Menu trop fast-food, entrée absente et dessert trop riche</t>
  </si>
  <si>
    <t>Expliquez comment l’entrée et le dessert peuvent corriger un menu pané/frites sans supprimer l’acceptabilité du plat.</t>
  </si>
  <si>
    <t>Comment tu gardes le poisson pané qui plaît, mais tu évites le repas fast-food ?</t>
  </si>
  <si>
    <t>Le poisson pané peut être conservé, mais le menu frites, ketchup et crème dessert donne un effet fast-food. L’entrée doit apporter crudité et fraîcheur. Le dessert doit plutôt être un fruit. Il faut éviter une crème dessert qui renforce le côté gras et sucré parce que le plat est déjà dense.</t>
  </si>
  <si>
    <t>Je garde le poisson pané mais je change autour. Je mets une crudité en entrée et un fruit en dessert. J’évite la crème dessert avec les frites, ça fait trop fast-food.</t>
  </si>
  <si>
    <t>Si l’apprenant supprime le poisson pané, rappeler que l’objectif est de corriger autour du plat principal.</t>
  </si>
  <si>
    <t>Demander : « Qu’est-ce qui apporte du frais dans ce menu ? »</t>
  </si>
  <si>
    <t>poisson pané ; frites ; fast-food ; crudité ; fruit ; crème dessert ; éviter ; frais</t>
  </si>
  <si>
    <t>Fast-food / gras</t>
  </si>
  <si>
    <t>Crudité fraîche : carotte, concombre selon saison</t>
  </si>
  <si>
    <t>Crudité + fruit</t>
  </si>
  <si>
    <t>Crème dessert après frites et pané</t>
  </si>
  <si>
    <t>Maintenir acceptabilité scolaire sans caricature</t>
  </si>
  <si>
    <t>Garder croustillant sans surcharger le service</t>
  </si>
  <si>
    <t>Pané accepté = corriger autour</t>
  </si>
  <si>
    <t>pané</t>
  </si>
  <si>
    <t>pas creme</t>
  </si>
  <si>
    <t>creme dessert</t>
  </si>
  <si>
    <t>fait trop</t>
  </si>
  <si>
    <t>Entrée et dessert peu adaptés à la consommation réelle</t>
  </si>
  <si>
    <t>Analysez l’adaptation de l’entrée et du dessert pour un public âgé avec risque de sécheresse.</t>
  </si>
  <si>
    <t>Pourquoi la pomme crue et la viande sèche peuvent poser problème pour une personne âgée ?</t>
  </si>
  <si>
    <t>Le menu présente un risque de sécheresse avec la dinde et le riz. L’entrée peut être un potage enrichi si besoin, mais il faut surtout prévoir sauce ou jus. Le dessert doit être facile à consommer : compote ou dessert lacté adapté. Il faut éviter la pomme crue si la mastication est difficile parce qu’elle peut réduire la consommation.</t>
  </si>
  <si>
    <t>La dinde et le riz peuvent être secs. Pour une personne âgée, je mets de la sauce et je choisis une compote ou un dessert facile. J’évite la pomme crue si elle est dure à mâcher.</t>
  </si>
  <si>
    <t>Si l’apprenant raisonne uniquement équilibre, demander s’il imagine la consommation réelle en EHPAD.</t>
  </si>
  <si>
    <t>Demander : « Est-ce facile à mâcher et à finir ? »</t>
  </si>
  <si>
    <t>EHPAD ; sec ; sauce ; potage enrichi ; compote ; dessert lacté ; pomme crue ; mastication</t>
  </si>
  <si>
    <t>Adaptation EHPAD</t>
  </si>
  <si>
    <t>Potage lisible, éventuellement enrichi selon besoin</t>
  </si>
  <si>
    <t>Compote, fruit cuit ou dessert lacté adapté</t>
  </si>
  <si>
    <t>Dessert facile à manger + sauce sur le plat</t>
  </si>
  <si>
    <t>Pomme crue dure si mastication difficile</t>
  </si>
  <si>
    <t>Adapter mastication, appétit et confort</t>
  </si>
  <si>
    <t>Maintenir texture, température et sauce au service</t>
  </si>
  <si>
    <t>EHPAD = sauce + texture + dessert facile</t>
  </si>
  <si>
    <t>enrichi</t>
  </si>
  <si>
    <t>pomme crue</t>
  </si>
  <si>
    <t>Menu végétarien léger, entrée trop faible pour aider la satiété</t>
  </si>
  <si>
    <t>Déterminez comment l’entrée ou le dessert peuvent compléter ce menu végétarien sans masquer la faiblesse du plat.</t>
  </si>
  <si>
    <t>Pourquoi la salade verte ne suffit pas pour aider ce menu végétarien à caler ?</t>
  </si>
  <si>
    <t>Le plat végétarien reste léger si les pâtes tomate ne sont pas enrichies. L’entrée peut devenir plus nourrissante avec lentilles, pois chiches ou œuf selon contexte, mais la correction principale doit aussi renforcer le plat. Le dessert peut rester un laitage ou un fruit. Il faut éviter de croire que la salade verte corrige la satiété parce qu’elle n’apporte pas assez.</t>
  </si>
  <si>
    <t>Une salade verte ne cale pas beaucoup. Pour un menu végétarien, je peux faire une entrée plus complète ou renforcer le plat avec lentilles ou pois chiches. Je garde un yaourt ou un fruit selon le besoin.</t>
  </si>
  <si>
    <t>Si l’apprenant répond uniquement « ajouter un yaourt », demander si le plat principal est vraiment corrigé.</t>
  </si>
  <si>
    <t>Demander : « Qu’est-ce qui va vraiment caler les élèves ? »</t>
  </si>
  <si>
    <t>végétarien ; léger ; salade verte ; lentilles ; pois chiches ; laitage ; fruit ; satiété ; éviter</t>
  </si>
  <si>
    <t>Végétarien / satiété</t>
  </si>
  <si>
    <t>Salade composée avec légumineuses ou crudité plus complète</t>
  </si>
  <si>
    <t>Laitage ou fruit selon équilibre</t>
  </si>
  <si>
    <t>Entrée nourrissante + plat renforcé</t>
  </si>
  <si>
    <t>Salade verte seule comme faux correcteur de satiété</t>
  </si>
  <si>
    <t>Renforcer satiété pour adolescents</t>
  </si>
  <si>
    <t>Maîtriser cuisson/livraison des légumineuses</t>
  </si>
  <si>
    <t>Végétarien léger = correcteur nourrissant</t>
  </si>
  <si>
    <t>nourrissant</t>
  </si>
  <si>
    <t>complete</t>
  </si>
  <si>
    <t>salade verte</t>
  </si>
  <si>
    <t>ne suffit</t>
  </si>
  <si>
    <t>pas assez</t>
  </si>
  <si>
    <t>besoin</t>
  </si>
  <si>
    <t>Entrée et dessert renforcent une dominante brune et lourde</t>
  </si>
  <si>
    <t>Analysez la couleur et la densité du menu, puis proposez une entrée et un dessert correcteurs.</t>
  </si>
  <si>
    <t>Pourquoi ce menu fait-il trop marron et lourd, et que peux-tu changer au début et à la fin ?</t>
  </si>
  <si>
    <t>Le menu présente une dominante brune : lentilles, bœuf en sauce et gâteau chocolat. L’entrée doit plutôt apporter vert, orange ou fraîcheur. Le dessert doit être un fruit clair ou acidulé. Il faut éviter le gâteau chocolat qui renforce la lourdeur et la couleur brune.</t>
  </si>
  <si>
    <t>Tout tire vers le marron. Je mets une entrée plus colorée ou plus fraîche et je remplace le gâteau chocolat par un fruit. J’évite de rajouter encore du brun.</t>
  </si>
  <si>
    <t>Si l’apprenant valide le menu car il est d’automne, demander si la saison suffit à rendre le menu lisible.</t>
  </si>
  <si>
    <t>Demander : « Quelle couleur domine ? Quelle couleur manque ? »</t>
  </si>
  <si>
    <t>brun ; marron ; lourd ; lentilles ; bourguignon ; chocolat ; entrée colorée ; fruit ; éviter</t>
  </si>
  <si>
    <t>Couleur brune / lourdeur</t>
  </si>
  <si>
    <t>Crudité orange ou verte : carotte, chou, salade</t>
  </si>
  <si>
    <t>Fruit clair ou acidulé : pomme, poire, agrume</t>
  </si>
  <si>
    <t>Couleur fraîche + fruit</t>
  </si>
  <si>
    <t>Gâteau chocolat après plat brun en sauce</t>
  </si>
  <si>
    <t>Alléger la perception pour adultes</t>
  </si>
  <si>
    <t>Limiter sauces épaisses et desserts riches</t>
  </si>
  <si>
    <t>Menu brun = entrée fraîche + fruit clair</t>
  </si>
  <si>
    <t>fraiche</t>
  </si>
  <si>
    <t>acidule</t>
  </si>
  <si>
    <t>chocolat</t>
  </si>
  <si>
    <t>Entrée correcte mais dessert et légumes ne sécurisent pas assez l’acceptabilité</t>
  </si>
  <si>
    <t>Expliquez comment l’entrée et le dessert peuvent aider un menu scolaire à risque de refus.</t>
  </si>
  <si>
    <t>Comment l’entrée et le dessert peuvent aider quand le plat risque d’être refusé ?</t>
  </si>
  <si>
    <t>Le menu associe poisson vapeur et épinards, deux aliments sensibles en scolaire. L’entrée doit rester douce et connue, par exemple concombre sauce yaourt. Le dessert doit être un repère accepté : fruit mûr, compote ou laitage simple selon menu. Il faut éviter une entrée trop agressive ou un dessert peu adapté, car l’objectif est de sécuriser l’acceptabilité.</t>
  </si>
  <si>
    <t>Poisson et épinards peuvent faire beaucoup pour des enfants. Je garde une entrée simple et un dessert connu pour aider le repas. J’évite de mettre encore quelque chose de difficile.</t>
  </si>
  <si>
    <t>Si l’apprenant veut changer tout le plat, rappeler que M05 travaille l’aide apportée par l’entrée et le dessert.</t>
  </si>
  <si>
    <t>Demander : « Qu’est-ce qui rassure l’enfant dans ce repas ? »</t>
  </si>
  <si>
    <t>poisson ; épinards ; refus ; scolaire ; entrée douce ; dessert repère ; compote ; yaourt ; éviter</t>
  </si>
  <si>
    <t>Concombre sauce douce ou crudité simple</t>
  </si>
  <si>
    <t>Poire mûre, compote ou laitage simple</t>
  </si>
  <si>
    <t>Entrée repère + dessert accepté</t>
  </si>
  <si>
    <t>Entrée trop acide ou dessert compliqué</t>
  </si>
  <si>
    <t>Rassurer les enfants sans déséquilibrer</t>
  </si>
  <si>
    <t>Préserver texture du poisson et service rapide</t>
  </si>
  <si>
    <t>Plat sensible = entrée douce + dessert repère</t>
  </si>
  <si>
    <t>connu</t>
  </si>
  <si>
    <t>repere</t>
  </si>
  <si>
    <t>rassurer</t>
  </si>
  <si>
    <t>agressive</t>
  </si>
  <si>
    <t>rassure</t>
  </si>
  <si>
    <t>aide</t>
  </si>
  <si>
    <t>Entrée et dessert entretiennent une texture trop molle</t>
  </si>
  <si>
    <t>Repérez la monotonie de texture et proposez une entrée ou un dessert qui apporte du contraste.</t>
  </si>
  <si>
    <t>Pourquoi tout fait trop mou, et que peux-tu mettre au début ou à la fin pour changer ?</t>
  </si>
  <si>
    <t>Le menu cumule velouté, hachis, purée et flan. L’entrée doit apporter une texture plus ferme ou croquante si le public peut mâcher : crudité, salade ou légume vinaigré. Le dessert peut être un fruit cru adapté. Il faut éviter de choisir encore un dessert lisse comme flan ou crème.</t>
  </si>
  <si>
    <t>Tout est mou : soupe, hachis, purée, flan. Si les convives peuvent mâcher, je mets une crudité, une salade ou un fruit. J’évite encore un dessert lisse.</t>
  </si>
  <si>
    <t>Si la réponse parle seulement couleur, demander ce que l’on mâche réellement.</t>
  </si>
  <si>
    <t>Demander : « Qu’est-ce qui a de la tenue dans ce repas ? »</t>
  </si>
  <si>
    <t>mou ; velouté ; hachis ; purée ; flan ; crudité ; salade ; fruit cru ; éviter</t>
  </si>
  <si>
    <t>Crudité ou salade si public adapté</t>
  </si>
  <si>
    <t>Fruit cru adapté ou dessert avec texture</t>
  </si>
  <si>
    <t>Élément croquant/ferme adapté</t>
  </si>
  <si>
    <t>Flan, crème ou compote si aucune contrainte de mastication</t>
  </si>
  <si>
    <t>Adapter au public avant d’ajouter du croquant</t>
  </si>
  <si>
    <t>Vérifier faisabilité service des crudités</t>
  </si>
  <si>
    <t>Tout mou = ajouter contraste si possible</t>
  </si>
  <si>
    <t>lisse</t>
  </si>
  <si>
    <t>tout</t>
  </si>
  <si>
    <t>ferme</t>
  </si>
  <si>
    <t>Entrée et dessert doivent être compatibles avec prescription et texture</t>
  </si>
  <si>
    <t>Analysez pourquoi les correcteurs entrée-dessert doivent être vérifiés en contexte hospitalier.</t>
  </si>
  <si>
    <t>Pourquoi à l’hôpital on ne choisit pas crudités et tarte pareil pour tout le monde ?</t>
  </si>
  <si>
    <t>En hospitalier, l’entrée et le dessert doivent être compatibles avec la prescription, la texture et la capacité de mastication. Les crudités, frites, fromage et tarte peuvent être inadaptés selon le patient. Il faut choisir une entrée et un dessert adaptés : légume cuit, compote, laitage ou fruit selon consigne. Il faut éviter de généraliser un menu unique.</t>
  </si>
  <si>
    <t>À l’hôpital, il faut regarder la consigne. Les crudités ou la tarte ne vont pas à tout le monde. Je choisis une entrée et un dessert adaptés au régime, à la texture et à la personne.</t>
  </si>
  <si>
    <t>Si l’apprenant propose une correction générale, rappeler que la prescription prime.</t>
  </si>
  <si>
    <t>hospitalier ; prescription ; texture ; crudités ; tarte ; compote ; laitage ; adapter ; éviter</t>
  </si>
  <si>
    <t>Entrée compatible prescription : légume cuit, potage ou crudité adaptée</t>
  </si>
  <si>
    <t>Compote, laitage ou fruit adapté selon consigne</t>
  </si>
  <si>
    <t>Correcteur selon prescription</t>
  </si>
  <si>
    <t>Crudités/tarte systématiques pour tous</t>
  </si>
  <si>
    <t>Adapter au patient, régime et mastication</t>
  </si>
  <si>
    <t>Respecter consignes cuisine/soins/diététique</t>
  </si>
  <si>
    <t>Hospitalier = correcteur sous consigne</t>
  </si>
  <si>
    <t>legume cuit</t>
  </si>
  <si>
    <t>adaptee</t>
  </si>
  <si>
    <t>generaliser</t>
  </si>
  <si>
    <t>unique</t>
  </si>
  <si>
    <t>pas tout le monde</t>
  </si>
  <si>
    <t>systematique</t>
  </si>
  <si>
    <t>selon</t>
  </si>
  <si>
    <t>Entrée absente et dessert/fromage alourdissent un plat complet</t>
  </si>
  <si>
    <t>Expliquez pourquoi un plat complet exige des correcteurs légers plutôt que des ajouts lourds.</t>
  </si>
  <si>
    <t>Pourquoi après des lasagnes il vaut mieux mettre du frais qu’encore du fromage et de la crème ?</t>
  </si>
  <si>
    <t>Les lasagnes sont déjà un plat complet et dense. L’entrée doit apporter fraîcheur ou crudité si elle est prévue. Le dessert doit alléger avec un fruit. Il faut éviter pain, fromage et crème dessert qui ajoutent du lourd après un plat déjà riche.</t>
  </si>
  <si>
    <t>Les lasagnes calent déjà. Je mets du frais ou une crudité et je finis par un fruit. J’évite de remettre fromage et crème dessert.</t>
  </si>
  <si>
    <t>Si l’apprenant valide le fromage, demander ce qu’il ajoute réellement au repas.</t>
  </si>
  <si>
    <t>Demander : « Les lasagnes ne sont-elles pas déjà assez riches ? »</t>
  </si>
  <si>
    <t>lasagnes ; plat complet ; lourd ; fromage ; crème dessert ; crudité ; fruit ; éviter</t>
  </si>
  <si>
    <t>Plat complet / surcharge</t>
  </si>
  <si>
    <t>Crudité ou salade verte si besoin</t>
  </si>
  <si>
    <t>Entrée fraîche + fruit</t>
  </si>
  <si>
    <t>Pain, fromage, crème dessert en cumul</t>
  </si>
  <si>
    <t>Adapter à la satiété des collégiens</t>
  </si>
  <si>
    <t>Contrôler portions de plat complet</t>
  </si>
  <si>
    <t>Plat complet = correcteurs légers</t>
  </si>
  <si>
    <t>ajoute</t>
  </si>
  <si>
    <t>deja</t>
  </si>
  <si>
    <t>Répétition tomate/rouge sur entrée, plat et dessert</t>
  </si>
  <si>
    <t>Analysez les répétitions de couleur et proposez une entrée ou un dessert de contraste.</t>
  </si>
  <si>
    <t>Pourquoi même en été il ne faut pas mettre tomate et rouge partout ?</t>
  </si>
  <si>
    <t>Le menu est de saison mais répète tomate, rouge et acidité. L’entrée peut devenir concombre, melon ou salade verte. Le dessert peut être pêche, abricot ou fruit non rouge. Il faut éviter de répéter tomate/fraise si cela rend le repas monotone.</t>
  </si>
  <si>
    <t>C’est l’été, mais il y a du rouge partout. Je remplace l’entrée ou le dessert par une autre couleur : concombre, melon, pêche ou abricot.</t>
  </si>
  <si>
    <t>Si l’apprenant valide uniquement par la saison, demander ce que voit le convive dans l’assiette.</t>
  </si>
  <si>
    <t>Demander : « Combien de fois tu retrouves le rouge ? »</t>
  </si>
  <si>
    <t>tomate ; rouge ; repetition ; concombre ; melon ; peche ; abricot ; contraste ; éviter</t>
  </si>
  <si>
    <t>Répétition couleur</t>
  </si>
  <si>
    <t>Pêche, abricot ou fruit non rouge</t>
  </si>
  <si>
    <t>Contraste vert/jaune/orange</t>
  </si>
  <si>
    <t>Tomate et fraise en répétition</t>
  </si>
  <si>
    <t>Varier l’offre adulte d’été</t>
  </si>
  <si>
    <t>Préserver fraîcheur au service</t>
  </si>
  <si>
    <t>Même saison = couleurs variées</t>
  </si>
  <si>
    <t>autre</t>
  </si>
  <si>
    <t>repeter</t>
  </si>
  <si>
    <t>fraise</t>
  </si>
  <si>
    <t>varie</t>
  </si>
  <si>
    <t>change</t>
  </si>
  <si>
    <t>Repas chaud et dense, dessert trop lourd</t>
  </si>
  <si>
    <t>Proposez un correcteur de fraîcheur pour alléger ce menu d’hiver.</t>
  </si>
  <si>
    <t>Pourquoi ce menu d’hiver a besoin de frais à l’entrée ou au dessert ?</t>
  </si>
  <si>
    <t>Le menu est cohérent en hiver mais il est chaud et dense. L’entrée doit apporter une crudité d’hiver, par exemple carotte, betterave ou chou rouge. Le dessert doit plutôt être un fruit comme agrume, pomme ou poire. Il faut éviter le riz au lait si le repas est déjà dense.</t>
  </si>
  <si>
    <t>C’est un menu d’hiver, mais tout est chaud et lourd. Je mets une crudité d’hiver ou un fruit. J’évite le riz au lait qui rajoute encore du lourd.</t>
  </si>
  <si>
    <t>Si l’apprenant conserve le riz au lait, demander s’il allège réellement le repas.</t>
  </si>
  <si>
    <t>Demander : « Où est le frais dans ce menu ? »</t>
  </si>
  <si>
    <t>hiver ; dense ; chaud ; crudite ; betterave ; chou rouge ; agrume ; riz au lait ; éviter</t>
  </si>
  <si>
    <t>Manque de fraîcheur</t>
  </si>
  <si>
    <t>Crudité d’hiver + fruit</t>
  </si>
  <si>
    <t>Riz au lait après repas dense</t>
  </si>
  <si>
    <t>Repas plus digeste en entreprise</t>
  </si>
  <si>
    <t>Organiser crudités d’hiver en production</t>
  </si>
  <si>
    <t>Hiver lourd = crudité ou fruit</t>
  </si>
  <si>
    <t>Entrée et dessert trop durs sans adaptation</t>
  </si>
  <si>
    <t>Analysez le rôle de l’entrée et du dessert pour sécuriser ce menu petite enfance.</t>
  </si>
  <si>
    <t>Pourquoi radis et pomme crue doivent être adaptés pour les petits ?</t>
  </si>
  <si>
    <t>Pour la petite enfance, l’entrée et le dessert doivent respecter la mastication et la sécurité. Le radis et la pomme crue peuvent être trop durs. Il faut adapter la texture : légume râpé fin, cuit ou potage, et compote ou fruit adapté. Il faut éviter les morceaux durs non adaptés.</t>
  </si>
  <si>
    <t>Pour les petits, radis et pomme crue peuvent être trop durs. Je choisis une entrée plus facile et un dessert adapté comme une compote.</t>
  </si>
  <si>
    <t>Si l’apprenant parle seulement équilibre, le ramener sur taille des morceaux et sécurité.</t>
  </si>
  <si>
    <t>Demander : « Est-ce qu’un tout-petit peut croquer ça sans risque ? »</t>
  </si>
  <si>
    <t>petite enfance ; radis ; pomme crue ; dur ; compote ; texture ; sécurité ; éviter</t>
  </si>
  <si>
    <t>Petite enfance / texture</t>
  </si>
  <si>
    <t>Entrée adaptée : légume râpé fin, cuit ou potage</t>
  </si>
  <si>
    <t>Texture adaptée à l’âge</t>
  </si>
  <si>
    <t>Morceaux durs non adaptés</t>
  </si>
  <si>
    <t>Adapter selon âge et mastication</t>
  </si>
  <si>
    <t>Vérifier arêtes du poisson et taille des morceaux</t>
  </si>
  <si>
    <t>Petits = texture sécurisée</t>
  </si>
  <si>
    <t>morceaux durs</t>
  </si>
  <si>
    <t>Adolescents</t>
  </si>
  <si>
    <t>Menu léger, entrée et dessert ne renforcent pas assez la satiété</t>
  </si>
  <si>
    <t>Analysez comment entrée et dessert peuvent compléter un menu trop léger pour adolescents.</t>
  </si>
  <si>
    <t>Pourquoi ce menu risque de ne pas assez caler, et quels correcteurs tu choisis ?</t>
  </si>
  <si>
    <t>Le menu est léger pour des adolescents : salade verte, omelette nature, haricots verts et yaourt. L’entrée peut devenir plus complète, ou la garniture doit intégrer un féculent. Le dessert peut rester un laitage, mais il ne suffit pas à corriger seul. Il faut éviter une entrée trop légère si le plat manque déjà de satiété.</t>
  </si>
  <si>
    <t>Ça ne cale pas assez. Je mets une entrée plus complète ou un féculent avec le plat. Le yaourt peut rester, mais il ne corrige pas tout seul.</t>
  </si>
  <si>
    <t>Si l’apprenant ajoute seulement un dessert riche, demander si le repas est correctement construit.</t>
  </si>
  <si>
    <t>Demander : « Qu’est-ce qui va caler les ados ? »</t>
  </si>
  <si>
    <t>adolescents ; léger ; satiété ; salade verte ; omelette ; féculent ; laitage ; éviter</t>
  </si>
  <si>
    <t>Satiété insuffisante</t>
  </si>
  <si>
    <t>Laitage conservé ou fruit + laitage selon besoin</t>
  </si>
  <si>
    <t>Entrée complète ou ajout de féculent</t>
  </si>
  <si>
    <t>Salade verte seule comme entrée trop légère</t>
  </si>
  <si>
    <t>Adapter à l’appétit adolescent</t>
  </si>
  <si>
    <t>Garder production simple et portions adaptées</t>
  </si>
  <si>
    <t>Menu léger = entrée ou garniture qui cale</t>
  </si>
  <si>
    <t>seule</t>
  </si>
  <si>
    <t>suffit</t>
  </si>
  <si>
    <t>Potage clair ; poisson mixé ; purée blanche ; fromage blanc</t>
  </si>
  <si>
    <t>Menu adapté en texture mais très blanc et peu appétent</t>
  </si>
  <si>
    <t>Proposez un correcteur entrée-dessert pour préserver couleur et appétence en texture adaptée.</t>
  </si>
  <si>
    <t>Pourquoi même en texture adaptée il faut de la couleur et un dessert qui donne envie ?</t>
  </si>
  <si>
    <t>Le menu est peut-être adapté en texture, mais il est très blanc. L’entrée doit apporter une couleur lisible, par exemple velouté de carotte ou betterave adaptée. Le dessert doit être coloré ou enrichi selon besoin. Il faut éviter fromage blanc si l’ensemble est déjà blanc, sauf objectif nutritionnel précis.</t>
  </si>
  <si>
    <t>Même mixé ou adapté, il ne faut pas que tout soit blanc. Je mets une entrée colorée et un dessert coloré ou enrichi si besoin. J’évite encore du fromage blanc.</t>
  </si>
  <si>
    <t>Si l’apprenant répond uniquement texture, demander s’il y a plaisir visuel.</t>
  </si>
  <si>
    <t>Demander : « Est-ce que ça donne envie à regarder ? »</t>
  </si>
  <si>
    <t>EHPAD ; texture adaptée ; blanc ; couleur ; velouté carotte ; dessert enrichi ; fromage blanc ; éviter</t>
  </si>
  <si>
    <t>Texture adaptée / couleur</t>
  </si>
  <si>
    <t>Velouté coloré adapté : carotte, betterave, légumes verts</t>
  </si>
  <si>
    <t>Dessert coloré ou enrichi selon besoin</t>
  </si>
  <si>
    <t>Couleur + nutrition adaptée</t>
  </si>
  <si>
    <t>Fromage blanc si tout est déjà blanc</t>
  </si>
  <si>
    <t>Maintenir dignité, appétit et sécurité</t>
  </si>
  <si>
    <t>Respecter texture prescrite et présentation</t>
  </si>
  <si>
    <t>nutrition</t>
  </si>
  <si>
    <t>deja blanc</t>
  </si>
  <si>
    <t>tout blanc</t>
  </si>
  <si>
    <t>regarder</t>
  </si>
  <si>
    <t>Charcuterie ; rôti de porc ; purée ; fromage ; dessert lacté</t>
  </si>
  <si>
    <t>Entrée et fromage répètent porc/gras/salé</t>
  </si>
  <si>
    <t>Analysez pourquoi la charcuterie est un faux correcteur dans ce menu et proposez une entrée plus utile.</t>
  </si>
  <si>
    <t>Pourquoi charcuterie + porc + fromage, ça fait trop dans un collège ?</t>
  </si>
  <si>
    <t>Le menu cumule charcuterie, porc et fromage. L’entrée ne corrige rien : elle ajoute gras, sel et restriction possible. Il faut préférer une crudité ou une entrée de légumes. Le dessert peut être un fruit ou un laitage selon le reste. Il faut éviter la charcuterie comme entrée avec un plat de porc.</t>
  </si>
  <si>
    <t>Il y a porc en entrée et en plat, plus du fromage. La charcuterie n’aide pas le menu. Je mets une crudité et je prévois un fruit ou un dessert simple.</t>
  </si>
  <si>
    <t>Si l’apprenant garde la charcuterie, demander ce qu’elle corrige vraiment.</t>
  </si>
  <si>
    <t>Demander : « Que mange l’élève qui ne prend pas de porc ? »</t>
  </si>
  <si>
    <t>porc ; charcuterie ; fromage ; gras ; sel ; crudité ; fruit ; éviter ; sans porc</t>
  </si>
  <si>
    <t>Faux correcteur charcuterie</t>
  </si>
  <si>
    <t>Crudité ou entrée de légumes sans porc</t>
  </si>
  <si>
    <t>Entrée végétale sans porc</t>
  </si>
  <si>
    <t>Charcuterie avec plat de porc</t>
  </si>
  <si>
    <t>Adapter à public mixte et restrictions</t>
  </si>
  <si>
    <t>Prévoir alternative et limiter sel/gras</t>
  </si>
  <si>
    <t>Porc + porc = mauvais correcteur</t>
  </si>
  <si>
    <t>vegetale</t>
  </si>
  <si>
    <t>utile</t>
  </si>
  <si>
    <t>repete</t>
  </si>
  <si>
    <t>corrige rien</t>
  </si>
  <si>
    <t>n aide pas</t>
  </si>
  <si>
    <t>Taboulé ; couscous végétarien ; semoule ; yaourt ; gâteau semoule</t>
  </si>
  <si>
    <t>Trop de céréales/féculents jusque dans le dessert</t>
  </si>
  <si>
    <t>Repérez les répétitions de féculents et proposez un dessert correcteur.</t>
  </si>
  <si>
    <t>Pourquoi il y a trop de semoule ou féculent dans ce repas ?</t>
  </si>
  <si>
    <t>Le menu répète céréales et féculents : taboulé, couscous/semoule et gâteau de semoule. L’entrée devrait être une crudité non féculente ou une salade de légumes. Le dessert doit être un fruit. Il faut éviter le gâteau de semoule qui ajoute la même famille.</t>
  </si>
  <si>
    <t>Il y a de la semoule partout. Je mets une entrée de légumes et un fruit en dessert. J’évite le gâteau de semoule.</t>
  </si>
  <si>
    <t>Si l’apprenant valide le yaourt, demander quel élément corrige la répétition des féculents.</t>
  </si>
  <si>
    <t>Demander : « Combien de fois tu retrouves semoule ou céréales ? »</t>
  </si>
  <si>
    <t>féculent ; semoule ; taboulé ; couscous ; gâteau semoule ; fruit ; légumes ; éviter</t>
  </si>
  <si>
    <t>Répétition féculents</t>
  </si>
  <si>
    <t>Crudité ou salade de légumes non féculente</t>
  </si>
  <si>
    <t>Légume + fruit</t>
  </si>
  <si>
    <t>Gâteau de semoule après couscous</t>
  </si>
  <si>
    <t>Rendre le repas plus digeste</t>
  </si>
  <si>
    <t>Organiser quantités de céréales</t>
  </si>
  <si>
    <t>Trop féculent = fruit, pas gâteau semoule</t>
  </si>
  <si>
    <t>pas gateau</t>
  </si>
  <si>
    <t>non feculent</t>
  </si>
  <si>
    <t>gateau semoule</t>
  </si>
  <si>
    <t>meme famille</t>
  </si>
  <si>
    <t>meme</t>
  </si>
  <si>
    <t>Salade César riche ; gratin de pâtes jambon fromage ; fromage ; éclair chocolat</t>
  </si>
  <si>
    <t>Entrée déjà riche, dessert et fromage aggravent le menu</t>
  </si>
  <si>
    <t>Analysez les faux correcteurs dans un menu déjà riche dès l’entrée.</t>
  </si>
  <si>
    <t>Pourquoi une salade peut être un faux correcteur si elle est trop riche ?</t>
  </si>
  <si>
    <t>La salade César est une entrée riche si elle contient sauce, fromage, croûtons et protéines. Elle ne corrige pas un gratin de pâtes jambon fromage. Il faut une crudité simple ou légume assaisonné légèrement, puis un fruit en dessert. Il faut éviter fromage et pâtisserie après un plat déjà fromagé.</t>
  </si>
  <si>
    <t>La salade n’est pas forcément légère. Si elle est riche, elle rajoute du lourd. Je mets une crudité simple et un fruit. J’évite fromage et éclair après un gratin fromage.</t>
  </si>
  <si>
    <t>Si l’apprenant écrit « salade = léger », demander ce qu’il y a dans la salade.</t>
  </si>
  <si>
    <t>Demander : « Une salade avec sauce, fromage et croûtons, est-ce vraiment léger ? »</t>
  </si>
  <si>
    <t>salade riche ; gratin ; fromage ; pâtisserie ; crudité simple ; fruit ; éviter</t>
  </si>
  <si>
    <t>Faux correcteur entrée riche</t>
  </si>
  <si>
    <t>Crudité simple ou légume légèrement assaisonné</t>
  </si>
  <si>
    <t>Entrée simple + fruit</t>
  </si>
  <si>
    <t>Salade César riche, fromage et pâtisserie</t>
  </si>
  <si>
    <t>Adapter à adultes sans alourdir</t>
  </si>
  <si>
    <t>Limiter sauces et préparations fromagères</t>
  </si>
  <si>
    <t>Salade riche ≠ correcteur léger</t>
  </si>
  <si>
    <t>crudite simple</t>
  </si>
  <si>
    <t>pas patisserie</t>
  </si>
  <si>
    <t>eclair</t>
  </si>
  <si>
    <t>pas leger</t>
  </si>
  <si>
    <t>Velouté ; bœuf haché sauce ; purée ; haricots verts fondants ; fruit cru dur</t>
  </si>
  <si>
    <t>Dessert peu adapté à la mastication malgré plat correct</t>
  </si>
  <si>
    <t>Analysez le rôle du dessert dans l’adaptation d’un menu personne âgée.</t>
  </si>
  <si>
    <t>Pourquoi le dessert doit aussi être adapté, même si le plat est bien saucé ?</t>
  </si>
  <si>
    <t>Le plat est mieux adapté grâce à la sauce et aux textures fondantes, mais un fruit cru dur peut limiter la consommation. Le dessert doit être compote, fruit cuit ou dessert lacté adapté. Il faut éviter un fruit dur si la mastication est fragile.</t>
  </si>
  <si>
    <t>Le plat est assez moelleux, mais le fruit cru peut être trop dur. Je mets une compote, un fruit cuit ou un dessert lacté adapté.</t>
  </si>
  <si>
    <t>Si l’apprenant s’arrête au plat, demander ce qui se passe au dessert.</t>
  </si>
  <si>
    <t>Demander : « Est-ce que le dessert est aussi facile à manger que le plat ? »</t>
  </si>
  <si>
    <t>personnes âgées ; fruit dur ; compote ; fruit cuit ; dessert lacté ; mastication ; éviter</t>
  </si>
  <si>
    <t>Dessert non adapté</t>
  </si>
  <si>
    <t>Entrée fondante ou potage déjà adaptée</t>
  </si>
  <si>
    <t>Compote, fruit cuit ou dessert lacté</t>
  </si>
  <si>
    <t>Dessert facile à manger</t>
  </si>
  <si>
    <t>Fruit cru dur</t>
  </si>
  <si>
    <t>Adapter mastication et appétit</t>
  </si>
  <si>
    <t>Garantir service à bonne température</t>
  </si>
  <si>
    <t>Dessert aussi adapté que le plat</t>
  </si>
  <si>
    <t>fruit dur</t>
  </si>
  <si>
    <t>fondante</t>
  </si>
  <si>
    <t>fruit cuit</t>
  </si>
  <si>
    <t>Betteraves ; chili doux ; riz ; yaourt nature ; pomme</t>
  </si>
  <si>
    <t>Entrée couleur correcte mais dessert peut mieux apaiser un plat épicé</t>
  </si>
  <si>
    <t>Analysez le rôle du dessert dans l’acceptabilité d’un plat légèrement épicé.</t>
  </si>
  <si>
    <t>Pourquoi un laitage peut aider après un plat épicé doux ?</t>
  </si>
  <si>
    <t>Le chili doux peut être accepté si l’assaisonnement est maîtrisé. L’entrée apporte déjà une couleur. Le dessert peut être un laitage simple pour apaiser le plat, ou un fruit doux selon équilibre. Il faut éviter un dessert trop acide si le plat est déjà marqué.</t>
  </si>
  <si>
    <t>Avec un chili même doux, un yaourt peut aider à calmer. Je garde une entrée colorée et je choisis un dessert doux. J’évite quelque chose de trop acide.</t>
  </si>
  <si>
    <t>Si l’apprenant impose fruit systématiquement, demander ce que le dessert doit corriger ici.</t>
  </si>
  <si>
    <t>Demander : « Le dessert doit-il rafraîchir, calmer ou nourrir ? »</t>
  </si>
  <si>
    <t>chili ; épicé ; laitage ; yaourt ; doux ; acide ; apaiser ; entrée colorée ; éviter</t>
  </si>
  <si>
    <t>Entrée colorée douce : betterave ou carotte</t>
  </si>
  <si>
    <t>Yaourt, fromage blanc ou fruit doux</t>
  </si>
  <si>
    <t>Laitage apaisant selon équilibre</t>
  </si>
  <si>
    <t>Dessert trop acide</t>
  </si>
  <si>
    <t>Adapter goût au public primaire</t>
  </si>
  <si>
    <t>Dosage épices et maintien sauce</t>
  </si>
  <si>
    <t>Plat épicé = dessert doux possible</t>
  </si>
  <si>
    <t>epice</t>
  </si>
  <si>
    <t>calmer</t>
  </si>
  <si>
    <t>apaiser</t>
  </si>
  <si>
    <t>calme</t>
  </si>
  <si>
    <t>trop acide</t>
  </si>
  <si>
    <t>apaise</t>
  </si>
  <si>
    <t>Carottes râpées ; sauté de veau crème ; riz ; fromage blanc ; île flottante</t>
  </si>
  <si>
    <t>Répétition lait/crème/blanc sur plat et desserts</t>
  </si>
  <si>
    <t>Analysez les répétitions de produits laitiers et de blanc, puis proposez un dessert plus correcteur.</t>
  </si>
  <si>
    <t>Pourquoi crème + fromage blanc + île flottante, ça fait trop laitier et trop blanc ?</t>
  </si>
  <si>
    <t>Le sauté crème, le fromage blanc et l’île flottante répètent les produits laitiers et la couleur blanche. L’entrée carotte apporte couleur, mais le dessert doit plutôt être un fruit. Il faut éviter de cumuler fromage blanc et dessert lacté après une sauce crème.</t>
  </si>
  <si>
    <t>Il y a trop de crème et de desserts blancs. Je garde l’entrée carotte et je remplace le dessert par un fruit. J’évite fromage blanc plus île flottante.</t>
  </si>
  <si>
    <t>Si l’apprenant ne voit que la carotte, demander de suivre les produits laitiers sur tout le menu.</t>
  </si>
  <si>
    <t>Demander : « Combien de fois tu retrouves crème ou lait ? »</t>
  </si>
  <si>
    <t>crème ; blanc ; fromage blanc ; île flottante ; laitier ; fruit ; éviter</t>
  </si>
  <si>
    <t>Répétition laitière</t>
  </si>
  <si>
    <t>Entrée colorée déjà utile : carottes</t>
  </si>
  <si>
    <t>Fruit plutôt que double laitage</t>
  </si>
  <si>
    <t>Fromage blanc + île flottante après crème</t>
  </si>
  <si>
    <t>Alléger pour adultes</t>
  </si>
  <si>
    <t>Maîtriser sauce crème et desserts lactés</t>
  </si>
  <si>
    <t>Crème au plat = dessert fruité</t>
  </si>
  <si>
    <t>laitier</t>
  </si>
  <si>
    <t>ile flottante</t>
  </si>
  <si>
    <t>cumule</t>
  </si>
  <si>
    <t>encore</t>
  </si>
  <si>
    <t>Céleri mayonnaise ; escalope de dinde grillée ; semoule ; yaourt ; biscuit</t>
  </si>
  <si>
    <t>Entrée grasse et dessert sec avec plat déjà sec</t>
  </si>
  <si>
    <t>Repérez pourquoi l’entrée et le dessert ne corrigent pas le plat sec.</t>
  </si>
  <si>
    <t>Pourquoi mayonnaise + biscuit ne vont pas aider une dinde déjà sèche ?</t>
  </si>
  <si>
    <t>L’escalope grillée avec semoule est sèche. Le céleri mayonnaise ajoute du gras sans apporter assez de fraîcheur utile, et le biscuit ajoute encore du sec. L’entrée devrait être une crudité juteuse et le dessert un fruit juteux ou une compote. Il faut éviter le biscuit comme dessert correcteur.</t>
  </si>
  <si>
    <t>La dinde et la semoule sont sèches. Le biscuit rajoute du sec et la mayonnaise rajoute du gras. Je mets une entrée fraîche et un fruit juteux ou une compote.</t>
  </si>
  <si>
    <t>Si l’apprenant propose juste une sauce au plat, demander aussi le rôle de l’entrée et du dessert.</t>
  </si>
  <si>
    <t>Demander : « Le biscuit corrige quoi ici ? »</t>
  </si>
  <si>
    <t>sec ; dinde ; semoule ; mayonnaise ; biscuit ; fruit juteux ; compote ; éviter</t>
  </si>
  <si>
    <t>Sécheresse / faux dessert</t>
  </si>
  <si>
    <t>Crudité juteuse ou salade fraîche</t>
  </si>
  <si>
    <t>Fruit juteux ou compote</t>
  </si>
  <si>
    <t>Frais + humide</t>
  </si>
  <si>
    <t>Biscuit sec après plat sec</t>
  </si>
  <si>
    <t>Adapter pour jeunes en CFA</t>
  </si>
  <si>
    <t>Prévoir sauce ou jus en production</t>
  </si>
  <si>
    <t>Plat sec = pas de dessert sec</t>
  </si>
  <si>
    <t>juteux</t>
  </si>
  <si>
    <t>fruit juteux</t>
  </si>
  <si>
    <t>biscuit</t>
  </si>
  <si>
    <t>mayonnaise</t>
  </si>
  <si>
    <t>Salade composée féculents ; pizza fromage ; fromage ; brownie</t>
  </si>
  <si>
    <t>Entrée, fromage et dessert renforcent un menu déjà dense</t>
  </si>
  <si>
    <t>Analysez pourquoi l’entrée féculente et le dessert pâtissier sont de mauvais correcteurs.</t>
  </si>
  <si>
    <t>Pourquoi salade de pâtes + pizza + fromage + brownie, ça fait trop ?</t>
  </si>
  <si>
    <t>La salade composée féculente, la pizza fromage, le fromage et le brownie cumulent féculents, fromage et produits riches. L’entrée doit devenir crudité ou légume frais. Le dessert doit être un fruit. Il faut éviter fromage et brownie car ils alourdissent la pizza.</t>
  </si>
  <si>
    <t>Il y a trop de pâtes, fromage et gâteau. Je mets une crudité en entrée et un fruit en dessert. J’évite fromage et brownie avec la pizza.</t>
  </si>
  <si>
    <t>Si l’apprenant dit salade composée = entrée correcte, demander de regarder sa composition.</t>
  </si>
  <si>
    <t>Demander : « C’est une salade de quoi ? Des légumes ou encore des féculents ? »</t>
  </si>
  <si>
    <t>pizza ; fromage ; brownie ; féculents ; crudité ; fruit ; éviter</t>
  </si>
  <si>
    <t>Surcharge féculents/fromage</t>
  </si>
  <si>
    <t>Crudité ou salade de légumes</t>
  </si>
  <si>
    <t>Entrée végétale + fruit</t>
  </si>
  <si>
    <t>Salade de féculents, fromage et brownie</t>
  </si>
  <si>
    <t>Adapter à l’appétit sans surcharge</t>
  </si>
  <si>
    <t>Service simple, limiter produits riches</t>
  </si>
  <si>
    <t>Pizza = frais autour</t>
  </si>
  <si>
    <t>pas brownie</t>
  </si>
  <si>
    <t>brownie</t>
  </si>
  <si>
    <t>Melon ; salade niçoise complète ; fromage ; tarte aux fruits</t>
  </si>
  <si>
    <t>Entrée et dessert peuvent être corrects mais fromage est inutile</t>
  </si>
  <si>
    <t>Déterminez si le fromage a une fonction dans ce menu complet d’été.</t>
  </si>
  <si>
    <t>Pourquoi le fromage n’est pas toujours obligatoire si le menu est déjà complet ?</t>
  </si>
  <si>
    <t>Le melon apporte fraîcheur, la salade niçoise est un plat complet et la tarte aux fruits peut apporter plaisir. Le fromage n’a pas forcément de fonction si le menu est déjà dense. Il faut éviter de l’ajouter automatiquement. Selon le besoin, un fruit simple peut remplacer la tarte si le repas doit être plus léger.</t>
  </si>
  <si>
    <t>Le fromage ne sert pas toujours. Si la salade est déjà complète, je ne rajoute pas forcément du fromage. Je regarde si le dessert doit être fruit ou plaisir.</t>
  </si>
  <si>
    <t>Si l’apprenant garde systématiquement fromage, demander quelle fonction il corrige.</t>
  </si>
  <si>
    <t>Demander : « Le fromage corrige quoi dans ce menu ? »</t>
  </si>
  <si>
    <t>fromage ; fonction ; inutile ; melon ; salade complète ; fruit ; dessert plaisir ; éviter</t>
  </si>
  <si>
    <t>Fromage inutile / menu complet</t>
  </si>
  <si>
    <t>Melon ou entrée fraîche déjà cohérente</t>
  </si>
  <si>
    <t>Fruit simple ou tarte selon équilibre</t>
  </si>
  <si>
    <t>Ne pas ajouter fromage sans fonction</t>
  </si>
  <si>
    <t>Fromage automatique sans besoin</t>
  </si>
  <si>
    <t>Adapter selon adulte, chaleur et satiété</t>
  </si>
  <si>
    <t>Maintenir chaîne froide des salades</t>
  </si>
  <si>
    <t>Fromage seulement s’il sert le menu</t>
  </si>
  <si>
    <t>inutile</t>
  </si>
  <si>
    <t>sert</t>
  </si>
  <si>
    <t>obligatoire</t>
  </si>
  <si>
    <t>plaisir</t>
  </si>
  <si>
    <t>fonction</t>
  </si>
  <si>
    <t>automatique</t>
  </si>
  <si>
    <t>sans fonction</t>
  </si>
  <si>
    <t>ne sert pas</t>
  </si>
  <si>
    <t>regarde</t>
  </si>
  <si>
    <t>Salade verte ; curry de pois chiches ; riz ; fruit acide</t>
  </si>
  <si>
    <t>Dessert acide après plat épicé, entrée peu sécurisante</t>
  </si>
  <si>
    <t>Analysez comment choisir entrée et dessert pour rendre un plat de légumineuses plus acceptable en primaire.</t>
  </si>
  <si>
    <t>Pourquoi avec un curry de pois chiches il vaut mieux un dessert doux ?</t>
  </si>
  <si>
    <t>Le curry de pois chiches peut être accepté si le goût est doux et bien présenté. L’entrée devrait être simple et colorée, pas trop amère. Le dessert doit être doux : laitage ou fruit mûr. Il faut éviter un fruit trop acide qui peut durcir la perception du repas.</t>
  </si>
  <si>
    <t>Avec un curry, je garde une entrée simple et je choisis un dessert doux. J’évite un fruit trop acide si le plat a déjà du goût.</t>
  </si>
  <si>
    <t>Si l’apprenant parle seulement protéines végétales, demander comment le repas sera accepté par des enfants.</t>
  </si>
  <si>
    <t>Demander : « Qu’est-ce qui rend ce plat plus facile à accepter ? »</t>
  </si>
  <si>
    <t>curry ; pois chiches ; primaire ; dessert doux ; laitage ; fruit mûr ; acide ; éviter</t>
  </si>
  <si>
    <t>Acceptabilité légumineuses</t>
  </si>
  <si>
    <t>Entrée simple et colorée</t>
  </si>
  <si>
    <t>Laitage ou fruit mûr doux</t>
  </si>
  <si>
    <t>Dessert doux apaisant</t>
  </si>
  <si>
    <t>Fruit trop acide</t>
  </si>
  <si>
    <t>Adapter goût à des enfants</t>
  </si>
  <si>
    <t>Maîtriser épices et texture pois chiches</t>
  </si>
  <si>
    <t>Plat végétal marqué = dessert doux</t>
  </si>
  <si>
    <t>fruit mur</t>
  </si>
  <si>
    <t>perception</t>
  </si>
  <si>
    <t>Œufs durs béchamel ; épinards ; pommes vapeur ; fromage blanc</t>
  </si>
  <si>
    <t>Menu pâle et lacté, dessert mal choisi</t>
  </si>
  <si>
    <t>Analysez pourquoi le fromage blanc renforce le défaut de ce menu et proposez un dessert correcteur.</t>
  </si>
  <si>
    <t>Pourquoi œufs béchamel + fromage blanc, ça rajoute encore du blanc ?</t>
  </si>
  <si>
    <t>Les œufs béchamel et pommes vapeur donnent une dominante claire, avec sauce blanche. Le fromage blanc renforce le blanc et le laitage. L’entrée ou le dessert doit apporter couleur et fraîcheur : crudité colorée ou fruit. Il faut éviter un dessert blanc si le repas est déjà blanc.</t>
  </si>
  <si>
    <t>Il y a déjà du blanc avec les œufs, la béchamel et les pommes de terre. Je mets un fruit ou une entrée colorée. J’évite le fromage blanc.</t>
  </si>
  <si>
    <t>Si l’apprenant propose seulement épinards, demander si le dessert corrige ou renforce.</t>
  </si>
  <si>
    <t>Demander : « Le fromage blanc aide ou rajoute le même problème ? »</t>
  </si>
  <si>
    <t>œufs ; béchamel ; blanc ; fromage blanc ; fruit ; crudité colorée ; éviter</t>
  </si>
  <si>
    <t>Blanc / laitage</t>
  </si>
  <si>
    <t>Crudité colorée : carotte, betterave, chou rouge</t>
  </si>
  <si>
    <t>Fruit coloré</t>
  </si>
  <si>
    <t>Couleur + fraîcheur</t>
  </si>
  <si>
    <t>Fromage blanc après béchamel</t>
  </si>
  <si>
    <t>Adapter à adultes sans monotonie</t>
  </si>
  <si>
    <t>Surveiller tenue béchamel</t>
  </si>
  <si>
    <t>Sauce blanche = dessert coloré</t>
  </si>
  <si>
    <t>fraicheur</t>
  </si>
  <si>
    <t>dessert blanc</t>
  </si>
  <si>
    <t>Soupe de légumes ; galette végétale ; salade verte ; compote</t>
  </si>
  <si>
    <t>Repas végétarien correct mais trop léger et peu rassasiant</t>
  </si>
  <si>
    <t>Proposez un correcteur d’entrée ou dessert pour renforcer un menu végétarien trop léger.</t>
  </si>
  <si>
    <t>Pourquoi soupe + galette + salade + compote peut ne pas assez caler ?</t>
  </si>
  <si>
    <t>Le menu est végétarien mais peut manquer de satiété. L’entrée soupe et la salade restent légères. Il faut ajouter un féculent ou une entrée plus complète, et choisir un laitage ou dessert plus nourrissant si besoin. Il faut éviter de compter la compote comme seul correcteur de satiété.</t>
  </si>
  <si>
    <t>Ça peut être trop léger. Je mets une entrée plus complète ou un féculent, et un laitage si besoin. La compote seule ne cale pas assez.</t>
  </si>
  <si>
    <t>Si l’apprenant ajoute uniquement sauce, demander ce qui apporte la satiété.</t>
  </si>
  <si>
    <t>Demander : « Qu’est-ce qui cale dans ce repas ? »</t>
  </si>
  <si>
    <t>végétarien ; léger ; satiété ; galette ; compote ; laitage ; entrée complète ; éviter</t>
  </si>
  <si>
    <t>Végétarien léger</t>
  </si>
  <si>
    <t>Entrée plus complète ou complément féculent</t>
  </si>
  <si>
    <t>Laitage ou dessert plus nourrissant selon besoin</t>
  </si>
  <si>
    <t>Renforcer satiété</t>
  </si>
  <si>
    <t>Compote seule comme correcteur de satiété</t>
  </si>
  <si>
    <t>Adapter à étudiants</t>
  </si>
  <si>
    <t>Tenue des galettes végétales</t>
  </si>
  <si>
    <t>Végé léger = correcteur qui cale</t>
  </si>
  <si>
    <t>renforcer</t>
  </si>
  <si>
    <t>compote seule</t>
  </si>
  <si>
    <t>ne cale pas</t>
  </si>
  <si>
    <t>Poireaux vinaigrette ; tartiflette ; fromage ; fondant chocolat</t>
  </si>
  <si>
    <t>Faux correcteurs après plat très riche</t>
  </si>
  <si>
    <t>Analysez pourquoi fromage et fondant sont de mauvais correcteurs après une tartiflette.</t>
  </si>
  <si>
    <t>Pourquoi après une tartiflette il faut éviter fromage et gâteau riche ?</t>
  </si>
  <si>
    <t>La tartiflette est déjà très riche en pommes de terre, fromage et matière grasse. L’entrée peut rester poireaux vinaigrette si elle apporte fraîcheur. Le dessert doit être un fruit. Il faut éviter fromage et fondant chocolat qui alourdissent fortement le repas.</t>
  </si>
  <si>
    <t>La tartiflette est déjà très riche. Je garde une entrée fraîche et je mets un fruit. J’évite fromage et fondant chocolat.</t>
  </si>
  <si>
    <t>Si l’apprenant dit que le fromage est obligatoire, demander ce qu’il corrige après une tartiflette.</t>
  </si>
  <si>
    <t>Demander : « La tartiflette contient déjà quoi ? Fromage ? gras ? pommes de terre ? »</t>
  </si>
  <si>
    <t>tartiflette ; riche ; fromage ; fondant ; poireaux ; fruit ; éviter ; lourd</t>
  </si>
  <si>
    <t>Plat très riche</t>
  </si>
  <si>
    <t>Poireaux vinaigrette ou crudité fraîche</t>
  </si>
  <si>
    <t>Fromage et fondant chocolat</t>
  </si>
  <si>
    <t>Adapter à repas adulte sans surcharge</t>
  </si>
  <si>
    <t>Gérer plat riche et service chaud</t>
  </si>
  <si>
    <t>Plat très riche = dessert fruit</t>
  </si>
  <si>
    <t>tartiflette</t>
  </si>
  <si>
    <t>poireaux</t>
  </si>
  <si>
    <t>Concombre ; jambon froid ; chips ; glace</t>
  </si>
  <si>
    <t>Menu froid attractif mais entrée/dessert ne corrigent pas assez l’équilibre</t>
  </si>
  <si>
    <t>Expliquez comment rendre ce menu froid plus correcteur sans perdre l’acceptabilité.</t>
  </si>
  <si>
    <t>Pourquoi chips + glace ne suffisent pas à faire un bon menu d’été ?</t>
  </si>
  <si>
    <t>Le menu froid peut plaire, mais chips et glace n’apportent pas de correction suffisante. L’entrée concombre apporte fraîcheur mais il faut une garniture plus utile que chips, et le dessert peut être fruit ou laitage glacé maîtrisé selon contexte. Il faut éviter chips + glace comme double repère plaisir sans équilibre.</t>
  </si>
  <si>
    <t>Ça peut plaire, mais chips et glace font trop plaisir sans équilibre. Je garde du frais, je remplace les chips par une garniture plus utile et je mets un fruit ou un dessert maîtrisé.</t>
  </si>
  <si>
    <t>Si l’apprenant garde chips/glace, demander quelle fonction corrective elles ont.</t>
  </si>
  <si>
    <t>Demander : « Qu’est-ce que les chips corrigent vraiment ? »</t>
  </si>
  <si>
    <t>froid ; chips ; glace ; concombre ; fruit ; équilibre ; plaisir ; éviter</t>
  </si>
  <si>
    <t>Menu plaisir / faux correcteur</t>
  </si>
  <si>
    <t>Concombre ou crudité fraîche</t>
  </si>
  <si>
    <t>Fruit d’été ou dessert plaisir maîtrisé</t>
  </si>
  <si>
    <t>Fraîcheur + fruit/garniture utile</t>
  </si>
  <si>
    <t>Chips + glace en cumul</t>
  </si>
  <si>
    <t>Adapter au primaire sans caricature</t>
  </si>
  <si>
    <t>Maintenir chaîne froide</t>
  </si>
  <si>
    <t>Plaisir oui, faux correcteurs non</t>
  </si>
  <si>
    <t>chips</t>
  </si>
  <si>
    <t>glace</t>
  </si>
  <si>
    <t>maitrise</t>
  </si>
  <si>
    <t>pas glace</t>
  </si>
  <si>
    <t>pas suffisant</t>
  </si>
  <si>
    <t>Menu correct mais triste, entrée et dessert peu expressifs</t>
  </si>
  <si>
    <t>Proposez une correction entrée-dessert pour rendre ce menu plus appétent sans le déséquilibrer.</t>
  </si>
  <si>
    <t>Pourquoi ce menu n’est pas faux mais manque d’envie ?</t>
  </si>
  <si>
    <t>Le menu est correct mais peu expressif : salade verte simple, dinde potentiellement sèche, pommes vapeur neutres et yaourt blanc. L’entrée doit apporter couleur, par exemple carottes ou betteraves. Le dessert peut être un fruit coloré ou un laitage si nécessaire. Il faut éviter de laisser entrée et dessert neutres quand le plat est déjà discret.</t>
  </si>
  <si>
    <t>Le menu n’est pas faux, mais il est triste. Je mets une entrée colorée et un fruit ou un dessert qui donne plus envie. J’évite de tout laisser vert, blanc et neutre.</t>
  </si>
  <si>
    <t>Si l’apprenant dit que le menu est équilibré, demander s’il est appétent.</t>
  </si>
  <si>
    <t>Demander : « Est-ce que cette assiette donne envie ? Où est la couleur ? »</t>
  </si>
  <si>
    <t>correct ; triste ; dinde ; pommes vapeur ; yaourt ; entrée colorée ; fruit ; éviter</t>
  </si>
  <si>
    <t>Menu correct mais triste</t>
  </si>
  <si>
    <t>Carottes râpées, betteraves ou crudité colorée</t>
  </si>
  <si>
    <t>Couleur + appétence</t>
  </si>
  <si>
    <t>Entrée et dessert trop neutres</t>
  </si>
  <si>
    <t>Adapter à tous publics</t>
  </si>
  <si>
    <t>Prévoir jus de dinde si sec</t>
  </si>
  <si>
    <t>Correct ≠ appétent</t>
  </si>
  <si>
    <t>appetent</t>
  </si>
  <si>
    <t>Méthode PLATS-CF — construire de vrais menus végétariens : base nourrissante, goût, couleur, satiété</t>
  </si>
  <si>
    <t>MODE D'EMPLOI — M06 MENUS VÉGÉTARIENS</t>
  </si>
  <si>
    <t>Saisir un numéro de question en B4 : 1 à 30.</t>
  </si>
  <si>
    <t>Lire le menu initial, le public, la saison et le problème principal.</t>
  </si>
  <si>
    <t>Les pâtes sauce tomate seules ne construisent pas un vrai plat végétarien. Il faut ajouter une base nourrissante comme lentilles corail, pois chiches ou haricots, renforcer la sauce avec légumes et herbes, puis garder un laitage ou un fruit selon l’équilibre.</t>
  </si>
  <si>
    <t>Les pâtes tomate seules ne calent pas assez. J’ajoute des lentilles, des pois chiches ou des haricots avec des légumes et du goût pour faire un vrai plat.</t>
  </si>
  <si>
    <t>Répondre en PRO ou CFA : repérer si le plat végétarien est faible ou mal construit.</t>
  </si>
  <si>
    <t>Proposer une vraie base nourrissante : légumineuse, céréale, œuf ou laitage selon contexte.</t>
  </si>
  <si>
    <t>Travailler goût, nom du plat, couleur, sauce et satiété.</t>
  </si>
  <si>
    <t>Saisir X en H4 pour afficher les réponses attendues et les mots-clés.</t>
  </si>
  <si>
    <t>La notation automatique est indicative : le formateur garde l'appréciation finale.</t>
  </si>
  <si>
    <t>Éviter les faux menus végétariens : viande retirée, pâtes seules, légumes seuls, assiette sèche.</t>
  </si>
  <si>
    <t>Objectif : un menu végétarien construit, acceptable, nourrissant et réalisable en production collective.</t>
  </si>
  <si>
    <t>Statut</t>
  </si>
  <si>
    <t>Document pédagogique — ne remplace pas les contrôles réglementaires ou nutritionnels détaillés.</t>
  </si>
  <si>
    <t>Base nourrissante</t>
  </si>
  <si>
    <t>Goût / sauce</t>
  </si>
  <si>
    <t>Plat végétarien trop faible : absence de vraie base nourrissante</t>
  </si>
  <si>
    <t>Analysez pourquoi ce menu végétarien est insuffisamment construit et proposez une base nourrissante crédible.</t>
  </si>
  <si>
    <t>Pourquoi ce menu végé risque-t-il de ne pas assez caler, et qu’est-ce que tu ajoutes dans le plat ?</t>
  </si>
  <si>
    <t>Si la réponse propose seulement du fromage, demander si le plat principal devient vraiment nourrissant ou seulement complété en fin de repas.</t>
  </si>
  <si>
    <t>Demander : « Qu’est-ce qui remplace vraiment la viande dans ton assiette ? Qu’est-ce qui va caler les élèves ? »</t>
  </si>
  <si>
    <t>Plat végétarien insuffisant 4 pts ; base nourrissante 4 pts ; association adaptée 4 pts ; goût/couleur/satiété 3 pts ; convive/contexte 3 pts ; justification 2 pts.</t>
  </si>
  <si>
    <t>végétarien ; pâtes ; tomate ; lentilles ; pois chiches ; haricots ; protéines ; satiété ; vrai plat ; adolescents</t>
  </si>
  <si>
    <t>M01 ; M02 ; M03 ; M05 ; M06</t>
  </si>
  <si>
    <t>Pâtes + lentilles corail, pois chiches ou haricots rouges</t>
  </si>
  <si>
    <t>Sauce tomate enrichie en légumes, herbes, épices douces</t>
  </si>
  <si>
    <t>Crudité colorée ou salade composée</t>
  </si>
  <si>
    <t>Yaourt, fromage blanc ou fruit selon équilibre</t>
  </si>
  <si>
    <t>Renforcer satiété et acceptabilité pour adolescents</t>
  </si>
  <si>
    <t>Cuisson des légumineuses et tenue de la sauce à maîtriser</t>
  </si>
  <si>
    <t>Végétarien = vrai plat, pas viande retirée</t>
  </si>
  <si>
    <t>Plat végétarien insuffisant repéré</t>
  </si>
  <si>
    <t>insuffisant</t>
  </si>
  <si>
    <t>Base nourrissante proposée</t>
  </si>
  <si>
    <t>Association adaptée</t>
  </si>
  <si>
    <t>oeuf</t>
  </si>
  <si>
    <t>Goût, couleur et satiété</t>
  </si>
  <si>
    <t>Convive / contexte pris en compte</t>
  </si>
  <si>
    <t>justifie</t>
  </si>
  <si>
    <t>coherent</t>
  </si>
  <si>
    <t>Potage de légumes ; riz aux légumes ; fromage blanc ; pomme</t>
  </si>
  <si>
    <t>Menu végétarien trop léger et peu protéique</t>
  </si>
  <si>
    <t>Repérez la faiblesse nutritionnelle et sensorielle de ce menu végétarien scolaire, puis proposez une correction simple.</t>
  </si>
  <si>
    <t>Pourquoi riz aux légumes ne suffit pas comme plat végé pour des enfants ?</t>
  </si>
  <si>
    <t>Le riz aux légumes apporte surtout féculent et légumes, mais manque de base protéique. Il faut ajouter œuf, lentilles, pois chiches ou haricots selon l’acceptabilité, travailler le goût avec une sauce douce et garder un dessert utile sans alourdir.</t>
  </si>
  <si>
    <t>Riz aux légumes, ce n’est pas assez pour faire un vrai plat végé. J’ajoute de l’œuf ou des légumineuses et une sauce douce pour que ce soit meilleur et plus nourrissant.</t>
  </si>
  <si>
    <t>Si l’apprenant parle seulement de quantité de riz, lui faire distinguer satiété par féculent et construction du plat végétarien.</t>
  </si>
  <si>
    <t>Demander : « Dans ce plat, qu’est-ce qui apporte vraiment de quoi construire le repas ? »</t>
  </si>
  <si>
    <t>riz ; légumes ; œuf ; lentilles ; pois chiches ; protéines ; scolaire ; enfants ; sauce douce ; satiété</t>
  </si>
  <si>
    <t>Base protéique absente</t>
  </si>
  <si>
    <t>Riz + œuf dur, lentilles ou pois chiches adaptés</t>
  </si>
  <si>
    <t>Sauce douce tomate, curry doux ou herbes</t>
  </si>
  <si>
    <t>Potage conservé si pas trop volumineux</t>
  </si>
  <si>
    <t>Fruit ou laitage selon le reste du repas</t>
  </si>
  <si>
    <t>Goût doux et aliments identifiables pour primaire</t>
  </si>
  <si>
    <t>Éviter un mélange sec ; garder un plat moelleux</t>
  </si>
  <si>
    <t>Riz + légumes seuls = souvent trop faible</t>
  </si>
  <si>
    <t>Salade verte ; galette céréales-légumineuses ; purée de courge ; compote</t>
  </si>
  <si>
    <t>Plat végétarien sec et menu trop mou</t>
  </si>
  <si>
    <t>Analysez la tenue sensorielle de ce menu végétarien et proposez une correction par sauce, texture et couleur.</t>
  </si>
  <si>
    <t>Pourquoi une galette végétale peut être sèche, et pourquoi ce menu fait trop mou autour ?</t>
  </si>
  <si>
    <t>La galette céréales-légumineuses peut être sèche si elle n’est pas accompagnée d’une sauce. La purée et la compote renforcent une texture molle. Il faut ajouter une sauce yaourt-herbes ou tomate douce, une garniture plus structurée ou une crudité croquante si le public le permet.</t>
  </si>
  <si>
    <t>La galette peut être sèche, et autour tout est mou. Je mets une sauce, une crudité ou un légume qui a plus de tenue.</t>
  </si>
  <si>
    <t>Si la réponse valide la galette parce qu’elle contient céréales et légumineuses, demander ce qui se passe en bouche au service.</t>
  </si>
  <si>
    <t>Demander : « Est-ce que ça se mange facilement sans sauce ? Qu’est-ce qui change la texture ? »</t>
  </si>
  <si>
    <t>galette ; céréales ; légumineuses ; sec ; sauce ; texture ; mou ; courge ; compote ; crudité</t>
  </si>
  <si>
    <t>Sec / mou</t>
  </si>
  <si>
    <t>Galette conservée avec garniture plus structurée</t>
  </si>
  <si>
    <t>Sauce yaourt-herbes, tomate douce ou jus de légumes</t>
  </si>
  <si>
    <t>Crudité d’automne ou salade croquante</t>
  </si>
  <si>
    <t>Fruit cru si adapté plutôt que compote systématique</t>
  </si>
  <si>
    <t>Adultes : besoin de texture et de satiété</t>
  </si>
  <si>
    <t>Préserver l’humidité et éviter galette sèche au maintien chaud</t>
  </si>
  <si>
    <t>Galette végétale = sauce indispensable</t>
  </si>
  <si>
    <t>Steak végétal industriel ; frites ; ketchup ; crème dessert</t>
  </si>
  <si>
    <t>Menu végétarien trop fast-food et peu construit</t>
  </si>
  <si>
    <t>Analysez pourquoi ce menu végétarien est peu éducatif et proposez une correction qui conserve l’acceptabilité.</t>
  </si>
  <si>
    <t>Pourquoi steak végétal + frites + ketchup, ça ne suffit pas pour faire un bon menu végé ?</t>
  </si>
  <si>
    <t>Le steak végétal industriel peut dépanner mais ne doit pas devenir le centre d’un menu fast-food. Il faut ajouter légumes, couleur, sauce plus qualitative, garniture moins grasse et fruit ou laitage simple. Le plat doit être valorisé et non réduit à une imitation de burger.</t>
  </si>
  <si>
    <t>Le steak végé tout seul avec frites et ketchup, ça fait fast-food. Je garde ce qui plaît mais je mets des légumes, une sauce plus propre et un dessert plus simple.</t>
  </si>
  <si>
    <t>Si l’apprenant supprime le steak végétal, rappeler que l’exercice consiste à corriger sans tout remplacer.</t>
  </si>
  <si>
    <t>Demander : « Comment tu gardes l’acceptation des jeunes sans faire un repas de fast-food ? »</t>
  </si>
  <si>
    <t>steak végétal ; frites ; ketchup ; fast-food ; légumes ; sauce ; fruit ; lycée ; acceptabilité ; végétarien</t>
  </si>
  <si>
    <t>Ultra-transformé / fast-food</t>
  </si>
  <si>
    <t>Steak végétal accompagné d’une vraie garniture légumes/féculent</t>
  </si>
  <si>
    <t>Sauce yaourt-herbes, tomate maison ou condiment maîtrisé</t>
  </si>
  <si>
    <t>Crudité fraîche ou salade colorée</t>
  </si>
  <si>
    <t>Lycéens : garder acceptabilité sans caricaturer</t>
  </si>
  <si>
    <t>Vérifier tenue du steak végétal au chaud</t>
  </si>
  <si>
    <t>Végétal industriel ≠ menu végétarien construit</t>
  </si>
  <si>
    <t>Menu végétarien de saison mais trop mou</t>
  </si>
  <si>
    <t>Repérez la cohérence saisonnière du menu puis corrigez la monotonie de texture.</t>
  </si>
  <si>
    <t>Pourquoi ce menu est de saison mais trop mou en bouche ?</t>
  </si>
  <si>
    <t>Le menu est cohérent en hiver et apporte une base de lentilles, mais il cumule velouté, dahl fondant, purée et compote. Il faut introduire une texture de contraste : salade de chou, crudité adaptée, riz pilaf ou fruit cru si le public le permet.</t>
  </si>
  <si>
    <t>Le menu va bien avec l’hiver, mais tout est mou. Je garde le dahl mais j’ajoute quelque chose qui change en bouche : salade, chou, riz ou fruit cru.</t>
  </si>
  <si>
    <t>Si l’apprenant corrige uniquement la protéine, lui faire analyser la texture globale du repas.</t>
  </si>
  <si>
    <t>dahl ; lentilles ; courge ; carottes ; compote ; mou ; texture ; hiver ; salade ; contraste</t>
  </si>
  <si>
    <t>Dahl conservé avec riz pilaf ou céréale structurée</t>
  </si>
  <si>
    <t>Dahl pas trop liquide, assaisonnement doux</t>
  </si>
  <si>
    <t>Chou rouge, carottes râpées ou salade croquante</t>
  </si>
  <si>
    <t>Fruit cru adapté plutôt que compote</t>
  </si>
  <si>
    <t>Adultes sans difficulté de mastication : ajouter contraste</t>
  </si>
  <si>
    <t>Ne pas trop liquéfier le dahl au maintien chaud</t>
  </si>
  <si>
    <t>De saison ne veut pas dire tout mou</t>
  </si>
  <si>
    <t>Couscous végétarien ; semoule très abondante ; légumes peu visibles ; yaourt</t>
  </si>
  <si>
    <t>Menu végétarien trop centré sur la semoule</t>
  </si>
  <si>
    <t>Analysez l’équilibre entre semoule, légumes et pois chiches dans ce couscous végétarien.</t>
  </si>
  <si>
    <t>Pourquoi dans un couscous végé il ne faut pas mettre surtout de la semoule ?</t>
  </si>
  <si>
    <t>Un couscous végétarien doit montrer clairement légumes et pois chiches, pas seulement remplir avec de la semoule. Il faut équilibrer semoule, légumes, légumineuses, sauce et épices douces pour garantir satiété, couleur et acceptabilité.</t>
  </si>
  <si>
    <t>Si on met surtout de la semoule, le couscous végé est faible. Il faut voir les légumes et les pois chiches, avec une sauce qui donne du goût.</t>
  </si>
  <si>
    <t>Si la réponse parle uniquement de volume de semoule, demander où sont les protéines végétales et la couleur.</t>
  </si>
  <si>
    <t>Demander : « Dans ton assiette, est-ce qu’on voit assez de légumes et de pois chiches ? »</t>
  </si>
  <si>
    <t>couscous ; semoule ; pois chiches ; légumes ; féculent ; couleur ; légumineuses ; sauce ; collège ; satiété</t>
  </si>
  <si>
    <t>Trop féculent</t>
  </si>
  <si>
    <t>Semoule + pois chiches en quantité lisible + légumes variés</t>
  </si>
  <si>
    <t>Bouillon épicé doux, légumes parfumés</t>
  </si>
  <si>
    <t>Entrée légère si plat complet</t>
  </si>
  <si>
    <t>Fruit ou laitage simple selon besoin</t>
  </si>
  <si>
    <t>Collège : plat coloré, nommé positivement</t>
  </si>
  <si>
    <t>Cuisson séparée semoule/légumes pour éviter l’écrasement</t>
  </si>
  <si>
    <t>Couscous végé = pois chiches visibles</t>
  </si>
  <si>
    <t>Lasagnes végétariennes aux légumes ; salade verte ; fruit</t>
  </si>
  <si>
    <t>Plat végétarien possiblement pauvre si les lasagnes ne contiennent que légumes et pâtes</t>
  </si>
  <si>
    <t>Vérifiez si ces lasagnes végétariennes sont un vrai plat construit ou seulement un plat de légumes et pâtes.</t>
  </si>
  <si>
    <t>Dans des lasagnes végé, comment vérifier que ce n’est pas juste des légumes avec des pâtes ?</t>
  </si>
  <si>
    <t>Des lasagnes végétariennes doivent intégrer une base nourrissante : lentilles, soja texturé, haricots, œuf ou fromage selon contexte. Si elles ne contiennent que pâtes, légumes et sauce, le plat peut manquer de satiété. Il faut aussi garder couleur et goût.</t>
  </si>
  <si>
    <t>Je regarde s’il y a autre chose que pâtes et légumes. Il faut une base qui cale : lentilles, haricots, œuf ou fromage selon la recette.</t>
  </si>
  <si>
    <t>Si l’apprenant répond “il y a des légumes donc c’est équilibré”, faire vérifier la base protéique et la satiété.</t>
  </si>
  <si>
    <t>Demander : « Qu’est-ce qui cale dans tes lasagnes ? »</t>
  </si>
  <si>
    <t>lasagnes ; végétariennes ; lentilles ; haricots ; œuf ; fromage ; satiété ; pâtes ; légumes ; vrai plat</t>
  </si>
  <si>
    <t>Lasagnes avec lentilles, haricots, œuf ou fromage selon recette</t>
  </si>
  <si>
    <t>Sauce tomate/légumes avec herbes, pas trop grasse</t>
  </si>
  <si>
    <t>Salade verte ou crudité fraîche</t>
  </si>
  <si>
    <t>Adultes : satiété sans lourdeur</t>
  </si>
  <si>
    <t>Tenue des lasagnes et découpe au service</t>
  </si>
  <si>
    <t>Lasagnes végé : vérifier la base qui cale</t>
  </si>
  <si>
    <t>Plat correct mais nom et présentation peuvent provoquer un rejet</t>
  </si>
  <si>
    <t>Analysez l’acceptabilité du chili sin carne et proposez une valorisation du plat végétarien.</t>
  </si>
  <si>
    <t>Comment éviter que les élèves pensent que le chili sans viande est un plat où il manque quelque chose ?</t>
  </si>
  <si>
    <t>Le chili sin carne peut être cohérent s’il contient haricots, légumes, sauce et riz. Il faut le présenter comme un chili végétarien complet, maîtriser les épices, garder une couleur attractive et éviter une formulation négative centrée sur l’absence de viande.</t>
  </si>
  <si>
    <t>Je ne le présente pas comme un plat où il manque de la viande. Je dis que c’est un vrai chili avec haricots, légumes, sauce, riz et goût.</t>
  </si>
  <si>
    <t>Si l’apprenant corrige seulement la recette, lui faire travailler le nom du plat et l’explication au convive.</t>
  </si>
  <si>
    <t>Demander : « Comment tu annonces le plat pour qu’il donne envie ? »</t>
  </si>
  <si>
    <t>chili ; sin carne ; haricots ; riz ; nom ; valoriser ; lycée ; acceptabilité ; sauce ; goût</t>
  </si>
  <si>
    <t>Acceptabilité / nom du plat</t>
  </si>
  <si>
    <t>Haricots rouges + riz + légumes</t>
  </si>
  <si>
    <t>Sauce tomate épicée douce, pas trop forte</t>
  </si>
  <si>
    <t>Crudité colorée ou salade simple</t>
  </si>
  <si>
    <t>Lycéens : nom valorisant, goût identifiable</t>
  </si>
  <si>
    <t>Maintenir haricots entiers et sauce nappante</t>
  </si>
  <si>
    <t>Nommer positivement le plat végétarien</t>
  </si>
  <si>
    <t>Omelette nature ; haricots verts ; pommes vapeur ; yaourt</t>
  </si>
  <si>
    <t>Plat végétarien simple mais peu valorisé</t>
  </si>
  <si>
    <t>Analysez comment valoriser une omelette végétarienne simple pour éviter un menu banal.</t>
  </si>
  <si>
    <t>Pourquoi une omelette nature peut faire repas trop simple, et comment tu l’améliores ?</t>
  </si>
  <si>
    <t>L’omelette nature est une base végétarienne acceptable mais peut être perçue comme trop simple. Il faut la valoriser par légumes colorés, herbes, sauce légère ou garniture plus attractive, tout en gardant une présentation adaptée au primaire.</t>
  </si>
  <si>
    <t>L’omelette toute seule peut faire trop simple. Je la rends plus jolie avec des légumes, des herbes, une bonne garniture et de la couleur.</t>
  </si>
  <si>
    <t>Si l’apprenant ajoute seulement un dessert, rappeler que le plat principal doit aussi être valorisé.</t>
  </si>
  <si>
    <t>Demander : « Comment tu fais pour que l’omelette donne envie dès l’assiette ? »</t>
  </si>
  <si>
    <t>omelette ; œuf ; simple ; légumes ; herbes ; couleur ; primaire ; valoriser ; garniture ; présentation</t>
  </si>
  <si>
    <t>Plat simple à valoriser</t>
  </si>
  <si>
    <t>Omelette aux herbes ou aux légumes</t>
  </si>
  <si>
    <t>Jus léger ou coulis tomate doux si utile</t>
  </si>
  <si>
    <t>Crudité douce et colorée</t>
  </si>
  <si>
    <t>Primaire : portions simples, plat identifiable</t>
  </si>
  <si>
    <t>Cuisson de l’omelette et tenue en bac</t>
  </si>
  <si>
    <t>Omelette = simple, mais pas triste</t>
  </si>
  <si>
    <t>Gratin de courgettes ; riz ; salade verte ; fruit</t>
  </si>
  <si>
    <t>Plat végétarien avec légumes mais base nourrissante insuffisante</t>
  </si>
  <si>
    <t>Vérifiez si ce gratin de courgettes constitue un plat végétarien complet et proposez un renforcement.</t>
  </si>
  <si>
    <t>Pourquoi un gratin de courgettes avec du riz ne suffit pas forcément ?</t>
  </si>
  <si>
    <t>Le gratin de courgettes apporte légumes et éventuellement lait/œuf selon recette, mais peut rester faible s’il n’a pas de vraie base nourrissante. Il faut ajouter œuf, fromage maîtrisé, pois chiches, lentilles ou céréale mieux intégrée selon le contexte.</t>
  </si>
  <si>
    <t>Courgettes et riz, ça peut être trop léger. Je vérifie s’il y a œuf, fromage ou légumineuses pour que ça cale vraiment.</t>
  </si>
  <si>
    <t>Si l’apprenant affirme que le gratin est complet, demander quelle base apporte la satiété.</t>
  </si>
  <si>
    <t>Demander : « Qu’est-ce qui nourrit vraiment dans ce plat ? »</t>
  </si>
  <si>
    <t>courgettes ; gratin ; riz ; œuf ; fromage ; pois chiches ; lentilles ; été ; satiété ; base</t>
  </si>
  <si>
    <t>Légume seul</t>
  </si>
  <si>
    <t>Gratin enrichi avec œuf/fromage maîtrisé ou pois chiches</t>
  </si>
  <si>
    <t>Appareil pas trop liquide, herbes, ail doux</t>
  </si>
  <si>
    <t>Entrée fraîche estivale non redondante</t>
  </si>
  <si>
    <t>Adultes : équilibre entre légèreté et satiété</t>
  </si>
  <si>
    <t>Courgette rend de l’eau ; égouttage/cuisson à maîtriser</t>
  </si>
  <si>
    <t>Légume visible ne suffit pas toujours</t>
  </si>
  <si>
    <t>Risotto aux champignons ; salade ; compote</t>
  </si>
  <si>
    <t>Plat végétarien crémeux mais pauvre en base protéique</t>
  </si>
  <si>
    <t>Analysez la construction du risotto végétarien et proposez une amélioration de satiété sans alourdir.</t>
  </si>
  <si>
    <t>Pourquoi un risotto aux champignons peut être bon mais ne pas assez caler ?</t>
  </si>
  <si>
    <t>Le risotto apporte féculent et goût, mais les champignons ne suffisent pas à construire une base protéique. Il faut intégrer pois chiches, lentilles, œuf, fromage maîtrisé ou légumineuse complémentaire, et ajouter une salade ou un fruit pour éviter la lourdeur.</t>
  </si>
  <si>
    <t>Le risotto a du goût mais surtout du riz. J’ajoute une base qui cale, comme des pois chiches, lentilles, œuf ou fromage bien dosé.</t>
  </si>
  <si>
    <t>Si l’apprenant parle seulement de champignons, rappeler que champignon n’est pas une base protéique suffisante.</t>
  </si>
  <si>
    <t>Demander : « Est-ce que les champignons remplacent vraiment une base nourrissante ? »</t>
  </si>
  <si>
    <t>risotto ; champignons ; riz ; protéine ; lentilles ; pois chiches ; œuf ; fromage ; étudiants ; satiété</t>
  </si>
  <si>
    <t>Féculent dominant</t>
  </si>
  <si>
    <t>Risotto complété par légumineuse, œuf ou fromage maîtrisé</t>
  </si>
  <si>
    <t>Crémeux contrôlé, pas trop lourd</t>
  </si>
  <si>
    <t>Salade croquante ou crudité</t>
  </si>
  <si>
    <t>Fruit plutôt que dessert crémeux</t>
  </si>
  <si>
    <t>Étudiants : satiété et coût maîtrisé</t>
  </si>
  <si>
    <t>Risotto pâteux si maintien trop long</t>
  </si>
  <si>
    <t>Risotto : attention au riz seul</t>
  </si>
  <si>
    <t>Burger végétarien ; pommes wedges ; sauce mayonnaise ; brownie</t>
  </si>
  <si>
    <t>Menu végétarien trop lourd et mal équilibré</t>
  </si>
  <si>
    <t>Analysez le risque de menu végétarien caricatural et proposez une correction professionnelle.</t>
  </si>
  <si>
    <t>Pourquoi burger végé + potatoes + mayo + brownie, ça fait trop lourd ?</t>
  </si>
  <si>
    <t>Le burger végétarien peut être accepté, mais l’ensemble est trop gras et trop dense. Il faut vérifier la base du burger, ajouter légumes, sauce plus légère, garniture moins grasse et dessert fruité. L’objectif est de construire un menu végétarien crédible et pas seulement attractif.</t>
  </si>
  <si>
    <t>Le burger végé peut plaire, mais avec potatoes, mayo et brownie ça fait trop lourd. Je mets des légumes, une sauce plus légère et un fruit.</t>
  </si>
  <si>
    <t>Si l’apprenant garde tout pour l’acceptabilité, demander comment il corrige la lourdeur et la qualité du menu.</t>
  </si>
  <si>
    <t>Demander : « Qu’est-ce que tu changes sans enlever tout ce qui plaît ? »</t>
  </si>
  <si>
    <t>burger ; végétarien ; lourd ; mayo ; brownie ; légumes ; sauce légère ; CFA ; galette ; fruit</t>
  </si>
  <si>
    <t>Lourd / attractif mais faible</t>
  </si>
  <si>
    <t>Burger avec galette légumineuses/céréales lisible</t>
  </si>
  <si>
    <t>Sauce yaourt-herbes ou condiment allégé</t>
  </si>
  <si>
    <t>Crudité ou salade colorée</t>
  </si>
  <si>
    <t>CFA : conserver plaisir mais construire le menu</t>
  </si>
  <si>
    <t>Tenue de la galette et service chaud</t>
  </si>
  <si>
    <t>Accepté ne veut pas dire équilibré</t>
  </si>
  <si>
    <t>Taboulé ; melon ; salade verte ; sorbet</t>
  </si>
  <si>
    <t>Menu froid végétarien trop léger et peu nourrissant</t>
  </si>
  <si>
    <t>Repérez la faiblesse de satiété de ce menu froid et proposez une correction végétarienne complète.</t>
  </si>
  <si>
    <t>Pourquoi ce menu frais risque-t-il de ne pas assez nourrir ?</t>
  </si>
  <si>
    <t>Le menu est frais mais très léger. Le taboulé doit être enrichi avec pois chiches, lentilles, œuf ou fromage selon contexte, et la salade peut devenir plus complète. Il faut conserver la fraîcheur tout en ajoutant une base nourrissante.</t>
  </si>
  <si>
    <t>C’est frais, mais ça risque de ne pas caler. J’ajoute pois chiches, lentilles, œuf ou fromage dans le taboulé ou la salade.</t>
  </si>
  <si>
    <t>Si la réponse conserve uniquement la fraîcheur, demander comment un adulte actif tient après le repas.</t>
  </si>
  <si>
    <t>Demander : « Est-ce que tu tiens l’après-midi avec ça ? »</t>
  </si>
  <si>
    <t>taboulé ; froid ; léger ; pois chiches ; lentilles ; œuf ; fromage ; été ; satiété ; adultes</t>
  </si>
  <si>
    <t>Froid / léger</t>
  </si>
  <si>
    <t>Taboulé enrichi pois chiches/lentilles/œuf/fromage selon contexte</t>
  </si>
  <si>
    <t>Vinaigrette maîtrisée, citron, herbes</t>
  </si>
  <si>
    <t>Fruit frais ou laitage selon besoin</t>
  </si>
  <si>
    <t>Adultes actifs : satiété sans lourdeur</t>
  </si>
  <si>
    <t>Maintien froid, humidité du taboulé</t>
  </si>
  <si>
    <t>Frais ne doit pas vouloir dire vide</t>
  </si>
  <si>
    <t>Salade de lentilles ; purée de pommes de terre ; compote</t>
  </si>
  <si>
    <t>Plat végétarien nourrissant mais mal accepté et peu coloré</t>
  </si>
  <si>
    <t>Analysez l’acceptabilité d’une salade de lentilles en primaire et proposez une correction de couleur et de présentation.</t>
  </si>
  <si>
    <t>Pourquoi les lentilles peuvent être nourrissantes mais pas forcément bien acceptées par les enfants ?</t>
  </si>
  <si>
    <t>Les lentilles apportent une base nourrissante, mais en salade froide elles peuvent être peu acceptées en primaire, surtout si l’assiette est terne. Il faut travailler assaisonnement doux, couleur avec carotte/betterave, présentation lisible et accompagnement moins monotone.</t>
  </si>
  <si>
    <t>Les lentilles calent, mais les enfants peuvent refuser si c’est froid, brun et triste. Je mets de la couleur, un goût doux et une présentation plus sympa.</t>
  </si>
  <si>
    <t>Si l’apprenant rejette les lentilles, rappeler que la correction peut porter sur présentation et assaisonnement.</t>
  </si>
  <si>
    <t>Demander : « Comment tu rends les lentilles plus jolies et plus faciles à accepter ? »</t>
  </si>
  <si>
    <t>lentilles ; primaire ; brun ; couleur ; carottes ; betteraves ; acceptabilité ; assaisonnement ; nourrissant ; présentation</t>
  </si>
  <si>
    <t>Nourrissant mais peu accepté</t>
  </si>
  <si>
    <t>Lentilles conservées avec céréale ou légume de contraste si besoin</t>
  </si>
  <si>
    <t>Vinaigrette douce, herbes, moutarde très modérée</t>
  </si>
  <si>
    <t>Carottes, betteraves ou légumes colorés associés</t>
  </si>
  <si>
    <t>Compote ou fruit selon texture souhaitée</t>
  </si>
  <si>
    <t>Primaire : couleur, portion, goût doux</t>
  </si>
  <si>
    <t>Cuisson des lentilles sans éclatement</t>
  </si>
  <si>
    <t>Base nourrissante + présentation acceptable</t>
  </si>
  <si>
    <t>Curry de pois chiches ; riz ; épinards ; yaourt</t>
  </si>
  <si>
    <t>Plat cohérent mais épices et couleur à maîtriser</t>
  </si>
  <si>
    <t>Analysez les points de vigilance d’un curry végétarien construit pour garantir acceptabilité et équilibre.</t>
  </si>
  <si>
    <t>Pourquoi un curry de pois chiches peut être bien construit mais doit rester bien dosé ?</t>
  </si>
  <si>
    <t>Le curry de pois chiches est une bonne base végétarienne avec légumineuse et riz. Il faut maîtriser les épices, la liaison de sauce, la couleur et la texture des épinards. Une entrée fraîche ou un dessert doux peut aider l’acceptabilité.</t>
  </si>
  <si>
    <t>Le curry est intéressant parce qu’il y a pois chiches et riz, mais il ne doit pas être trop fort. Je dose les épices, garde une sauce agréable et j’équilibre avec du frais ou du doux.</t>
  </si>
  <si>
    <t>Si l’apprenant dit seulement “c’est complet”, demander comment il ajuste goût, épices et public.</t>
  </si>
  <si>
    <t>Demander : « Est-ce que tout le monde peut manger si c’est trop fort ? »</t>
  </si>
  <si>
    <t>curry ; pois chiches ; riz ; épices ; sauce ; doux ; épinards ; acceptabilité ; adultes ; végétarien</t>
  </si>
  <si>
    <t>Construit mais à maîtriser</t>
  </si>
  <si>
    <t>Pois chiches + riz + légumes</t>
  </si>
  <si>
    <t>Curry doux, sauce nappante non lourde</t>
  </si>
  <si>
    <t>Crudité fraîche ou salade</t>
  </si>
  <si>
    <t>Adultes : goût présent mais acceptable</t>
  </si>
  <si>
    <t>Texture des pois chiches et sauce au maintien chaud</t>
  </si>
  <si>
    <t>Bon végétarien = aussi goût maîtrisé</t>
  </si>
  <si>
    <t>Tofu sauté ; nouilles ; légumes verts ; fruit</t>
  </si>
  <si>
    <t>Base végétarienne peu connue, acceptabilité à travailler</t>
  </si>
  <si>
    <t>Analysez comment introduire une base tofu auprès de collégiens sans créer de rejet.</t>
  </si>
  <si>
    <t>Pourquoi le tofu peut être refusé si on le sert sans explication ni goût ?</t>
  </si>
  <si>
    <t>Le tofu peut apporter une base végétarienne, mais il est souvent peu connu. Il faut le mariner, le colorer, l’associer à une sauce identifiable, des légumes colorés et un nom de plat valorisant. Le risque principal est le rejet si le plat paraît fade.</t>
  </si>
  <si>
    <t>Le tofu peut faire peur ou sembler fade. Je le marine, je le fais dorer, je mets une sauce connue et je présente le plat avec un nom qui donne envie.</t>
  </si>
  <si>
    <t>Si l’apprenant remplace le tofu, demander comment il pourrait le rendre acceptable sans abandonner l’objectif pédagogique.</t>
  </si>
  <si>
    <t>Demander : « Qu’est-ce qui donne du goût au tofu ? Comment tu l’annonces ? »</t>
  </si>
  <si>
    <t>tofu ; marinade ; doré ; sauce ; goût ; fade ; collège ; nom ; acceptabilité ; légumes</t>
  </si>
  <si>
    <t>Base peu connue</t>
  </si>
  <si>
    <t>Tofu mariné et doré avec nouilles/légumes</t>
  </si>
  <si>
    <t>Sauce soja douce, tomate, sésame ou herbes selon contexte</t>
  </si>
  <si>
    <t>Entrée repère simple</t>
  </si>
  <si>
    <t>Fruit connu ou laitage selon menu</t>
  </si>
  <si>
    <t>Collège : nom valorisant, goût rassurant</t>
  </si>
  <si>
    <t>Marinade, coloration, tenue au chaud</t>
  </si>
  <si>
    <t>Tofu non travaillé = refus probable</t>
  </si>
  <si>
    <t>Quiche aux légumes ; salade ; fromage ; pâtisserie</t>
  </si>
  <si>
    <t>Menu végétarien trop riche par cumul pâte, appareil, fromage et dessert</t>
  </si>
  <si>
    <t>Analysez la richesse globale de ce menu végétarien et proposez un correcteur entrée-dessert.</t>
  </si>
  <si>
    <t>Pourquoi une quiche aux légumes peut quand même faire un repas lourd ?</t>
  </si>
  <si>
    <t>La quiche apporte pâte, œufs, lait ou crème, parfois fromage. Ajouter fromage et pâtisserie alourdit le menu. Il faut garder une salade ou crudité, éviter le fromage en plus si déjà présent, et choisir un fruit ou dessert léger.</t>
  </si>
  <si>
    <t>Même avec des légumes, une quiche peut être riche. Je ne rajoute pas fromage et pâtisserie derrière. Je mets du frais et un fruit.</t>
  </si>
  <si>
    <t>Si l’apprenant voit seulement les légumes, demander d’identifier pâte, crème, œufs, fromage.</t>
  </si>
  <si>
    <t>Demander : « Qu’est-ce qui est déjà riche dans une quiche ? »</t>
  </si>
  <si>
    <t>quiche ; légumes ; riche ; pâte ; fromage ; pâtisserie ; salade ; fruit ; lourd ; adulte</t>
  </si>
  <si>
    <t>Végétarien lourd</t>
  </si>
  <si>
    <t>Quiche conservée, portion maîtrisée</t>
  </si>
  <si>
    <t>Pas de sauce riche ajoutée</t>
  </si>
  <si>
    <t>Salade ou crudité fraîche</t>
  </si>
  <si>
    <t>Adultes : repas digeste</t>
  </si>
  <si>
    <t>Tenue de la quiche, cuisson de l’appareil</t>
  </si>
  <si>
    <t>Légumes dans quiche ≠ repas léger</t>
  </si>
  <si>
    <t>Soupe de légumes ; salade verte ; pain ; fruit</t>
  </si>
  <si>
    <t>Menu végétarien très léger, absence de plat principal construit</t>
  </si>
  <si>
    <t>Repérez l’absence de plat principal végétarien construit et proposez une correction compatible avec un service d’entreprise.</t>
  </si>
  <si>
    <t>Pourquoi soupe + salade + pain, ce n’est pas un vrai repas complet pour beaucoup d’adultes ?</t>
  </si>
  <si>
    <t>Le menu est trop léger et ne contient pas de plat végétarien construit. Il faut ajouter un plat à base de légumineuses, œufs, céréales complètes ou fromage selon contexte : dahl, chili végétarien, omelette légumes, salade complète chaude/froide.</t>
  </si>
  <si>
    <t>Soupe, salade et pain, ça peut être trop léger. Il faut un vrai plat : lentilles, œufs, pois chiches, céréales ou fromage selon la recette.</t>
  </si>
  <si>
    <t>Si la réponse augmente seulement la quantité de pain, demander quelle est la base nourrissante du repas.</t>
  </si>
  <si>
    <t>Demander : « Quel est le vrai plat principal ici ? »</t>
  </si>
  <si>
    <t>soupe ; salade ; pain ; léger ; plat principal ; lentilles ; œufs ; pois chiches ; entreprise ; satiété</t>
  </si>
  <si>
    <t>Pas de plat principal</t>
  </si>
  <si>
    <t>Ajouter dahl, chili végétarien, omelette ou salade complète</t>
  </si>
  <si>
    <t>Sauce/jus selon plat choisi</t>
  </si>
  <si>
    <t>Soupe conservée en entrée si plat ajouté</t>
  </si>
  <si>
    <t>Fruit conservé</t>
  </si>
  <si>
    <t>Entreprise : satiété pendant la journée</t>
  </si>
  <si>
    <t>Choisir un plat simple à produire en volume</t>
  </si>
  <si>
    <t>Sans plat construit, le menu reste incomplet</t>
  </si>
  <si>
    <t>Hachis de lentilles ; purée ; poêlée de champignons ; gâteau chocolat</t>
  </si>
  <si>
    <t>Menu végétarien nourrissant mais trop brun et lourd</t>
  </si>
  <si>
    <t>Analysez les qualités et limites d’un hachis végétarien de lentilles, puis corrigez couleur et lourdeur.</t>
  </si>
  <si>
    <t>Pourquoi un hachis de lentilles peut caler mais faire trop marron et lourd ?</t>
  </si>
  <si>
    <t>Le hachis de lentilles est une base nourrissante, mais lentilles, purée, champignons et chocolat donnent une dominante brune et dense. Il faut ajouter une entrée ou garniture colorée, alléger le dessert avec un fruit et préserver une sauce ou une texture agréable.</t>
  </si>
  <si>
    <t>Les lentilles calent, mais tout fait marron et lourd. Je mets une couleur comme carottes, chou rouge ou salade, et je finis par un fruit.</t>
  </si>
  <si>
    <t>Si l’apprenant valide uniquement la base protéique, demander d’analyser couleur et perception du repas.</t>
  </si>
  <si>
    <t>Demander : « Est-ce que l’assiette donne envie ou est-ce que tout est marron ? »</t>
  </si>
  <si>
    <t>hachis ; lentilles ; brun ; lourd ; purée ; champignons ; chocolat ; couleur ; fruit ; satiété</t>
  </si>
  <si>
    <t>Nourrissant mais brun</t>
  </si>
  <si>
    <t>Hachis lentilles conservé</t>
  </si>
  <si>
    <t>Jus de légumes ou sauce tomate légère</t>
  </si>
  <si>
    <t>Crudité colorée : carotte, chou rouge, betterave</t>
  </si>
  <si>
    <t>Adultes : satiété sans lourdeur visuelle</t>
  </si>
  <si>
    <t>Texture du hachis et tenue de la purée</t>
  </si>
  <si>
    <t>Plat nourrissant mais couleur à corriger</t>
  </si>
  <si>
    <t>Buddha bowl froid ; quinoa ; crudités ; houmous ; fruit</t>
  </si>
  <si>
    <t>Menu végétarien intéressant mais portion/satiété et lisibilité à contrôler</t>
  </si>
  <si>
    <t>Analysez la composition d’un bowl végétarien et vérifiez base, couleur, satiété et lisibilité.</t>
  </si>
  <si>
    <t>Pourquoi un bowl végé peut être bien, mais doit être bien construit pour caler ?</t>
  </si>
  <si>
    <t>Le bowl peut être équilibré s’il associe céréale, légumineuse ou houmous, légumes, sauce et portion suffisante. Il faut contrôler la quantité de quinoa, la place du houmous, la sauce, les couleurs et éviter un assemblage froid peu rassasiant.</t>
  </si>
  <si>
    <t>Le bowl peut être une bonne idée, mais il faut qu’il y ait assez de quinoa, houmous ou légumineuses, des couleurs et une sauce. Sinon ça fait salade légère.</t>
  </si>
  <si>
    <t>Si l’apprenant se contente de dire “c’est sain”, demander où sont satiété, sauce et portion.</t>
  </si>
  <si>
    <t>Demander : « Est-ce que ce bowl cale ou est-ce juste joli ? »</t>
  </si>
  <si>
    <t>bowl ; quinoa ; houmous ; pois chiches ; froid ; sauce ; portion ; étudiants ; satiété ; couleur</t>
  </si>
  <si>
    <t>Bowl à contrôler</t>
  </si>
  <si>
    <t>Quinoa + houmous/pois chiches + légumes</t>
  </si>
  <si>
    <t>Sauce citron, yaourt, tahini ou vinaigrette maîtrisée</t>
  </si>
  <si>
    <t>Pas nécessaire si bowl complet</t>
  </si>
  <si>
    <t>Fruit ou laitage selon besoin</t>
  </si>
  <si>
    <t>Étudiants : portion, prix et satiété</t>
  </si>
  <si>
    <t>Maintien froid, assemblage lisible, humidité</t>
  </si>
  <si>
    <t>Joli bowl ≠ forcément repas complet</t>
  </si>
  <si>
    <t>Galette végétale ; semoule ; haricots verts ; pomme crue</t>
  </si>
  <si>
    <t>Végétarien sec et mal adapté aux personnes âgées</t>
  </si>
  <si>
    <t>Analysez les risques de mastication et de consommation réelle de ce menu végétarien en EHPAD.</t>
  </si>
  <si>
    <t>Pourquoi ce menu végé peut être trop sec ou difficile à manger pour une personne âgée ?</t>
  </si>
  <si>
    <t>La galette végétale et la semoule peuvent être sèches. En EHPAD, il faut sauce, texture moelleuse, légumes fondants et dessert adapté. La galette doit être tendre et la pomme crue peut être remplacée par compote ou fruit cuit selon le convive.</t>
  </si>
  <si>
    <t>La galette et la semoule peuvent être sèches. Pour une personne âgée, je mets de la sauce, du moelleux et un dessert facile comme une compote.</t>
  </si>
  <si>
    <t>Si l’apprenant parle seulement de protéines, rappeler que l’apport réel dépend de ce qui est consommé.</t>
  </si>
  <si>
    <t>Demander : « Est-ce que la personne va vraiment pouvoir manger et finir ? »</t>
  </si>
  <si>
    <t>EHPAD ; galette ; sec ; semoule ; sauce ; moelleux ; mastication ; compote ; personne âgée ; texture</t>
  </si>
  <si>
    <t>EHPAD / sec</t>
  </si>
  <si>
    <t>Galette tendre ou préparation légumineuse moelleuse</t>
  </si>
  <si>
    <t>Sauce douce obligatoire</t>
  </si>
  <si>
    <t>Potage ou entrée adaptée</t>
  </si>
  <si>
    <t>Mastication, appétit, texture, hydratation</t>
  </si>
  <si>
    <t>Texture et humidité au maintien chaud</t>
  </si>
  <si>
    <t>En EHPAD, végétarien doit rester facile à manger</t>
  </si>
  <si>
    <t>Salade de pois chiches ; crudités ; pain ; fruit</t>
  </si>
  <si>
    <t>Menu végétarien froid à adapter selon prescription et mastication</t>
  </si>
  <si>
    <t>Analysez les adaptations à vérifier avant de servir ce menu végétarien en hospitalier.</t>
  </si>
  <si>
    <t>Pourquoi à l’hôpital on doit vérifier si pois chiches, crudités et pain conviennent au patient ?</t>
  </si>
  <si>
    <t>En hospitalier, la prescription, la texture, la mastication, les troubles digestifs et l’appétit doivent être vérifiés. Les pois chiches et crudités peuvent être inadaptés à certains patients. Il faut adapter texture, assaisonnement, portion et dessert selon consigne.</t>
  </si>
  <si>
    <t>À l’hôpital, on ne sert pas pareil à tout le monde. Les pois chiches, crudités ou pain peuvent poser problème. Je vérifie la consigne et j’adapte.</t>
  </si>
  <si>
    <t>Si l’apprenant propose une correction unique, rappeler que le contexte hospitalier impose de vérifier les prescriptions.</t>
  </si>
  <si>
    <t>Demander : « Est-ce que tous les patients peuvent manger des pois chiches et des crudités ? »</t>
  </si>
  <si>
    <t>hospitalier ; prescription ; pois chiches ; crudités ; texture ; mastication ; régime ; patient ; adapter ; consigne</t>
  </si>
  <si>
    <t>Hospitalier / adaptation</t>
  </si>
  <si>
    <t>Pois chiches adaptés ou alternative plus digestible selon prescription</t>
  </si>
  <si>
    <t>Assaisonnement doux, texture adaptée</t>
  </si>
  <si>
    <t>Crudités remplacées si besoin par légumes cuits</t>
  </si>
  <si>
    <t>Fruit, compote ou dessert adapté</t>
  </si>
  <si>
    <t>Prescription, régime, mastication, appétit</t>
  </si>
  <si>
    <t>Traçabilité, allergènes, adaptation individuelle</t>
  </si>
  <si>
    <t>Hospitalier = vérifier avant de généraliser</t>
  </si>
  <si>
    <t>Purée de légumes ; lentilles ; riz ; fruit cru en morceaux</t>
  </si>
  <si>
    <t>Végétarien intéressant mais texture et âge à sécuriser</t>
  </si>
  <si>
    <t>Analysez les adaptations nécessaires pour un menu végétarien en petite enfance.</t>
  </si>
  <si>
    <t>Pourquoi avec les tout-petits il faut vérifier texture, morceaux et lentilles ?</t>
  </si>
  <si>
    <t>En crèche, la texture, la taille des morceaux, l’âge, la mastication, les allergènes et la tolérance digestive sont prioritaires. Les lentilles et le riz doivent être adaptés, la purée doit rester lisible et le fruit cru en morceaux doit être sécurisé ou remplacé.</t>
  </si>
  <si>
    <t>Pour les petits, on adapte tout : lentilles, riz, morceaux, fruit. Il faut que ce soit facile et sûr à manger.</t>
  </si>
  <si>
    <t>Si l’apprenant parle uniquement d’équilibre, le ramener sur la sécurité physique des aliments.</t>
  </si>
  <si>
    <t>Demander : « Est-ce que les morceaux sont adaptés à l’âge ? »</t>
  </si>
  <si>
    <t>crèche ; petits ; lentilles ; riz ; texture ; morceaux ; âge ; sécurité ; compote ; mastication</t>
  </si>
  <si>
    <t>Lentilles/riz adaptés en texture selon âge</t>
  </si>
  <si>
    <t>Texture humide, liaison douce</t>
  </si>
  <si>
    <t>Pas d’entrée dure ; légumes adaptés</t>
  </si>
  <si>
    <t>Compote ou fruit adapté à l’âge</t>
  </si>
  <si>
    <t>Âge, morceaux, mastication, digestion, sécurité</t>
  </si>
  <si>
    <t>Cuisson très maîtrisée et séparation adaptée</t>
  </si>
  <si>
    <t>Crèche : végétarien oui, mais texture d’abord</t>
  </si>
  <si>
    <t>Haricots rouges sauce tomate ; riz ; salade ; fruit</t>
  </si>
  <si>
    <t>Plat végétarien correct mais image et goût à travailler</t>
  </si>
  <si>
    <t>Analysez comment rendre ce plat de légumineuses acceptable et valorisant pour des lycéens.</t>
  </si>
  <si>
    <t>Pourquoi haricots rouges + riz peut être correct, mais doit donner envie ?</t>
  </si>
  <si>
    <t>Haricots rouges et riz forment une base nourrissante, mais le plat doit avoir un nom valorisant, une sauce bien assaisonnée, une couleur attractive et une texture correcte. Il peut être présenté comme chili doux ou bol mexicain plutôt que plat de haricots.</t>
  </si>
  <si>
    <t>Haricots rouges et riz, ça cale, mais il faut le rendre sympa : sauce, épices douces, couleur et nom qui donne envie.</t>
  </si>
  <si>
    <t>Si l’apprenant se limite à l’association nutritionnelle, demander comment il améliore l’image du plat.</t>
  </si>
  <si>
    <t>Demander : « Tu l’appelles comment pour que les lycéens aient envie ? »</t>
  </si>
  <si>
    <t>haricots rouges ; riz ; chili ; sauce ; nom ; lycée ; goût ; couleur ; acceptabilité ; satiété</t>
  </si>
  <si>
    <t>Image / acceptabilité</t>
  </si>
  <si>
    <t>Haricots rouges + riz</t>
  </si>
  <si>
    <t>Sauce tomate épicée douce, légumes, herbes</t>
  </si>
  <si>
    <t>Salade colorée ou crudité</t>
  </si>
  <si>
    <t>Lycéens : nom attractif, sauce maîtrisée</t>
  </si>
  <si>
    <t>Cuisson des haricots et sauce nappante</t>
  </si>
  <si>
    <t>Base correcte + nom valorisant</t>
  </si>
  <si>
    <t>Cycle de menus</t>
  </si>
  <si>
    <t>Menu végétarien répété : pâtes légumes chaque semaine</t>
  </si>
  <si>
    <t>Répétition qui affaiblit l’acceptabilité du végétarien</t>
  </si>
  <si>
    <t>Analysez le risque pédagogique et alimentaire d’un menu végétarien répétitif et proposez des familles d’alternatives.</t>
  </si>
  <si>
    <t>Pourquoi remettre toujours pâtes-légumes comme menu végé finit par poser problème ?</t>
  </si>
  <si>
    <t>Répéter pâtes-légumes donne l’image d’un végétarien pauvre et monotone. Il faut varier les familles : chili sin carne, dahl, couscous végétarien, omelette légumes, gratin de lentilles, curry pois chiches, salade complète selon saison.</t>
  </si>
  <si>
    <t>Si le menu végé, c’est toujours pâtes-légumes, les élèves vont penser que c’est pauvre. Il faut varier : chili, dahl, couscous, omelette, curry, lentilles.</t>
  </si>
  <si>
    <t>Si l’apprenant propose une seule recette alternative, demander de raisonner par familles de plats.</t>
  </si>
  <si>
    <t>Demander : « Quels autres vrais plats végé tu peux proposer ? »</t>
  </si>
  <si>
    <t>répétition ; pâtes ; légumes ; cycle ; chili ; dahl ; couscous ; omelette ; curry ; varier</t>
  </si>
  <si>
    <t>Répétition / cycle</t>
  </si>
  <si>
    <t>Varier légumineuses, œufs, céréales, plats complets</t>
  </si>
  <si>
    <t>Sauces différentes : tomate, curry doux, herbes</t>
  </si>
  <si>
    <t>Entrée adaptée à chaque famille de plat</t>
  </si>
  <si>
    <t>Dessert correcteur selon densité du plat</t>
  </si>
  <si>
    <t>Collège : varier pour éviter rejet</t>
  </si>
  <si>
    <t>Planification du cycle, achats et production</t>
  </si>
  <si>
    <t>Répétition tue l’acceptabilité</t>
  </si>
  <si>
    <t>Pané végétal ; frites ; ketchup ; dessert lacté sucré</t>
  </si>
  <si>
    <t>Menu végétarien ultra-standardisé, gras et peu éducatif</t>
  </si>
  <si>
    <t>Analysez ce menu végétarien pané et proposez une correction sans perdre l’acceptabilité enfant.</t>
  </si>
  <si>
    <t>Pourquoi pané végétal + frites + ketchup, ce n’est pas suffisant comme menu végé ?</t>
  </si>
  <si>
    <t>Le pané végétal peut être accepté, mais l’ensemble frites/ketchup/dessert sucré est trop standardisé. Il faut vérifier la composition du pané, remplacer ou compléter par légumes, proposer une sauce plus adaptée et terminer plus léger avec fruit ou compote.</t>
  </si>
  <si>
    <t>Le pané végé peut plaire, mais avec frites et ketchup, ça fait trop. Je garde le côté accepté mais je mets légumes, sauce plus simple et fruit.</t>
  </si>
  <si>
    <t>Si l’apprenant supprime le pané, rappeler que l’objectif est de corriger autour du plat.</t>
  </si>
  <si>
    <t>Demander : « Comment tu gardes ce qui plaît, mais tu rends le repas plus correct ? »</t>
  </si>
  <si>
    <t>pané ; végétal ; frites ; ketchup ; légumes ; sauce ; fruit ; primaire ; gras ; acceptabilité</t>
  </si>
  <si>
    <t>Pané / gras</t>
  </si>
  <si>
    <t>Pané végétal accompagné de légumes/féculent maîtrisé</t>
  </si>
  <si>
    <t>Sauce yaourt, tomate ou herbes plutôt que ketchup seul</t>
  </si>
  <si>
    <t>Primaire : garder repères sans fast-food</t>
  </si>
  <si>
    <t>Croustillant et tenue du pané</t>
  </si>
  <si>
    <t>Plaisir enfant + correction légumes</t>
  </si>
  <si>
    <t>Salade de pois chiches ; concombre ; pain ; pêche</t>
  </si>
  <si>
    <t>Menu froid végétarien nourrissant mais sec et peu adapté aux enfants</t>
  </si>
  <si>
    <t>Analysez l’acceptabilité et le confort de consommation d’une salade de pois chiches en primaire.</t>
  </si>
  <si>
    <t>Pourquoi une salade de pois chiches peut être sèche pour des enfants ?</t>
  </si>
  <si>
    <t>Les pois chiches sont une base intéressante, mais en salade froide ils peuvent être secs et peu acceptés. Il faut une sauce suffisamment humide, des légumes colorés, une portion adaptée et éventuellement une céréale ou une présentation plus ludique.</t>
  </si>
  <si>
    <t>Les pois chiches calent, mais ça peut être sec. Je mets une bonne sauce, des couleurs et une portion adaptée pour les enfants.</t>
  </si>
  <si>
    <t>Si l’apprenant insiste sur les protéines, demander si les enfants vont réellement consommer la salade.</t>
  </si>
  <si>
    <t>Demander : « Est-ce que les enfants vont manger ça facilement ? Qu’est-ce qui aide ? »</t>
  </si>
  <si>
    <t>pois chiches ; salade ; froid ; sec ; sauce ; enfants ; primaire ; couleur ; portion ; été</t>
  </si>
  <si>
    <t>Froid / sec</t>
  </si>
  <si>
    <t>Pois chiches avec céréale ou légumes selon menu</t>
  </si>
  <si>
    <t>Sauce citron, yaourt, herbes, suffisamment humide</t>
  </si>
  <si>
    <t>Concombre intégré ou entrée plus colorée</t>
  </si>
  <si>
    <t>Pêche ou fruit d’été adapté</t>
  </si>
  <si>
    <t>Primaire : portion, sauce, nom, couleur</t>
  </si>
  <si>
    <t>Pois chiches tendres, pas farineux</t>
  </si>
  <si>
    <t>Pois chiches froids = sauce et présentation</t>
  </si>
  <si>
    <t>Polenta crémeuse ; légumes rôtis ; salade ; fruit</t>
  </si>
  <si>
    <t>Menu végétarien coloré mais base protéique insuffisante</t>
  </si>
  <si>
    <t>Analysez pourquoi un menu coloré peut rester faible s’il manque une base nourrissante.</t>
  </si>
  <si>
    <t>Pourquoi polenta + légumes, même joli, peut ne pas suffire ?</t>
  </si>
  <si>
    <t>La polenta et les légumes apportent couleur et confort, mais la base protéique peut être insuffisante. Il faut ajouter œuf, fromage maîtrisé, lentilles, haricots ou pois chiches selon le contexte, tout en évitant de rendre le plat trop lourd.</t>
  </si>
  <si>
    <t>C’est joli et chaud, mais polenta + légumes ne suffit pas toujours. J’ajoute œuf, fromage bien dosé ou légumineuses pour que ça cale.</t>
  </si>
  <si>
    <t>Si l’apprenant se concentre sur la couleur, demander où est la base nourrissante.</t>
  </si>
  <si>
    <t>Demander : « C’est coloré, mais qu’est-ce qui cale vraiment ? »</t>
  </si>
  <si>
    <t>polenta ; légumes ; couleur ; protéine ; œuf ; fromage ; lentilles ; pois chiches ; satiété ; hiver</t>
  </si>
  <si>
    <t>Coloré mais faible</t>
  </si>
  <si>
    <t>Polenta + œuf/fromage/légumineuses selon recette</t>
  </si>
  <si>
    <t>Jus de légumes rôtis, coulis tomate ou herbes</t>
  </si>
  <si>
    <t>Salade ou crudité légère</t>
  </si>
  <si>
    <t>Adultes : satiété sans excès de gras</t>
  </si>
  <si>
    <t>Polenta qui fige au service</t>
  </si>
  <si>
    <t>Belle assiette mais base à vérifier</t>
  </si>
  <si>
    <t>Gratin courge-semoule ; velouté ; compote</t>
  </si>
  <si>
    <t>Végétarien doux mais trop mou et peu protéique pour un public fragile</t>
  </si>
  <si>
    <t>Analysez les limites d’un menu végétarien doux en EHPAD et proposez un enrichissement adapté.</t>
  </si>
  <si>
    <t>Pourquoi courge, semoule, velouté et compote peuvent faire trop mou et pas assez nourrissant ?</t>
  </si>
  <si>
    <t>Le menu est doux et de saison, mais trop mou et potentiellement insuffisant en base nourrissante. En EHPAD, il faut enrichir avec œuf, fromage, légumineuse mixée adaptée ou laitage, conserver une sauce/texture sécurisée et renforcer couleur et appétence.</t>
  </si>
  <si>
    <t>C’est doux, mais tout est mou et ça peut ne pas assez nourrir. J’ajoute une base adaptée comme œuf, fromage ou légumineuse bien préparée, et je soigne la présentation.</t>
  </si>
  <si>
    <t>Si l’apprenant répond seulement “c’est facile à manger”, demander si c’est assez nourrissant et appétent.</t>
  </si>
  <si>
    <t>Demander : « Facile à manger, oui ; mais est-ce que ça nourrit assez ? »</t>
  </si>
  <si>
    <t>EHPAD ; courge ; semoule ; mou ; enrichi ; œuf ; fromage ; légumineuse ; compote ; texture</t>
  </si>
  <si>
    <t>EHPAD / enrichissement</t>
  </si>
  <si>
    <t>Courge-semoule enrichie avec œuf/fromage/légumineuse adaptée</t>
  </si>
  <si>
    <t>Texture humide, liaison sûre</t>
  </si>
  <si>
    <t>Velouté enrichi si besoin</t>
  </si>
  <si>
    <t>Compote enrichie ou dessert lacté selon besoin</t>
  </si>
  <si>
    <t>EHPAD : appétit, texture, enrichissement, couleur</t>
  </si>
  <si>
    <t>Maîtrise texture et enrichissement sans alourdir</t>
  </si>
  <si>
    <t>Doux ne suffit pas : nourrir et donner envie</t>
  </si>
  <si>
    <t>CFA / adultes en reconversion</t>
  </si>
  <si>
    <t>Menu libre à créer autour d’un plat végétarien imposé : lentilles ou pois chiches</t>
  </si>
  <si>
    <t>Construire un menu végétarien complet, nommé et justifié</t>
  </si>
  <si>
    <t>Construisez un menu végétarien complet à partir de lentilles ou pois chiches, puis justifiez base nourrissante, goût, couleur et satiété.</t>
  </si>
  <si>
    <t>Avec des lentilles ou des pois chiches, comment tu fais un vrai menu végé qui donne envie et qui cale ?</t>
  </si>
  <si>
    <t>Le menu doit partir d’une base légumineuse claire : lentilles ou pois chiches. Il faut l’associer à une céréale ou une garniture adaptée, travailler sauce, nom du plat, couleur, texture et choisir entrée/dessert comme correcteurs. La justification doit montrer que le plat est nourrissant et acceptable.</t>
  </si>
  <si>
    <t>Je pars des lentilles ou pois chiches, j’ajoute une céréale ou une bonne garniture, une sauce, de la couleur et un nom qui donne envie. L’entrée et le dessert servent à corriger le repas.</t>
  </si>
  <si>
    <t>Si la réponse liste des aliments sans logique, demander de justifier chaque choix : base, sauce, couleur, satiété, convive.</t>
  </si>
  <si>
    <t>Demander : « Pourquoi tu choisis cette garniture, cette sauce, cette entrée et ce dessert ? »</t>
  </si>
  <si>
    <t>lentilles ; pois chiches ; céréale ; sauce ; couleur ; satiété ; nom ; entrée ; dessert ; justification</t>
  </si>
  <si>
    <t>Création complète</t>
  </si>
  <si>
    <t>Lentilles ou pois chiches + céréale/garniture cohérente</t>
  </si>
  <si>
    <t>Sauce ou assaisonnement qui donne goût et humidité</t>
  </si>
  <si>
    <t>Correcteur couleur/fraîcheur selon plat</t>
  </si>
  <si>
    <t>Fruit, laitage ou dessert selon équilibre</t>
  </si>
  <si>
    <t>CFA/adultes : justification professionnelle attendue</t>
  </si>
  <si>
    <t>Faisabilité en production collective</t>
  </si>
  <si>
    <t>Créer = base + goût + couleur + justification</t>
  </si>
  <si>
    <t>Méthode PLATS-CF — évaluation finale : diagnostiquer, corriger, adapter, contrôler et justifier</t>
  </si>
  <si>
    <t>BLOC PRO — évaluation finale technique</t>
  </si>
  <si>
    <t>BLOC CFA — évaluation finale terrain</t>
  </si>
  <si>
    <t>1. Saisir un numéro en B4 pour choisir un cas final.</t>
  </si>
  <si>
    <t>2. L’apprenant produit d’abord un diagnostic en réponse A.</t>
  </si>
  <si>
    <t>Diagnostic : le menu est trop blanc et le poisson peut être sec. Correction : poisson sauce citron-herbes, riz pilaf, brocolis ou carottes, entrée colorée et fruit de saison. Adapter au public scolaire en rendant l’assiette plus lisible et plus appétente. Contrôle final : équilibre, allergènes poisson/lait, tenue chaude et gaspillage.</t>
  </si>
  <si>
    <t>Le menu est trop blanc et le poisson risque d’être sec. Je mets une sauce, un légume coloré, une entrée qui donne de la couleur et un fruit. Je vérifie les allergènes, la tenue au chaud et si les enfants vont vraiment manger.</t>
  </si>
  <si>
    <t>3. Après conseil formateur, il propose une correction complète en réponse B.</t>
  </si>
  <si>
    <t>4. La réponse finale doit couvrir : diagnostic, plat/garniture/sauce, entrée-dessert, convive, contrôle final, justification.</t>
  </si>
  <si>
    <t>5. Saisir X en H4 pour afficher les réponses attendues, mots-clés et corrections.</t>
  </si>
  <si>
    <t>6. La notation automatique reste indicative : elle repère des mots-clés, mais le formateur décide.</t>
  </si>
  <si>
    <t>Réponse B PRO — correction complète</t>
  </si>
  <si>
    <t>Réponse B CFA — correction complète</t>
  </si>
  <si>
    <t>7. Les contrôles attendus portent sur équilibre, végétarien si concerné, EGalim, saison, PMS/allergènes/production, gaspillage/acceptabilité.</t>
  </si>
  <si>
    <t>8. Ce document est une évaluation pédagogique, pas un document réglementaire exhaustif.</t>
  </si>
  <si>
    <t>Sources de méthode : modules M01, M02, M03, M05, M06, M08, M09 — PLATS-CF.</t>
  </si>
  <si>
    <t>CORRECTIONS ET CONTRÔLES ATTENDUS — affichés seulement si X est saisi en H4</t>
  </si>
  <si>
    <t>Contrôle final</t>
  </si>
  <si>
    <t>NOTATION AUTOMATIQUE INDICATIVE — évaluation finale, à contrôler par le formateur</t>
  </si>
  <si>
    <t>Menu trop blanc, sec, faible attractivité</t>
  </si>
  <si>
    <t>Analysez ce menu faible et produisez une correction complète : diagnostic, plat/garniture/sauce, entrée-dessert, adaptation scolaire et contrôle final.</t>
  </si>
  <si>
    <t>Pourquoi ce menu risque de ne pas être mangé par des enfants, et comment tu le corriges complètement ?</t>
  </si>
  <si>
    <t>Si l’apprenant change tout le menu, le ramener à la consigne : corriger sans supprimer le plat principal.</t>
  </si>
  <si>
    <t>Demander : « Où est la couleur ? Comment tu évites que le poisson soit sec ? Qu’est-ce que tu contrôles avant service ? »</t>
  </si>
  <si>
    <t>Diagnostic 4 ; plat/garniture/sauce 4 ; entrée-dessert 4 ; convive 3 ; contrôle final 3 ; justification 2.</t>
  </si>
  <si>
    <t>diagnostic ; blanc ; sec ; sauce ; garniture ; entrée ; dessert ; enfant ; contrôle ; allergènes ; gaspillage</t>
  </si>
  <si>
    <t>M02 ; M03 ; M05 ; M08</t>
  </si>
  <si>
    <t>Sauce citron-herbes ou jus court</t>
  </si>
  <si>
    <t>Adapter à l’école primaire : lisible, coloré, simple</t>
  </si>
  <si>
    <t>Contrôler allergènes poisson/lait, maintien chaud, gaspillage</t>
  </si>
  <si>
    <t>Évaluation finale = voir + corriger + contrôler</t>
  </si>
  <si>
    <t>Diagnostic global</t>
  </si>
  <si>
    <t>diagnostic</t>
  </si>
  <si>
    <t>probleme</t>
  </si>
  <si>
    <t>Correction plat/garniture/sauce</t>
  </si>
  <si>
    <t>Correction entrée-dessert</t>
  </si>
  <si>
    <t>controle</t>
  </si>
  <si>
    <t>egalim</t>
  </si>
  <si>
    <t>pms</t>
  </si>
  <si>
    <t>controler</t>
  </si>
  <si>
    <t>Justification PRO/CFA</t>
  </si>
  <si>
    <t>explique</t>
  </si>
  <si>
    <t>Menu trop lourd, répétition gras/crème/fromage</t>
  </si>
  <si>
    <t>Évaluez ce menu dense et proposez une correction globale sans perdre la cohérence de restauration collective adulte.</t>
  </si>
  <si>
    <t>Où est-ce que ce menu est trop lourd, et comment tu le rends plus digeste ?</t>
  </si>
  <si>
    <t>Diagnostic : le menu cumule pâte, crème, gratin, fromage et pâtisserie. Correction : remplacer l’entrée par une crudité, alléger la sauce en jus réduit, proposer pommes vapeur et légumes verts, terminer par un fruit. Adapter aux adultes actifs avec un repas digeste. Contrôle final : équilibre gras/féculents, production de sauce, porc/alternative et gaspillage.</t>
  </si>
  <si>
    <t>Il y a trop de gras et trop de choses lourdes. Je mets des crudités, des légumes, une sauce plus légère ou du jus, et un fruit. Je vérifie aussi si le porc convient et si le repas reste digeste.</t>
  </si>
  <si>
    <t>Faire repérer les répétitions sur toute la ligne de menu, pas seulement sur le plat.</t>
  </si>
  <si>
    <t>Demander : « Combien de fois tu remets du gras, de la crème, du fromage ou de la pâte ? »</t>
  </si>
  <si>
    <t>diagnostic ; lourd ; gras ; crème ; garniture ; sauce ; crudité ; fruit ; adulte ; contrôle</t>
  </si>
  <si>
    <t>M03 ; M05 ; M08</t>
  </si>
  <si>
    <t>Lourdeur</t>
  </si>
  <si>
    <t>Adapter à une pause adulte : repas digeste</t>
  </si>
  <si>
    <t>Contrôler porc/alternative, excès de gras, faisabilité production</t>
  </si>
  <si>
    <t>Plat lourd = correcteurs frais</t>
  </si>
  <si>
    <t>Menu végétarien faible, satiété insuffisante</t>
  </si>
  <si>
    <t>Évaluez la construction végétarienne du menu et proposez une correction complète avec base nourrissante et contrôle final.</t>
  </si>
  <si>
    <t>Pourquoi ce menu végé ne cale pas assez, et comment tu en fais un vrai menu ?</t>
  </si>
  <si>
    <t>Diagnostic : les pâtes sauce tomate seules ne construisent pas un plat végétarien suffisant pour adolescents. Correction : ajouter lentilles corail, pois chiches, haricots rouges ou œuf selon contexte, enrichir la sauce en légumes, garder un laitage ou un fruit selon équilibre. Adapter au public adolescent avec goût, couleur et satiété. Contrôle final : menu végétarien, allergènes, équilibre et acceptabilité.</t>
  </si>
  <si>
    <t>Les pâtes tomate seules ne suffisent pas. J’ajoute des lentilles, pois chiches ou une vraie base qui cale, avec légumes et goût. Je vérifie que c’est un vrai menu végétarien et que les élèves vont le manger.</t>
  </si>
  <si>
    <t>Si l’apprenant ajoute seulement du fromage, demander s’il construit vraiment le plat principal.</t>
  </si>
  <si>
    <t>Demander : « Qu’est-ce qui remplace vraiment la viande ? Qu’est-ce qui cale ? »</t>
  </si>
  <si>
    <t>diagnostic ; végétarien ; lentilles ; pois chiches ; sauce ; légumes ; satiété ; adolescent ; contrôle</t>
  </si>
  <si>
    <t>M02 ; M06 ; M08</t>
  </si>
  <si>
    <t>Pâtes + légumineuses + légumes</t>
  </si>
  <si>
    <t>Sauce tomate enrichie en légumes/herbes</t>
  </si>
  <si>
    <t>Adapter aux adolescents : satiété et nom valorisant</t>
  </si>
  <si>
    <t>Contrôler menu végétarien, allergènes, acceptabilité</t>
  </si>
  <si>
    <t>Végétarien = construit</t>
  </si>
  <si>
    <t>Menu sec, mastication difficile, dessert peu adapté</t>
  </si>
  <si>
    <t>Évaluez ce menu pour personnes âgées et proposez une correction complète orientée consommation réelle.</t>
  </si>
  <si>
    <t>Pourquoi ce menu peut être difficile à manger en EHPAD, et comment tu l’adaptes ?</t>
  </si>
  <si>
    <t>Diagnostic : la dinde grillée et le riz risquent d’être secs, la pomme crue peut être difficile selon mastication. Correction : émincé de dinde sauce douce, riz moelleux ou purée, haricots verts fondants, potage enrichi si besoin et compote ou dessert lacté adapté. Contrôle final : texture, allergènes, enrichissement, température et consommation réelle.</t>
  </si>
  <si>
    <t>La dinde et le riz peuvent être secs. Pour une personne âgée, je mets de la sauce, du moelleux, des légumes fondants et un dessert facile comme compote ou laitage. Je vérifie la texture et si la personne peut vraiment manger.</t>
  </si>
  <si>
    <t>Ramener systématiquement sur la consommation réelle : l’assiette sera-t-elle terminée ?</t>
  </si>
  <si>
    <t>Demander : « Est-ce facile à mâcher ? Est-ce assez humide ? Le dessert est-il adapté ? »</t>
  </si>
  <si>
    <t>diagnostic ; sec ; sauce ; moelleux ; compote ; EHPAD ; texture ; contrôle ; température</t>
  </si>
  <si>
    <t>M01 ; M03 ; M05 ; M08</t>
  </si>
  <si>
    <t>Convive sensible</t>
  </si>
  <si>
    <t>Riz moelleux ou purée + légumes fondants</t>
  </si>
  <si>
    <t>Adapter à EHPAD : mastication, appétit, texture</t>
  </si>
  <si>
    <t>Contrôler texture, température, allergènes, consommation</t>
  </si>
  <si>
    <t>Personne âgée = sauce + lisibilité</t>
  </si>
  <si>
    <t>Risque de refus poisson + épinards</t>
  </si>
  <si>
    <t>Évaluez ce menu scolaire et corrigez-le en conservant le plat principal autant que possible.</t>
  </si>
  <si>
    <t>Pourquoi poisson vapeur et épinards peuvent faire trop pour des enfants, et comment tu aides le plat ?</t>
  </si>
  <si>
    <t>Diagnostic : le menu associe deux éléments sensibles en primaire : poisson vapeur et épinards. Correction : conserver le poisson avec sauce douce citronnée ou yaourt-herbes, remplacer ou accompagner les épinards par carottes/petits pois, garder semoule moelleuse, entrée simple et fruit adapté. Contrôle final : allergènes poisson/lait, acceptabilité et gaspillage.</t>
  </si>
  <si>
    <t>Poisson + épinards, ça peut faire trop pour les enfants. Je garde le poisson mais je mets une sauce douce et un légume plus facile comme carottes ou petits pois. Je vérifie les allergènes et si ça risque de partir à la poubelle.</t>
  </si>
  <si>
    <t>Ne pas supprimer automatiquement le poisson : demander comment le rendre acceptable.</t>
  </si>
  <si>
    <t>diagnostic ; refus ; poisson ; épinards ; sauce ; carottes ; petits pois ; enfants ; gaspillage</t>
  </si>
  <si>
    <t>M01 ; M02 ; M03 ; M08</t>
  </si>
  <si>
    <t>Carottes/petits pois ou légumes plus accessibles</t>
  </si>
  <si>
    <t>Sauce citronnée ou yaourt-herbes</t>
  </si>
  <si>
    <t>Concombre sauce douce</t>
  </si>
  <si>
    <t>Poire mûre ou compote selon âge</t>
  </si>
  <si>
    <t>Adapter au primaire : repères connus, couleur</t>
  </si>
  <si>
    <t>Contrôler allergènes et gaspillage</t>
  </si>
  <si>
    <t>Risque de refus = aider le plat</t>
  </si>
  <si>
    <t>Menu trop mou, textures monotones</t>
  </si>
  <si>
    <t>Évaluez la texture globale du menu et proposez une correction complète adaptée à des adultes.</t>
  </si>
  <si>
    <t>Pourquoi ce repas fait-il trop mou, et comment tu ajoutes du contraste ?</t>
  </si>
  <si>
    <t>Diagnostic : le menu cumule velouté, hachis, purée et flan, avec une texture molle dominante. Correction : introduire une crudité, salade ou légume plus ferme, garder une sauce seulement si utile, remplacer le flan par fruit si adapté. Contrôle final : convive sans trouble de mastication, faisabilité et acceptabilité.</t>
  </si>
  <si>
    <t>Tout est mou. Pour des adultes qui peuvent mâcher, je mets une crudité, une salade ou un fruit qui donne de la tenue. Je vérifie que le public peut manger cette texture.</t>
  </si>
  <si>
    <t>Si la réponse parle uniquement de couleur, faire analyser la mastication.</t>
  </si>
  <si>
    <t>diagnostic ; mou ; texture ; salade ; crudité ; fruit ; adulte ; contrôle ; mastication</t>
  </si>
  <si>
    <t>Texture</t>
  </si>
  <si>
    <t>Légume plus ferme ou salade selon contexte</t>
  </si>
  <si>
    <t>Sauce non prioritaire, plat déjà humide</t>
  </si>
  <si>
    <t>Crudité croquante si adaptée</t>
  </si>
  <si>
    <t>Adapter au public : adulte sans contrainte de mastication</t>
  </si>
  <si>
    <t>Contrôler texture et acceptabilité</t>
  </si>
  <si>
    <t>Trop mou = contraste</t>
  </si>
  <si>
    <t>Menu trop brun et dense</t>
  </si>
  <si>
    <t>Évaluez la dominante couleur et la densité du repas, puis proposez une correction globale.</t>
  </si>
  <si>
    <t>Diagnostic : lentilles, bœuf sauce et gâteau chocolat donnent une dominante brune et dense. Correction : ajouter crudité verte/orange, légumes colorés ou fruit clair/acide, garder la sauce maîtrisée. Contrôle final : équilibre, saison, production du mijoté et perception lourde du repas.</t>
  </si>
  <si>
    <t>Tout fait marron et lourd. Je mets du vert ou de l’orange, une crudité ou un fruit plus frais. Je vérifie que le plat mijoté reste bien tenu au service.</t>
  </si>
  <si>
    <t>Si l’apprenant valide seulement car c’est de saison, demander s’il est appétent.</t>
  </si>
  <si>
    <t>Demander : « Quelle couleur manque ? »</t>
  </si>
  <si>
    <t>diagnostic ; brun ; lourd ; couleur ; vert ; orange ; fruit ; saison ; contrôle</t>
  </si>
  <si>
    <t>Couleur brune</t>
  </si>
  <si>
    <t>Sauce bourguignon maîtrisée</t>
  </si>
  <si>
    <t>Crudité verte/orange</t>
  </si>
  <si>
    <t>Adapter aux adultes : repas moins lourd visuellement</t>
  </si>
  <si>
    <t>Contrôler mijoté, saison et perception de lourdeur</t>
  </si>
  <si>
    <t>Trop brun = ajouter contraste</t>
  </si>
  <si>
    <t>Évaluez le risque de sécheresse et proposez une correction complète en conservant le plat principal.</t>
  </si>
  <si>
    <t>Pourquoi dinde grillée + semoule peut faire sec, et comment tu corriges ?</t>
  </si>
  <si>
    <t>Diagnostic : dinde grillée et semoule peuvent donner une sensation sèche. Correction : ajouter jus de volaille ou sauce légère, semoule aux légumes ou légumes fondants, entrée colorée et fruit/laitage selon équilibre. Contrôle final : maintien chaud, allergènes, acceptabilité CFA et faisabilité.</t>
  </si>
  <si>
    <t>Dinde + semoule, ça peut être sec. Je mets du jus ou une sauce, des légumes plus moelleux et de la couleur. Je vérifie la tenue au chaud et si ça donne envie.</t>
  </si>
  <si>
    <t>Rappeler que l’objectif est de corriger, pas de remplacer la dinde.</t>
  </si>
  <si>
    <t>Demander : « Sans changer la dinde, comment tu rends l’assiette moins sèche ? »</t>
  </si>
  <si>
    <t>diagnostic ; sec ; dinde ; semoule ; sauce ; jus ; légumes ; CFA ; contrôle</t>
  </si>
  <si>
    <t>Fruit ou yaourt selon besoin</t>
  </si>
  <si>
    <t>Adapter au CFA : repas concret, appétent</t>
  </si>
  <si>
    <t>Contrôler maintien chaud et dessèchement</t>
  </si>
  <si>
    <t>Végétarien correct mais risque de rejet par nom/presentation</t>
  </si>
  <si>
    <t>Évaluez le menu végétarien et proposez une amélioration de présentation, goût et contrôle final.</t>
  </si>
  <si>
    <t>Comment éviter que les lycéens pensent qu’il manque de la viande ?</t>
  </si>
  <si>
    <t>Diagnostic : le chili sin carne peut être correct s’il est construit avec légumineuses, sauce et épices maîtrisées, mais le nom peut provoquer le rejet. Correction : valoriser le plat, garder riz, ajouter maïs/légumes couleur, entrée simple et dessert cohérent. Contrôle final : menu végétarien, allergènes, épices et acceptabilité.</t>
  </si>
  <si>
    <t>Le plat peut être bon, mais il ne faut pas le présenter comme un plat où il manque de la viande. Je le nomme comme un vrai chili complet, avec haricots, sauce, légumes, riz et goût maîtrisé.</t>
  </si>
  <si>
    <t>Faire travailler le nom du plat et la communication, pas seulement la recette.</t>
  </si>
  <si>
    <t>Demander : « Comment tu annonces ce plat pour donner envie ? »</t>
  </si>
  <si>
    <t>diagnostic ; chili ; végétarien ; légumineuses ; riz ; nom ; acceptabilité ; lycée ; contrôle</t>
  </si>
  <si>
    <t>Riz + maïs/légumes colorés</t>
  </si>
  <si>
    <t>Salade ou crudité colorée</t>
  </si>
  <si>
    <t>Adapter au lycée : nom valorisant, goût</t>
  </si>
  <si>
    <t>Contrôler végétarien, épices, allergènes</t>
  </si>
  <si>
    <t>Nom du plat = acceptabilité</t>
  </si>
  <si>
    <t>Menu riche et pas adapté à tous les patients</t>
  </si>
  <si>
    <t>Évaluez ce menu en contexte hospitalier et proposez une correction avec contrôles prioritaires.</t>
  </si>
  <si>
    <t>Pourquoi à l’hôpital on ne sert pas ce menu pareil à tout le monde ?</t>
  </si>
  <si>
    <t>Diagnostic : ce menu peut être trop riche et inadapté selon prescription, mastication ou régime. Correction : entrée compatible, steak avec jus si besoin, pommes vapeur ou purée et légumes, dessert adapté ou compote selon prescription. Contrôle final : régime, texture, allergènes, PMS, production et appétit.</t>
  </si>
  <si>
    <t>À l’hôpital, il faut vérifier la consigne du patient. Crudités, frites et tarte ne conviennent pas toujours. J’adapte la garniture, le dessert, la texture et je vérifie les allergènes et le régime.</t>
  </si>
  <si>
    <t>Ne jamais laisser une correction unique pour tous les patients.</t>
  </si>
  <si>
    <t>Demander : « Quelle prescription ? Quelle texture ? Quels allergènes ? »</t>
  </si>
  <si>
    <t>diagnostic ; hospitalier ; prescription ; texture ; allergènes ; garniture ; dessert ; contrôle</t>
  </si>
  <si>
    <t>M01 ; M05 ; M08</t>
  </si>
  <si>
    <t>Pommes vapeur/purée + légumes</t>
  </si>
  <si>
    <t>Dessert adapté, compote ou fruit selon régime</t>
  </si>
  <si>
    <t>Adapter au patient : prescription et texture</t>
  </si>
  <si>
    <t>Contrôler PMS, allergènes, régime, production</t>
  </si>
  <si>
    <t>Hôpital = consigne avant menu</t>
  </si>
  <si>
    <t>Plat complet trop alourdi</t>
  </si>
  <si>
    <t>Évaluez ce plat complet et corrigez le reste du menu sans perdre la satiété.</t>
  </si>
  <si>
    <t>Pourquoi les lasagnes calent déjà, et qu’est-ce que tu évites autour ?</t>
  </si>
  <si>
    <t>Diagnostic : les lasagnes sont déjà denses avec féculent, viande, sauce et souvent fromage. Correction : éviter pain/fromage/crème dessert, ajouter salade ou crudité et fruit. Contrôle final : équilibre global, allergènes gluten/lait, portion et acceptabilité collège.</t>
  </si>
  <si>
    <t>Les lasagnes calent déjà. Je n’ajoute pas encore pain, fromage et crème dessert. Je mets plutôt une salade ou crudité et un fruit, puis je vérifie les allergènes et la portion.</t>
  </si>
  <si>
    <t>Faire repérer ce que contient déjà un plat complet.</t>
  </si>
  <si>
    <t>Demander : « Qu’est-ce qu’il y a déjà dans les lasagnes ? »</t>
  </si>
  <si>
    <t>diagnostic ; plat complet ; lasagnes ; lourd ; salade ; fruit ; allergènes ; contrôle</t>
  </si>
  <si>
    <t>M02 ; M05 ; M08</t>
  </si>
  <si>
    <t>Plat complet</t>
  </si>
  <si>
    <t>Salade verte ou crudité</t>
  </si>
  <si>
    <t>Adapter au collège : satiété sans surcharge</t>
  </si>
  <si>
    <t>Contrôler gluten/lait, portion, équilibre</t>
  </si>
  <si>
    <t>Texture/taille des morceaux à sécuriser</t>
  </si>
  <si>
    <t>Évaluez l’adaptation petite enfance de ce menu et proposez les corrections de sécurité.</t>
  </si>
  <si>
    <t>Pourquoi ce menu doit être adapté avant d’être servi aux tout-petits ?</t>
  </si>
  <si>
    <t>Diagnostic : radis, pomme crue, petits pois et poisson demandent adaptation selon âge, mastication et sécurité. Correction : entrée texture adaptée, poisson sans arêtes avec sauce douce, riz et petits pois adaptés, compote ou fruit préparé. Contrôle final : allergènes, taille des morceaux, PMS et consignes crèche.</t>
  </si>
  <si>
    <t>Pour les petits, les morceaux durs ou les arêtes sont dangereux. J’adapte les radis, la pomme, le poisson et les petits pois. Je vérifie les allergènes, la taille des morceaux et les consignes.</t>
  </si>
  <si>
    <t>Ramener sur le risque physique avant l’équilibre.</t>
  </si>
  <si>
    <t>Demander : « Est-ce qu’un tout-petit peut manger ça sans risque ? »</t>
  </si>
  <si>
    <t>diagnostic ; crèche ; morceaux ; texture ; poisson ; arêtes ; compote ; allergènes ; contrôle</t>
  </si>
  <si>
    <t>M01 ; M03 ; M08</t>
  </si>
  <si>
    <t>Riz adapté + petits pois fondants/mixés selon âge</t>
  </si>
  <si>
    <t>Entrée adaptée, pas de morceaux durs</t>
  </si>
  <si>
    <t>Adapter à la crèche : taille et texture</t>
  </si>
  <si>
    <t>Contrôler allergènes, arêtes, morceaux, PMS</t>
  </si>
  <si>
    <t>Tout-petit = sécurité texture</t>
  </si>
  <si>
    <t>Répétition rouge/tomate</t>
  </si>
  <si>
    <t>Évaluez la répétition sensorielle de ce menu d’été et corrigez couleur, entrée et dessert.</t>
  </si>
  <si>
    <t>Diagnostic : le menu est de saison mais répète tomate, rouge et acidité. Correction : remplacer l’entrée par concombre/melon, varier la sauce aux herbes, garder légumes d’été différents et choisir fruit non rouge. Contrôle final : saisonnalité, variété, acceptabilité et production froide/chaude.</t>
  </si>
  <si>
    <t>Même si c’est l’été, il y a trop de tomate et de rouge. Je varie avec concombre, melon, courgette, poivron ou un autre fruit. Je vérifie la saison et la variété.</t>
  </si>
  <si>
    <t>Faire distinguer saison correcte et répétition sensorielle.</t>
  </si>
  <si>
    <t>diagnostic ; tomate ; rouge ; répétition ; saison ; concombre ; melon ; fruit ; contrôle</t>
  </si>
  <si>
    <t>Légumes d’été variés : courgette, aubergine, poivron</t>
  </si>
  <si>
    <t>Sauce herbes ou tomate moins dominante</t>
  </si>
  <si>
    <t>Pêche, abricot ou melon</t>
  </si>
  <si>
    <t>Adapter aux adultes : variété sensorielle</t>
  </si>
  <si>
    <t>Contrôler saison et répétition</t>
  </si>
  <si>
    <t>Saison ne suffit pas</t>
  </si>
  <si>
    <t>Menu chaud, dense, sans fraîcheur</t>
  </si>
  <si>
    <t>Évaluez ce menu d’hiver pour une pause déjeuner et proposez une correction de fraîcheur et contrôle.</t>
  </si>
  <si>
    <t>Pourquoi ce menu d’hiver peut être lourd pour une pause de travail ?</t>
  </si>
  <si>
    <t>Diagnostic : menu cohérent en hiver mais très chaud, dense et peu frais. Correction : ajouter crudité d’hiver, alléger dessert avec fruit, conserver sauce maîtrisée et éventuellement légume vert. Contrôle final : digestibilité, production du mijoté, équilibre et gaspillage.</t>
  </si>
  <si>
    <t>C’est bien d’hiver mais tout est chaud et lourd. Je mets carottes râpées, betteraves ou chou rouge, et un fruit à la place d’un dessert lourd.</t>
  </si>
  <si>
    <t>Ne pas condamner le plat d’hiver : corriger autour.</t>
  </si>
  <si>
    <t>Demander : « Qu’est-ce qui apporte du frais ? »</t>
  </si>
  <si>
    <t>diagnostic ; hiver ; dense ; frais ; crudité ; fruit ; adulte ; contrôle</t>
  </si>
  <si>
    <t>Pommes vapeur + légume vert si besoin</t>
  </si>
  <si>
    <t>Adapter à entreprise : repas digeste</t>
  </si>
  <si>
    <t>Contrôler mijoté, gaspillage, digestibilité</t>
  </si>
  <si>
    <t>Hiver = chaud mais pas étouffant</t>
  </si>
  <si>
    <t>EHPAD texture modifiée</t>
  </si>
  <si>
    <t>Texture modifiée illisible, couleur unique</t>
  </si>
  <si>
    <t>Évaluez cette présentation en texture modifiée et proposez une correction complète sécurisée et digne.</t>
  </si>
  <si>
    <t>Diagnostic : tout mélanger fait perdre identité, couleur et appétence. Correction : séparer les composants par couleur, adapter sauce et texture prescrite, enrichir si besoin, dessert texture adaptée et présentation digne. Contrôle final : niveau de texture, température, allergènes, sécurité de déglutition et consommation.</t>
  </si>
  <si>
    <t>Même mixé, il faut voir ce qu’on mange. Je sépare les couleurs, je garde une sauce adaptée et un dessert joli. Je vérifie la texture demandée et la sécurité.</t>
  </si>
  <si>
    <t>Éviter de réduire l’exercice à « mixer plus fin ».</t>
  </si>
  <si>
    <t>Demander : « Est-ce que cette assiette donne envie et reste sûre ? »</t>
  </si>
  <si>
    <t>diagnostic ; mixé ; texture ; couleur ; sauce ; EHPAD ; sécurité ; contrôle</t>
  </si>
  <si>
    <t>Texture modifiée</t>
  </si>
  <si>
    <t>Entrée texture adaptée lisible</t>
  </si>
  <si>
    <t>Dessert texture adaptée coloré</t>
  </si>
  <si>
    <t>Adapter à EHPAD : dignité et sécurité</t>
  </si>
  <si>
    <t>Contrôler texture, déglutition, température, allergènes</t>
  </si>
  <si>
    <t>Mixé ≠ tout mélangé</t>
  </si>
  <si>
    <t>Porc répété, alternative à prévoir</t>
  </si>
  <si>
    <t>Évaluez ce menu pour un public mixte et proposez une correction avec alternative et contrôle final.</t>
  </si>
  <si>
    <t>Pourquoi porc en entrée et porc en plat peut poser problème au collège ou lycée ?</t>
  </si>
  <si>
    <t>Diagnostic : le menu répète le porc et exclut certains convives sans alternative. Correction : entrée sans porc, alternative au rôti, garniture colorée, dessert simple. Contrôle final : information convive, organisation alternative, allergènes, équilibre et acceptabilité.</t>
  </si>
  <si>
    <t>Il y a du porc deux fois. Certains élèves n’en mangent pas. Je mets une entrée sans porc, je prévois une autre solution et je garde une garniture correcte.</t>
  </si>
  <si>
    <t>Demander ce que mange concrètement le convive qui ne prend pas de porc.</t>
  </si>
  <si>
    <t>Demander : « Quelle est l’alternative réelle ? »</t>
  </si>
  <si>
    <t>diagnostic ; porc ; alternative ; public ; entrée ; convive ; contrôle ; information</t>
  </si>
  <si>
    <t>Alternative convive</t>
  </si>
  <si>
    <t>Entrée sans porc, crudité</t>
  </si>
  <si>
    <t>Adapter public mixte : alternative sans porc</t>
  </si>
  <si>
    <t>Contrôler information, organisation, allergènes</t>
  </si>
  <si>
    <t>Public mixte = alternative pensée</t>
  </si>
  <si>
    <t>Menu effet fast-food, pauvre en végétaux</t>
  </si>
  <si>
    <t>Évaluez ce menu attractif mais déséquilibré, puis proposez une correction sans supprimer le poisson pané.</t>
  </si>
  <si>
    <t>Comment garder ce qui plaît sans faire un repas fast-food ?</t>
  </si>
  <si>
    <t>Diagnostic : poisson pané + frites + ketchup + crème dessert donne un menu gras, standardisé et pauvre en végétaux. Correction : garder poisson pané mais remplacer frites par légumes/pommes vapeur, sauce yaourt-herbes ou citron, crudité et fruit. Contrôle final : équilibre, friture/pané, allergènes et acceptabilité.</t>
  </si>
  <si>
    <t>Le poisson pané peut plaire, mais avec frites, ketchup et crème dessert, ça fait trop fast-food. Je garde le poisson et je mets légumes, sauce plus simple et fruit.</t>
  </si>
  <si>
    <t>Ne pas supprimer ce qui aide l’acceptabilité ; corriger l’environnement du plat.</t>
  </si>
  <si>
    <t>Demander : « Qu’est-ce que tu gardes ? Qu’est-ce que tu corriges ? »</t>
  </si>
  <si>
    <t>diagnostic ; fast-food ; poisson pané ; frites ; légumes ; fruit ; collège ; contrôle</t>
  </si>
  <si>
    <t>Fast-food</t>
  </si>
  <si>
    <t>Légumes verts, pommes vapeur ou purée légumes</t>
  </si>
  <si>
    <t>Adapter collège : garder acceptabilité</t>
  </si>
  <si>
    <t>Contrôler pané, allergènes, équilibre</t>
  </si>
  <si>
    <t>Garder l’attrait, corriger autour</t>
  </si>
  <si>
    <t>Velouté de courge ; dahl lentilles corail ; purée de carottes ; compote</t>
  </si>
  <si>
    <t>Évaluez ce menu végétarien et corrigez texture, satiété et contrôle final.</t>
  </si>
  <si>
    <t>Diagnostic : le menu est cohérent avec l’automne et végétarien mais cumule velouté, dahl, purée et compote. Correction : ajouter texture de contraste si public adapté : crudité d’automne, céréale plus structurée, salade ou fruit cru. Contrôle final : végétarien, texture, saison, production et acceptabilité.</t>
  </si>
  <si>
    <t>C’est de saison et végé, mais tout est mou. J’ajoute quelque chose qui change en bouche : crudité, salade, céréale ou fruit cru si le public peut manger.</t>
  </si>
  <si>
    <t>Faire reconnaître le point positif avant la correction.</t>
  </si>
  <si>
    <t>Demander : « Qu’est-ce qui est bien ? Qu’est-ce qui manque ? »</t>
  </si>
  <si>
    <t>diagnostic ; végétarien ; mou ; texture ; saison ; crudité ; céréale ; contrôle</t>
  </si>
  <si>
    <t>M03 ; M06 ; M08</t>
  </si>
  <si>
    <t>Texture végétarien</t>
  </si>
  <si>
    <t>Riz pilaf, céréale structurée ou légume plus ferme</t>
  </si>
  <si>
    <t>Crudité d’automne</t>
  </si>
  <si>
    <t>Adapter aux adultes : mastication possible</t>
  </si>
  <si>
    <t>Contrôler végétarien, texture, saison</t>
  </si>
  <si>
    <t>Cohérent mais monotone</t>
  </si>
  <si>
    <t>Menu peu rassasiant</t>
  </si>
  <si>
    <t>Évaluez la satiété de ce menu étudiant et proposez une correction équilibrée.</t>
  </si>
  <si>
    <t>Pourquoi ce repas risque de ne pas caler des étudiants ?</t>
  </si>
  <si>
    <t>Diagnostic : le menu est léger et peu valorisé pour étudiants. Correction : ajouter féculent ou salade composée plus complète, valoriser l’omelette avec légumes/herbes, garder yaourt ou fruit selon équilibre. Contrôle final : satiété, coût, production et acceptabilité.</t>
  </si>
  <si>
    <t>Ça ne cale pas assez pour des étudiants. J’ajoute un féculent ou une salade plus complète, je valorise l’omelette et je vérifie que ça reste équilibré.</t>
  </si>
  <si>
    <t>Si l’apprenant ajoute seulement un dessert riche, demander s’il corrige vraiment le plat.</t>
  </si>
  <si>
    <t>diagnostic ; étudiant ; satiété ; omelette ; féculent ; salade ; contrôle</t>
  </si>
  <si>
    <t>M01 ; M02 ; M05 ; M08</t>
  </si>
  <si>
    <t>Satiété</t>
  </si>
  <si>
    <t>Herbes ou sauce légère</t>
  </si>
  <si>
    <t>Adapter étudiants : satiété et coût</t>
  </si>
  <si>
    <t>Contrôler équilibre, coût, production</t>
  </si>
  <si>
    <t>Étudiant = caler sans alourdir</t>
  </si>
  <si>
    <t>Évaluez ce menu conforme mais peu attractif et proposez une correction complète simple.</t>
  </si>
  <si>
    <t>Pourquoi ce menu n’est pas faux mais ne donne pas beaucoup envie ?</t>
  </si>
  <si>
    <t>Diagnostic : le menu peut être correct mais manque de relief : dinde sèche, pommes vapeur neutres, yaourt blanc. Correction : jus de dinde, légume coloré, crudité d’hiver ou fruit, présentation plus lisible. Contrôle final : allergènes, maintien chaud, équilibre et acceptabilité.</t>
  </si>
  <si>
    <t>Le menu est correct mais triste. Je mets du jus, un légume coloré ou un fruit, et je vérifie que la dinde ne sèche pas au service.</t>
  </si>
  <si>
    <t>Faire distinguer menu conforme et menu mangé.</t>
  </si>
  <si>
    <t>diagnostic ; conforme ; triste ; dinde ; jus ; couleur ; fruit ; contrôle</t>
  </si>
  <si>
    <t>Pommes vapeur + carottes/légume vert</t>
  </si>
  <si>
    <t>Adapter tous publics : lisible et appétent</t>
  </si>
  <si>
    <t>Contrôler maintien chaud, allergènes, gaspillage</t>
  </si>
  <si>
    <t>Conforme ne veut pas dire appétent</t>
  </si>
  <si>
    <t>Melon ; steak haché ; pâtes au beurre ; yaourt nature</t>
  </si>
  <si>
    <t>Menu simple mais manque de légumes et de couleur dans le plat</t>
  </si>
  <si>
    <t>Évaluez ce menu maternelle et proposez une correction simple qui garde les repères des enfants.</t>
  </si>
  <si>
    <t>Pourquoi ce menu est facile mais pas assez complet, et qu’est-ce que tu ajoutes ?</t>
  </si>
  <si>
    <t>Diagnostic : le menu est lisible pour maternelle mais la garniture pâtes au beurre manque de légumes et de couleur. Correction : steak haché avec jus, pâtes avec légumes doux ou ratatouille fine, melon maintenu si adapté et fruit/laitage selon équilibre. Contrôle final : cuisson du steak, allergènes, taille des morceaux et gaspillage.</t>
  </si>
  <si>
    <t>C’est simple, mais il manque du légume et de la couleur avec le plat. Je mets un peu de sauce/jus, des légumes faciles et je vérifie la cuisson et les morceaux.</t>
  </si>
  <si>
    <t>Valoriser les repères connus mais faire ajouter un vrai correcteur.</t>
  </si>
  <si>
    <t>Demander : « Où sont les légumes dans le plat ? »</t>
  </si>
  <si>
    <t>diagnostic ; maternelle ; légumes ; couleur ; steak ; sauce ; cuisson ; contrôle</t>
  </si>
  <si>
    <t>Manque légumes</t>
  </si>
  <si>
    <t>Pâtes avec légumes doux ou ratatouille fine</t>
  </si>
  <si>
    <t>Jus léger du steak</t>
  </si>
  <si>
    <t>Melon adapté</t>
  </si>
  <si>
    <t>Adapter maternelle : repères, morceaux, goût doux</t>
  </si>
  <si>
    <t>Contrôler cuisson steak, allergènes, taille morceaux</t>
  </si>
  <si>
    <t>Simple oui, incomplet non</t>
  </si>
  <si>
    <t>Salade de pommes de terre ; galette végétale ; riz ; compote</t>
  </si>
  <si>
    <t>Menu végétarien trop sec et trop féculent</t>
  </si>
  <si>
    <t>Évaluez ce menu végétarien et proposez une correction complète sur féculents, sauce et satiété.</t>
  </si>
  <si>
    <t>Pourquoi ce menu végé fait trop féculent et sec, et comment tu le corriges ?</t>
  </si>
  <si>
    <t>Diagnostic : pommes de terre + riz + galette végétale donnent répétition de féculents et risque sec. Correction : remplacer une partie par légumes, ajouter sauce yaourt-herbes ou coulis, vérifier base légumineuse de la galette, dessert fruit/laitage selon équilibre. Contrôle final : végétarien construit, allergènes, production et acceptabilité CFA.</t>
  </si>
  <si>
    <t>Il y a trop de féculents et ça peut être sec. Je mets des légumes, une sauce et je vérifie que la galette apporte vraiment quelque chose qui cale.</t>
  </si>
  <si>
    <t>Faire repérer la double garniture féculente.</t>
  </si>
  <si>
    <t>Demander : « Combien de féculents vois-tu ? Où est la sauce ? »</t>
  </si>
  <si>
    <t>diagnostic ; végétarien ; féculent ; sec ; galette ; sauce ; légumes ; contrôle</t>
  </si>
  <si>
    <t>Végétarien féculent</t>
  </si>
  <si>
    <t>Remplacer riz ou pommes de terre par légumes colorés</t>
  </si>
  <si>
    <t>Sauce yaourt-herbes ou coulis légumes</t>
  </si>
  <si>
    <t>Entrée légume frais plutôt que féculent</t>
  </si>
  <si>
    <t>Compote ou fruit selon équilibre</t>
  </si>
  <si>
    <t>Adapter CFA : comprendre base nourrissante</t>
  </si>
  <si>
    <t>Contrôler végétarien, allergènes, production</t>
  </si>
  <si>
    <t>Végé sec = sauce + légumes</t>
  </si>
  <si>
    <t>Betteraves ; saucisse ; lentilles ; fromage ; gâteau chocolat</t>
  </si>
  <si>
    <t>Menu brun/salé, risque refus et lourdeur</t>
  </si>
  <si>
    <t>Évaluez ce menu scolaire et corrigez couleur, sel, entrée-dessert et contrôle final.</t>
  </si>
  <si>
    <t>Pourquoi saucisse + lentilles + gâteau chocolat peut faire lourd pour des enfants ?</t>
  </si>
  <si>
    <t>Diagnostic : saucisse et lentilles donnent un repas dense, salé et brun, avec dessert chocolat qui alourdit. Correction : légumes verts ou carottes, sauce/jus maîtrisé, entrée fraîche ou betteraves conservées en petite portion, fruit en dessert. Contrôle final : sel, porc/alternative, allergènes et gaspillage.</t>
  </si>
  <si>
    <t>C’est lourd et ça tire vers le brun. Je mets plus de couleur, un fruit à la place du gâteau, je vérifie le sel et l’alternative si besoin.</t>
  </si>
  <si>
    <t>Faire repérer le sel et le porc en plus de la couleur.</t>
  </si>
  <si>
    <t>Demander : « Qu’est-ce qui est salé ? Quelle alternative ? »</t>
  </si>
  <si>
    <t>diagnostic ; salé ; brun ; saucisse ; lentilles ; fruit ; porc ; contrôle</t>
  </si>
  <si>
    <t>Sel / lourdeur</t>
  </si>
  <si>
    <t>Légume vert ou carottes en complément</t>
  </si>
  <si>
    <t>Jus maîtrisé, pas de sauce grasse</t>
  </si>
  <si>
    <t>Entrée fraîche ou betteraves en portion adaptée</t>
  </si>
  <si>
    <t>Adapter primaire : couleur et acceptabilité</t>
  </si>
  <si>
    <t>Contrôler sel, porc, allergènes, gaspillage</t>
  </si>
  <si>
    <t>Dense = fruit + couleur</t>
  </si>
  <si>
    <t>Potage ; poisson pané ; purée ; crème dessert</t>
  </si>
  <si>
    <t>Menu mou/riche et prescription à vérifier</t>
  </si>
  <si>
    <t>Évaluez ce menu hospitalier et proposez une correction compatible avec prescription, texture et production.</t>
  </si>
  <si>
    <t>Pourquoi il faut vérifier la consigne avant de servir ce menu à l’hôpital ?</t>
  </si>
  <si>
    <t>Diagnostic : poisson pané, purée et crème dessert peuvent être inadaptés selon régime, texture ou prescription. Correction : poisson non pané ou sauce douce selon besoin, purée/légumes adaptés, entrée et dessert compatibles. Contrôle final : prescription, allergènes poisson/gluten/lait, texture, PMS et appétit.</t>
  </si>
  <si>
    <t>À l’hôpital, on vérifie d’abord la prescription. Le pané, la crème dessert ou la texture ne conviennent pas à tous. J’adapte le poisson, la garniture et le dessert.</t>
  </si>
  <si>
    <t>Ramener sur prescription avant goût.</t>
  </si>
  <si>
    <t>Demander : « Quelle consigne médicale ? Quels allergènes ? »</t>
  </si>
  <si>
    <t>diagnostic ; hospitalier ; prescription ; pané ; allergènes ; texture ; contrôle</t>
  </si>
  <si>
    <t>M01 ; M08</t>
  </si>
  <si>
    <t>Prescription</t>
  </si>
  <si>
    <t>Purée + légume adapté</t>
  </si>
  <si>
    <t>Sauce douce si poisson non pané</t>
  </si>
  <si>
    <t>Potage compatible</t>
  </si>
  <si>
    <t>Dessert compatible prescription</t>
  </si>
  <si>
    <t>Adapter hospitalier : régime et texture</t>
  </si>
  <si>
    <t>Contrôler prescription, allergènes, PMS</t>
  </si>
  <si>
    <t>Hôpital = prescription d’abord</t>
  </si>
  <si>
    <t>Asperges vinaigrette ; rôti de veau ; pommes vapeur ; fraises</t>
  </si>
  <si>
    <t>Menu de saison mais mastication/sauce à vérifier</t>
  </si>
  <si>
    <t>Évaluez ce menu EHPAD de saison et proposez une adaptation sans perdre la qualité du menu.</t>
  </si>
  <si>
    <t>Pourquoi un menu de saison peut quand même devoir être adapté en EHPAD ?</t>
  </si>
  <si>
    <t>Diagnostic : le menu est cohérent en saison mais rôti et pommes vapeur peuvent être secs, asperges/fraises demandent adaptation selon mastication. Correction : veau émincé avec jus, légumes fondants, dessert adapté si besoin. Contrôle final : texture, allergènes, température, appétit et consommation réelle.</t>
  </si>
  <si>
    <t>C’est de saison, mais il faut vérifier si la personne âgée peut manger le rôti, les asperges et les fraises. Je mets du jus et j’adapte les textures.</t>
  </si>
  <si>
    <t>Faire reconnaître qualité de saison puis adaptation convive.</t>
  </si>
  <si>
    <t>Demander : « Qu’est-ce qui est bien ? Qu’est-ce qui peut être difficile à manger ? »</t>
  </si>
  <si>
    <t>diagnostic ; EHPAD ; saison ; sauce ; mastication ; fraises ; contrôle</t>
  </si>
  <si>
    <t>Saison / EHPAD</t>
  </si>
  <si>
    <t>Pommes vapeur moelleuses + légume fondant</t>
  </si>
  <si>
    <t>Jus de veau</t>
  </si>
  <si>
    <t>Asperges adaptées en texture</t>
  </si>
  <si>
    <t>Fraises préparées ou dessert adapté</t>
  </si>
  <si>
    <t>Adapter EHPAD : mastication et appétit</t>
  </si>
  <si>
    <t>Contrôler texture, température, allergènes</t>
  </si>
  <si>
    <t>Saison oui, adaptation aussi</t>
  </si>
  <si>
    <t>Soupe ; curry de pois chiches ; riz ; pomme</t>
  </si>
  <si>
    <t>Menu cohérent mais acceptabilité/épices/satiété à contrôler</t>
  </si>
  <si>
    <t>Évaluez ce menu végétarien étudiant et proposez une amélioration goût, couleur et contrôle.</t>
  </si>
  <si>
    <t>Pourquoi ce menu peut être bon mais doit être bien dosé pour des étudiants ?</t>
  </si>
  <si>
    <t>Diagnostic : curry pois chiches + riz est végétarien et nourrissant mais l’acceptabilité dépend du dosage des épices, de la sauce et de la présentation. Correction : légumes colorés, sauce maîtrisée, nom valorisant, dessert fruit/laitage selon équilibre. Contrôle final : végétarien, allergènes, épices, coût et satiété.</t>
  </si>
  <si>
    <t>Le curry peut bien caler mais il faut doser les épices et mettre de la couleur. Je vérifie que c’est un vrai plat végé, pas trop fort, et assez nourrissant.</t>
  </si>
  <si>
    <t>Ne pas corriger comme si tout végétarien était faible : ici le contrôle porte sur acceptabilité.</t>
  </si>
  <si>
    <t>Demander : « Qu’est-ce qui est déjà bien construit ? Qu’est-ce qui peut bloquer ? »</t>
  </si>
  <si>
    <t>diagnostic ; curry ; pois chiches ; végétarien ; épices ; satiété ; contrôle</t>
  </si>
  <si>
    <t>M06 ; M08</t>
  </si>
  <si>
    <t>Végétarien construit</t>
  </si>
  <si>
    <t>Riz + légumes colorés</t>
  </si>
  <si>
    <t>Sauce curry maîtrisée</t>
  </si>
  <si>
    <t>Soupe ou crudité selon saison</t>
  </si>
  <si>
    <t>Pomme ou laitage selon équilibre</t>
  </si>
  <si>
    <t>Adapter étudiants : satiété/coût/goût</t>
  </si>
  <si>
    <t>Bon plat = contrôler acceptabilité</t>
  </si>
  <si>
    <t>Taboulé ; poulet froid ; salade de pâtes ; tarte aux fruits</t>
  </si>
  <si>
    <t>Menu froid trop féculent</t>
  </si>
  <si>
    <t>Évaluez ce menu froid d’été et proposez une correction de structure et contrôle production.</t>
  </si>
  <si>
    <t>Pourquoi ce menu froid peut faire trop féculent même s’il semble pratique ?</t>
  </si>
  <si>
    <t>Diagnostic : taboulé et salade de pâtes répètent les féculents, avec poulet froid et tarte. Correction : remplacer une entrée/garniture par légumes, crudités ou salade composée plus végétale, sauce légère, fruit ou dessert plus simple. Contrôle final : chaîne du froid, allergènes, équilibre et gaspillage.</t>
  </si>
  <si>
    <t>C’est pratique mais il y a trop de féculents. Je mets plus de légumes ou crudités, une sauce légère et je vérifie la chaîne du froid.</t>
  </si>
  <si>
    <t>Faire repérer les doublons dans les plats froids.</t>
  </si>
  <si>
    <t>Demander : « Combien de fois tu retrouves semoule/pâtes ? »</t>
  </si>
  <si>
    <t>diagnostic ; froid ; féculent ; taboulé ; pâtes ; légumes ; chaîne du froid ; contrôle</t>
  </si>
  <si>
    <t>Froid / féculent</t>
  </si>
  <si>
    <t>Remplacer une partie par crudités/légumes</t>
  </si>
  <si>
    <t>Sauce légère maîtrisée</t>
  </si>
  <si>
    <t>Crudité ou salade végétale</t>
  </si>
  <si>
    <t>Adapter entreprise été : pratique mais digeste</t>
  </si>
  <si>
    <t>Contrôler chaîne du froid, allergènes</t>
  </si>
  <si>
    <t>Froid pratique ≠ double féculent</t>
  </si>
  <si>
    <t>Salade verte ; pizza fromage ; pommes de terre sautées ; flan vanille</t>
  </si>
  <si>
    <t>Menu attractif mais trop fromage/féculent</t>
  </si>
  <si>
    <t>Évaluez ce menu lycée attractif mais déséquilibré, puis proposez une correction complète.</t>
  </si>
  <si>
    <t>Pourquoi pizza + pommes de terre + flan, ça fait trop même si ça plaît ?</t>
  </si>
  <si>
    <t>Diagnostic : pizza fromage, pommes de terre et flan donnent féculents et produits laitiers répétés, avec peu de légumes. Correction : salade composée/crudité, légumes ou fruit en dessert, limiter garniture féculente, conserver acceptabilité. Contrôle final : allergènes gluten/lait, équilibre, gaspillage et acceptabilité.</t>
  </si>
  <si>
    <t>Ça peut plaire, mais il y a trop de féculent et de fromage/laitage. Je mets plus de légumes et un fruit, sans rendre le menu triste.</t>
  </si>
  <si>
    <t>Ne pas casser l’acceptabilité : corriger autour.</t>
  </si>
  <si>
    <t>Demander : « Qu’est-ce qui plaît ? Qu’est-ce qui déséquilibre ? »</t>
  </si>
  <si>
    <t>diagnostic ; pizza ; féculent ; fromage ; légumes ; fruit ; lycée ; contrôle</t>
  </si>
  <si>
    <t>M05 ; M08</t>
  </si>
  <si>
    <t>Attractif déséquilibré</t>
  </si>
  <si>
    <t>Remplacer pommes sautées par légumes/salade</t>
  </si>
  <si>
    <t>Sauce déjà dans la pizza</t>
  </si>
  <si>
    <t>Adapter lycée : garder attractivité</t>
  </si>
  <si>
    <t>Contrôler gluten/lait, équilibre, gaspillage</t>
  </si>
  <si>
    <t>Ce qui plaît doit être cadré</t>
  </si>
  <si>
    <t>Potage ; omelette ; purée ; fromage blanc</t>
  </si>
  <si>
    <t>Menu doux mais allergènes/textures à vérifier</t>
  </si>
  <si>
    <t>Évaluez ce menu crèche et proposez une adaptation avec contrôles prioritaires.</t>
  </si>
  <si>
    <t>Pourquoi ce menu simple doit quand même être contrôlé pour des tout-petits ?</t>
  </si>
  <si>
    <t>Diagnostic : menu doux mais œuf et laitages sont allergènes, textures et portions doivent être adaptées. Correction : omelette bien cuite adaptée, purée lisse ou écrasée selon âge, potage et dessert conformes aux consignes. Contrôle final : allergènes, cuisson œuf, taille/texture, température et PMS.</t>
  </si>
  <si>
    <t>C’est simple, mais il y a œuf et lait. Pour les petits, je vérifie allergènes, cuisson, texture, température et portions.</t>
  </si>
  <si>
    <t>Insister sur sécurité malgré menu apparemment facile.</t>
  </si>
  <si>
    <t>Demander : « Quels allergènes ? Quelle cuisson ? Quelle texture ? »</t>
  </si>
  <si>
    <t>diagnostic ; crèche ; œuf ; lait ; allergènes ; texture ; cuisson ; contrôle</t>
  </si>
  <si>
    <t>Crèche / allergènes</t>
  </si>
  <si>
    <t>Purée adaptée à l’âge</t>
  </si>
  <si>
    <t>Omelette bien cuite, texture adaptée</t>
  </si>
  <si>
    <t>Fromage blanc si autorisé</t>
  </si>
  <si>
    <t>Adapter crèche : portion, texture, allergènes</t>
  </si>
  <si>
    <t>Contrôler œuf/lait, température, PMS</t>
  </si>
  <si>
    <t>Simple mais contrôlé</t>
  </si>
  <si>
    <t>Carottes râpées ; sauté de dinde ; boulgour ; courgettes ; yaourt</t>
  </si>
  <si>
    <t>Menu globalement correct à valider par contrôle final</t>
  </si>
  <si>
    <t>Évaluez ce menu plutôt correct et indiquez les contrôles finaux avant validation.</t>
  </si>
  <si>
    <t>Ce menu semble correct : qu’est-ce que tu vérifies avant de le valider ?</t>
  </si>
  <si>
    <t>Diagnostic : le menu est globalement cohérent : crudité, volaille, féculent, légume et laitage. Correction légère : vérifier sauce/jus pour éviter le sec, saison des courgettes selon période, portion et présentation. Contrôle final : équilibre, allergènes gluten/lait, PMS, maintien chaud, acceptabilité et gaspillage.</t>
  </si>
  <si>
    <t>Le menu est plutôt correct. Je vérifie que la dinde n’est pas sèche, que les courgettes sont de saison, les allergènes, la tenue au chaud et si le menu sera mangé.</t>
  </si>
  <si>
    <t>Utiliser ce cas pour montrer qu’une évaluation finale peut confirmer, pas seulement corriger.</t>
  </si>
  <si>
    <t>Demander : « Qu’est-ce qui est déjà bon ? Quels contrôles restent obligatoires ? »</t>
  </si>
  <si>
    <t>diagnostic ; correct ; contrôle ; dinde ; saison ; allergènes ; PMS ; acceptabilité</t>
  </si>
  <si>
    <t>Validation finale</t>
  </si>
  <si>
    <t>Boulgour + courgettes, ajuster selon saison</t>
  </si>
  <si>
    <t>Jus de dinde si besoin</t>
  </si>
  <si>
    <t>Carottes râpées</t>
  </si>
  <si>
    <t>Yaourt ou fruit selon cycle</t>
  </si>
  <si>
    <t>Adapter tous publics : portion et lisibilité</t>
  </si>
  <si>
    <t>Contrôler équilibre, allergènes, PMS, saison</t>
  </si>
  <si>
    <t>Un bon menu se contrôle aussi</t>
  </si>
  <si>
    <t>Méthode PLATS-CF — contrôler après avoir composé : équilibre, végétarien, EGalim, saison, PMS/allergènes, production, gaspillage</t>
  </si>
  <si>
    <t>MODE D’EMPLOI — M08 ATELIER CONTRÔLES MENU</t>
  </si>
  <si>
    <t>1. Saisir un numéro de question en B4 : 1 à 30.</t>
  </si>
  <si>
    <t>2. Lire le menu, le public, la saison et le problème principal.</t>
  </si>
  <si>
    <t>Le repas doit être contrôlé sur l’équilibre global et sur le cycle. Le point prioritaire est l’absence de menu végétarien identifié : il faut prévoir un vrai menu végétarien construit avec légumineuses, céréales, œufs ou laitage selon le contexte. Les achats EGalim, la saison, le PMS, les allergènes, la production et l’acceptabilité doivent aussi être vérifiés pour limiter le gaspillage.</t>
  </si>
  <si>
    <t>Il ne suffit pas que chaque repas ait un plat. Il faut vérifier l’équilibre du menu, prévoir un vrai menu végé dans la semaine, regarder EGalim, la saison, les allergènes, l’hygiène et si les élèves vont le manger.</t>
  </si>
  <si>
    <t>3. Répondre en A, lire le conseil formateur, puis améliorer en B.</t>
  </si>
  <si>
    <t>4. Saisir X en H4 pour afficher les réponses attendues, mots-clés et corrections.</t>
  </si>
  <si>
    <t>5. La notation automatique est indicative : elle aide à repérer des mots-clés, mais le formateur tranche.</t>
  </si>
  <si>
    <t>6. Contrôler dans cet ordre : équilibre global, végétarien/diversification, EGalim, saison, PMS/allergènes/production, gaspillage/acceptabilité.</t>
  </si>
  <si>
    <t>Sources officielles à vérifier selon secteur et date :</t>
  </si>
  <si>
    <t>ma cantine — obligations : https://ma-cantine.agriculture.gouv.fr/v2/comprendre-mes-obligations</t>
  </si>
  <si>
    <t>Légifrance — arrêté 30/09/2011 qualité nutritionnelle scolaire : https://www.legifrance.gouv.fr/loda/id/JORFTEXT000024614763/</t>
  </si>
  <si>
    <t>Ministère Agriculture — menu végétarien hebdomadaire : https://agriculture.gouv.fr/restauration-scolaire-tout-savoir-sur-le-menu-vegetarien-hebdomadaire</t>
  </si>
  <si>
    <t>Service-public Entreprendre — allergènes : https://entreprendre.service-public.gouv.fr/vosdroits/F32192</t>
  </si>
  <si>
    <t>Éducation nationale — restauration scolaire : https://www.education.gouv.fr/la-restauration-scolaire-6254</t>
  </si>
  <si>
    <t>Statut : support pédagogique, non substitut aux textes officiels ni aux procédures internes.</t>
  </si>
  <si>
    <t>Verdict formateur : prioritaire sur le score automatique.</t>
  </si>
  <si>
    <t>Équilibre</t>
  </si>
  <si>
    <t>Végétarien / diversification</t>
  </si>
  <si>
    <t>EGalim / achats</t>
  </si>
  <si>
    <t>PMS / allergènes / production</t>
  </si>
  <si>
    <t>Gaspillage / acceptabilité</t>
  </si>
  <si>
    <t>Limite : les seuils et champs d’application EGalim doivent être vérifiés selon le type d’établissement.</t>
  </si>
  <si>
    <t>Semaine scolaire</t>
  </si>
  <si>
    <t>Lundi poisson-riz ; mardi poulet-pâtes ; jeudi bœuf-purée ; vendredi jambon-gratin</t>
  </si>
  <si>
    <t>Cycle sans menu végétarien hebdomadaire identifié</t>
  </si>
  <si>
    <t>Contrôlez ce cycle court : équilibre global, présence d’un menu végétarien, obligations EGalim, saisonnalité, PMS/allergènes/production et risque de gaspillage.</t>
  </si>
  <si>
    <t>Dans cette semaine de cantine, qu’est-ce qu’il faut vérifier avant de dire que les menus sont corrects ?</t>
  </si>
  <si>
    <t>Si la réponse parle seulement d’équilibre, faire chercher l’absence du menu végétarien dans le cycle.</t>
  </si>
  <si>
    <t>Demander : « Où est le menu végé de la semaine ? Est-ce qu’il est vraiment construit ? »</t>
  </si>
  <si>
    <t>Équilibre global 4 pts ; végétarien/diversification 4 pts ; EGalim/achats 3 pts ; saison 3 pts ; PMS/allergènes/production 3 pts ; gaspillage/acceptabilité 3 pts.</t>
  </si>
  <si>
    <t>equilibre ; vegetarien ; diversification ; egalim ; durables ; bio ; saison ; pms ; allergenes ; production ; gaspillage ; acceptabilite</t>
  </si>
  <si>
    <t>M08 ; M00 ; M02 ; M03 ; M05 ; sources officielles</t>
  </si>
  <si>
    <t>Cycle scolaire / végétarien</t>
  </si>
  <si>
    <t>Contrôler les familles de repas et les composantes.</t>
  </si>
  <si>
    <t>Créer un menu végétarien construit dans le cycle.</t>
  </si>
  <si>
    <t>Vérifier taux produits durables/bio sur achats.</t>
  </si>
  <si>
    <t>Adapter aux produits de saison disponibles.</t>
  </si>
  <si>
    <t>Vérifier allergènes et faisabilité production.</t>
  </si>
  <si>
    <t>Évaluer acceptabilité élèves pour éviter refus.</t>
  </si>
  <si>
    <t>Un cycle se contrôle avant validation.</t>
  </si>
  <si>
    <t>Équilibre global</t>
  </si>
  <si>
    <t>menu</t>
  </si>
  <si>
    <t>repas</t>
  </si>
  <si>
    <t>diversification</t>
  </si>
  <si>
    <t>EGalim / achats durables</t>
  </si>
  <si>
    <t>durables</t>
  </si>
  <si>
    <t>bio</t>
  </si>
  <si>
    <t>durable</t>
  </si>
  <si>
    <t>Saisonnalité</t>
  </si>
  <si>
    <t>hygiene</t>
  </si>
  <si>
    <t>gaspillage</t>
  </si>
  <si>
    <t>Menu végétarien faible et peu rassasiant</t>
  </si>
  <si>
    <t>Contrôlez ce menu végétarien : base nourrissante, équilibre global, EGalim, saison, allergènes/production et acceptabilité.</t>
  </si>
  <si>
    <t>Pourquoi ce menu végé risque-t-il d’être trop faible pour des collégiens ou lycéens ?</t>
  </si>
  <si>
    <t>Le menu végétarien doit être un menu complet, pas une simple absence de viande. Ici l’équilibre et la satiété sont faibles : il faut ajouter une base nourrissante comme lentilles, pois chiches, haricots ou œufs selon le contexte. On contrôle aussi EGalim, produits durables ou bio, saison, PMS, allergènes et acceptabilité pour éviter le gaspillage.</t>
  </si>
  <si>
    <t>Les pâtes tomate seules ne suffisent pas. Il faut un vrai plat végé avec des protéines, par exemple lentilles ou pois chiches, puis vérifier la saison, EGalim, les allergènes et si les élèves vont le manger.</t>
  </si>
  <si>
    <t>Si l’apprenant ajoute seulement du fromage, demander si le plat principal est réellement construit.</t>
  </si>
  <si>
    <t>Demander : « Qu’est-ce qui cale vraiment dans ton plat végé ? »</t>
  </si>
  <si>
    <t>Renforcer équilibre du menu.</t>
  </si>
  <si>
    <t>Ajouter légumineuses/céréales/œufs/laitage selon contexte.</t>
  </si>
  <si>
    <t>Contrôler qualité des achats et bio si disponible.</t>
  </si>
  <si>
    <t>Choisir légumes de saison.</t>
  </si>
  <si>
    <t>Surveiller allergènes gluten/lait/œuf selon recette.</t>
  </si>
  <si>
    <t>Valoriser le nom du plat pour limiter rejet.</t>
  </si>
  <si>
    <t>Un menu végétarien se construit.</t>
  </si>
  <si>
    <t>Restauration scolaire</t>
  </si>
  <si>
    <t>Année civile</t>
  </si>
  <si>
    <t>Menus variés mais achats non suivis : aucun tableau produits durables/bio renseigné</t>
  </si>
  <si>
    <t>Contrôle EGalim impossible faute de suivi d’achats</t>
  </si>
  <si>
    <t>Identifiez pourquoi un menu apparemment correct ne suffit pas si les achats EGalim ne sont pas suivis.</t>
  </si>
  <si>
    <t>Pourquoi on ne peut pas dire que la cantine est conforme si on ne suit pas les achats ?</t>
  </si>
  <si>
    <t>L’équilibre du menu doit être contrôlé, mais la conformité EGalim se vérifie sur les achats : produits durables et de qualité, part bio ou conversion, traçabilité et justificatifs. Il faut mettre en place un suivi annuel, vérifier le menu végétarien/diversification, la saison, PMS, allergènes, production, gaspillage et acceptabilité.</t>
  </si>
  <si>
    <t>Un menu peut être bien écrit, mais il faut aussi prouver les achats. On doit suivre les produits durables, le bio, la saison, les allergènes, l’hygiène et ce qui est vraiment mangé.</t>
  </si>
  <si>
    <t>Si la réponse reste sur le menu, ramener sur les preuves d’achat et la traçabilité.</t>
  </si>
  <si>
    <t>Demander : « Où sont les factures ou le suivi EGalim ? »</t>
  </si>
  <si>
    <t>EGalim / suivi achats</t>
  </si>
  <si>
    <t>Contrôler le menu mais aussi le cycle.</t>
  </si>
  <si>
    <t>Vérifier diversification et menu végétarien.</t>
  </si>
  <si>
    <t>Créer suivi achats durables/bio avec justificatifs.</t>
  </si>
  <si>
    <t>Croiser achats avec saisonnalité.</t>
  </si>
  <si>
    <t>Conserver fiches techniques/allergènes/traçabilité.</t>
  </si>
  <si>
    <t>Mesurer consommation et déchets.</t>
  </si>
  <si>
    <t>Sans suivi, pas de preuve.</t>
  </si>
  <si>
    <t>Tomate mozzarella ; poisson vapeur ; courgettes ; fraises</t>
  </si>
  <si>
    <t>Menu hors saison et faible cohérence sensorielle</t>
  </si>
  <si>
    <t>Contrôlez la saisonnalité de ce menu et proposez des alternatives cohérentes sans perdre couleur et équilibre.</t>
  </si>
  <si>
    <t>Pourquoi ce menu n’est pas logique en hiver, même s’il paraît frais ?</t>
  </si>
  <si>
    <t>Le menu doit être contrôlé sur l’équilibre global, mais la saisonnalité est faible : tomates, courgettes et fraises évoquent l’été. Il faut proposer crudités d’hiver, carottes, betteraves, chou rouge, poireaux, agrumes, pommes ou poires. On vérifie aussi diversification, EGalim, PMS, allergènes, production, gaspillage et acceptabilité.</t>
  </si>
  <si>
    <t>En hiver, tomate, courgette et fraise ne sont pas les meilleurs repères. On remplace par carotte, betterave, chou rouge, poireau, agrume, pomme ou poire, puis on contrôle EGalim, hygiène et gaspillage.</t>
  </si>
  <si>
    <t>Si l’apprenant remplace tout par du blanc, demander de garder une couleur de contraste.</t>
  </si>
  <si>
    <t>Demander : « Quel produit d’hiver garde de la couleur dans l’assiette ? »</t>
  </si>
  <si>
    <t>Conserver équilibre global.</t>
  </si>
  <si>
    <t>Vérifier si menu végétarien/diversification nécessaire.</t>
  </si>
  <si>
    <t>Privilégier achats cohérents avec politique EGalim.</t>
  </si>
  <si>
    <t>Remplacer par produits d’hiver.</t>
  </si>
  <si>
    <t>Vérifier lavage, stockage, allergènes laitage.</t>
  </si>
  <si>
    <t>Limiter rejet lié aux produits sans goût.</t>
  </si>
  <si>
    <t>La saison doit rester appétente.</t>
  </si>
  <si>
    <t>Œufs durs sauce béchamel ; épinards ; riz au lait</t>
  </si>
  <si>
    <t>Allergènes majeurs non explicités dans un menu riche en œuf/lait/gluten</t>
  </si>
  <si>
    <t>Contrôlez les allergènes et la lisibilité de ce menu avant validation.</t>
  </si>
  <si>
    <t>Quels allergènes faut-il repérer ici avant de servir ce repas ?</t>
  </si>
  <si>
    <t>L’équilibre global et la saison doivent être vérifiés, mais le contrôle prioritaire porte sur les allergènes : œufs, lait et gluten selon la béchamel et le riz au lait. Il faut assurer l’information des convives, les fiches techniques, le PMS, la production sans contamination croisée, la conformité EGalim, le menu végétarien/diversification et l’acceptabilité.</t>
  </si>
  <si>
    <t>Il faut repérer œuf, lait et peut-être gluten dans la béchamel. On vérifie les fiches, l’affichage allergènes, l’hygiène, la production et si le repas est accepté.</t>
  </si>
  <si>
    <t>Si l’apprenant répond seulement « c’est végétarien », le ramener aux allergènes.</t>
  </si>
  <si>
    <t>Demander : « Où sont le lait, l’œuf et le gluten dans ce menu ? »</t>
  </si>
  <si>
    <t>Allergènes</t>
  </si>
  <si>
    <t>Vérifier équilibre et répétitions laitières.</t>
  </si>
  <si>
    <t>Identifier que le plat est végétarien mais allergène.</t>
  </si>
  <si>
    <t>Contrôler produits et justificatifs EGalim.</t>
  </si>
  <si>
    <t>Vérifier cohérence saison/épinards.</t>
  </si>
  <si>
    <t>Identifier œuf, lait, gluten et PMS.</t>
  </si>
  <si>
    <t>Prévenir éviction injustifiée ou gaspillage.</t>
  </si>
  <si>
    <t>Végétarien ne veut pas dire sans allergènes.</t>
  </si>
  <si>
    <t>Cuisine centrale</t>
  </si>
  <si>
    <t>Poulet rôti produit la veille ; refroidissement ; remise en température ; service en liaison chaude</t>
  </si>
  <si>
    <t>Risque PMS / production mal maîtrisé</t>
  </si>
  <si>
    <t>Contrôlez les points de production et de sécurité avant validation de ce menu.</t>
  </si>
  <si>
    <t>Pourquoi ce menu demande un vrai contrôle cuisine avant d’être servi ?</t>
  </si>
  <si>
    <t>Le contrôle ne porte pas seulement sur l’équilibre. Il faut vérifier PMS, refroidissement, remise en température, maintien au chaud, traçabilité, allergènes, organisation de production, acceptabilité et gaspillage. Le menu végétarien/diversification et les achats EGalim doivent aussi être contrôlés dans le cycle.</t>
  </si>
  <si>
    <t>Il faut vérifier l’hygiène et la production : refroidir correctement, réchauffer correctement, garder chaud, tracer le plat et éviter qu’il sèche ou soit refusé.</t>
  </si>
  <si>
    <t>Si l’apprenant parle seulement du poulet, demander de suivre le produit jusqu’au service.</t>
  </si>
  <si>
    <t>Demander : « Que se passe-t-il entre cuisson, refroidissement, réchauffage et service ? »</t>
  </si>
  <si>
    <t>PMS / production</t>
  </si>
  <si>
    <t>Vérifier équilibre du repas complet.</t>
  </si>
  <si>
    <t>Contrôler diversification sur le cycle.</t>
  </si>
  <si>
    <t>Vérifier achats durables/bio si concernés.</t>
  </si>
  <si>
    <t>Adapter garniture de saison.</t>
  </si>
  <si>
    <t>Contrôler PMS, températures, traçabilité.</t>
  </si>
  <si>
    <t>Limiter dessèchement et gaspillage.</t>
  </si>
  <si>
    <t>Un plat se contrôle jusqu’au service.</t>
  </si>
  <si>
    <t>Self collège</t>
  </si>
  <si>
    <t>Grand choix de crudités ; plat peu apprécié ; desserts lactés en excès ; retours assiettes importants</t>
  </si>
  <si>
    <t>Gaspillage élevé et acceptabilité faible</t>
  </si>
  <si>
    <t>Analysez le menu sous l’angle gaspillage, acceptabilité et contrôle global.</t>
  </si>
  <si>
    <t>Pourquoi un menu avec du choix peut quand même finir à la poubelle ?</t>
  </si>
  <si>
    <t>Le contrôle doit inclure l’équilibre global, mais aussi l’acceptabilité et les retours assiettes. Il faut ajuster les portions, valoriser le plat, limiter les répétitions, proposer un menu végétarien/diversification cohérent, vérifier EGalim, saison, PMS, allergènes et production.</t>
  </si>
  <si>
    <t>Il peut y avoir beaucoup de choix et beaucoup de gaspillage. Il faut regarder ce qui revient en assiette, ajuster les portions, rendre le plat plus acceptable et vérifier EGalim, saison, allergènes et hygiène.</t>
  </si>
  <si>
    <t>Si l’apprenant dit seulement « réduire les quantités », demander quoi et pourquoi.</t>
  </si>
  <si>
    <t>Demander : « Qu’est-ce qui n’est pas mangé ? Le plat ? l’entrée ? le dessert ? »</t>
  </si>
  <si>
    <t>Gaspillage / self</t>
  </si>
  <si>
    <t>Contrôler équilibre des choix.</t>
  </si>
  <si>
    <t>Vérifier offre végétarienne/diversification.</t>
  </si>
  <si>
    <t>Suivre achats et qualité EGalim.</t>
  </si>
  <si>
    <t>Adapter crudités de saison.</t>
  </si>
  <si>
    <t>Surveiller PMS/allergènes au self.</t>
  </si>
  <si>
    <t>Mesurer retours et acceptabilité.</t>
  </si>
  <si>
    <t>Le gaspillage est un indicateur.</t>
  </si>
  <si>
    <t>Menu sec, peu adapté à la consommation réelle</t>
  </si>
  <si>
    <t>Contrôlez ce menu pour un public EHPAD : équilibre, texture, production, gaspillage et acceptabilité.</t>
  </si>
  <si>
    <t>Pourquoi ce repas peut être correct sur papier mais mal mangé en EHPAD ?</t>
  </si>
  <si>
    <t>L’équilibre doit être contrôlé, mais la consommation réelle est prioritaire : dinde et riz secs, pomme crue peu adaptée, besoin de sauce, texture, enrichissement éventuel. Il faut vérifier PMS, allergènes, production, saison, EGalim, diversification et risque de gaspillage par non-consommation.</t>
  </si>
  <si>
    <t>En EHPAD, il faut vérifier si la personne peut vraiment manger. Dinde et riz peuvent être secs, la pomme crue peut être difficile. Il faut sauce, texture adaptée, dessert facile et contrôle hygiène/allergènes.</t>
  </si>
  <si>
    <t>Si l’apprenant valide car le menu semble équilibré, le ramener à la prise alimentaire réelle.</t>
  </si>
  <si>
    <t>Demander : « Est-ce que la personne âgée va finir cette assiette ? »</t>
  </si>
  <si>
    <t>EHPAD / acceptabilité</t>
  </si>
  <si>
    <t>Contrôler équilibre et apport réel.</t>
  </si>
  <si>
    <t>Vérifier diversification du cycle.</t>
  </si>
  <si>
    <t>Contrôler achats adaptés au cahier des charges.</t>
  </si>
  <si>
    <t>Adapter saison et fruits d’hiver.</t>
  </si>
  <si>
    <t>PMS, allergènes, texture, production.</t>
  </si>
  <si>
    <t>Limiter gaspillage par non-consommation.</t>
  </si>
  <si>
    <t>Équilibré ne suffit pas si ce n’est pas mangé.</t>
  </si>
  <si>
    <t>Menu à contrôler selon prescription et capacité du patient</t>
  </si>
  <si>
    <t>Identifiez les contrôles prioritaires en contexte hospitalier avant de valider ce menu.</t>
  </si>
  <si>
    <t>Pourquoi à l’hôpital ce menu ne peut pas être validé sans regarder le patient ?</t>
  </si>
  <si>
    <t>En hospitalier, le contrôle commence par la prescription, la texture, la mastication, les régimes et l’appétit. L’équilibre, EGalim selon contexte, menu végétarien/diversification, saison, PMS, allergènes, production et gaspillage doivent être vérifiés. Crudités, frites et tarte ne conviennent pas forcément à tous.</t>
  </si>
  <si>
    <t>À l’hôpital, il faut regarder la consigne du patient. Crudités, frites et tarte ne vont pas à tout le monde. On vérifie régime, texture, allergènes, hygiène et ce qui sera vraiment mangé.</t>
  </si>
  <si>
    <t>Si l’apprenant propose une seule correction pour tous, rappeler la prescription.</t>
  </si>
  <si>
    <t>Demander : « Quel patient ? Quel régime ? Quelle texture ? »</t>
  </si>
  <si>
    <t>Équilibre selon patient.</t>
  </si>
  <si>
    <t>Diversification ou alternative selon offre.</t>
  </si>
  <si>
    <t>EGalim à vérifier selon établissement.</t>
  </si>
  <si>
    <t>Saison selon approvisionnement.</t>
  </si>
  <si>
    <t>Prescription, allergènes, PMS, production.</t>
  </si>
  <si>
    <t>Limiter gaspillage par adaptation patient.</t>
  </si>
  <si>
    <t>Le patient passe avant le menu type.</t>
  </si>
  <si>
    <t>Menu acceptable mais trop fast-food et pauvre en contrôle global</t>
  </si>
  <si>
    <t>Contrôlez ce menu : équilibre, végétarien/diversification, EGalim, saison, PMS, gaspillage et acceptabilité.</t>
  </si>
  <si>
    <t>Pourquoi ce menu peut plaire mais rester à corriger ?</t>
  </si>
  <si>
    <t>Le poisson pané peut être accepté mais le menu est déséquilibré par l’association frites, ketchup et crème dessert. Il faut contrôler l’équilibre, ajouter légumes ou crudité, vérifier le cycle végétarien/diversification, EGalim, saison, PMS, allergènes, production et risque de banalisation ou gaspillage.</t>
  </si>
  <si>
    <t>Ça peut plaire, mais ce n’est pas suffisant. Il faut remettre du légume, un dessert plus simple, vérifier EGalim, la saison, les allergènes et éviter le menu trop fast-food.</t>
  </si>
  <si>
    <t>Si l’apprenant veut supprimer tout le menu, demander de corriger sans casser l’acceptabilité.</t>
  </si>
  <si>
    <t>Demander : « Comment garder ce qui plaît sans faire fast-food ? »</t>
  </si>
  <si>
    <t>Acceptabilité / équilibre</t>
  </si>
  <si>
    <t>Corriger équilibre du repas.</t>
  </si>
  <si>
    <t>Vérifier diversification et cycle végétarien.</t>
  </si>
  <si>
    <t>Contrôler qualité produits EGalim.</t>
  </si>
  <si>
    <t>Ajouter produit de saison.</t>
  </si>
  <si>
    <t>Allergènes poisson/gluten/lait et production.</t>
  </si>
  <si>
    <t>Réduire gaspillage par menu mieux construit.</t>
  </si>
  <si>
    <t>Accepté ne veut pas dire validé.</t>
  </si>
  <si>
    <t>Steak végétal industriel ; pâtes ; sauce fromage ; dessert lacté</t>
  </si>
  <si>
    <t>Végétarien mais qualité, équilibre et image à contrôler</t>
  </si>
  <si>
    <t>Contrôlez ce menu végétarien en distinguant conformité, qualité et acceptabilité.</t>
  </si>
  <si>
    <t>Pourquoi un steak végétal ne suffit pas à faire un bon menu végé ?</t>
  </si>
  <si>
    <t>Le menu est végétarien, mais il faut contrôler la base nourrissante, la qualité du produit, l’équilibre, les légumineuses/céréales éventuelles, la sauce fromage déjà riche, EGalim, saison, PMS, allergènes et acceptabilité. Le nom et la présentation doivent éviter l’image de remplacement pauvre.</t>
  </si>
  <si>
    <t>Un steak végétal tout seul ne suffit pas. Il faut regarder la qualité, ce qui cale, la sauce, les allergènes, la saison, EGalim et si les lycéens vont l’accepter.</t>
  </si>
  <si>
    <t>Si l’apprenant valide parce que c’est végétarien, demander la qualité et la satiété.</t>
  </si>
  <si>
    <t>Demander : « Est-ce un vrai plat construit ou juste un remplacement ? »</t>
  </si>
  <si>
    <t>Végétarien / qualité</t>
  </si>
  <si>
    <t>Contrôler équilibre global.</t>
  </si>
  <si>
    <t>Vérifier construction végétarienne/diversification.</t>
  </si>
  <si>
    <t>Vérifier qualité achat EGalim.</t>
  </si>
  <si>
    <t>Associer légumes de saison.</t>
  </si>
  <si>
    <t>Allergènes soja/gluten/lait selon produit.</t>
  </si>
  <si>
    <t>Limiter rejet de l’industriel mal présenté.</t>
  </si>
  <si>
    <t>Végétarien doit être construit.</t>
  </si>
  <si>
    <t>Cycle de 20 repas</t>
  </si>
  <si>
    <t>Peu de fruits crus servis sur le cycle ; desserts lactés fréquents</t>
  </si>
  <si>
    <t>Fréquences nutritionnelles à contrôler sur série de repas</t>
  </si>
  <si>
    <t>Expliquez pourquoi le contrôle ne se fait pas seulement sur un menu isolé mais sur une série.</t>
  </si>
  <si>
    <t>Pourquoi il faut regarder plusieurs repas et pas seulement le menu du jour ?</t>
  </si>
  <si>
    <t>L’équilibre global se contrôle aussi sur une série de repas. Il faut vérifier les fréquences : fruits crus, crudités, légumes, féculents, produits laitiers, plats protidiques, menus végétariens/diversification. Les achats EGalim, la saison, PMS, allergènes, production, gaspillage et acceptabilité doivent être suivis.</t>
  </si>
  <si>
    <t>On ne contrôle pas seulement le menu du jour. Il faut regarder le cycle : fruits, crudités, légumes, féculents, produits laitiers, plats, menu végé, EGalim, allergènes et gaspillage.</t>
  </si>
  <si>
    <t>Si l’apprenant corrige un seul dessert, l’amener au cycle complet.</t>
  </si>
  <si>
    <t>Demander : « Sur 20 repas, combien de fruits crus ? Combien de crudités ? »</t>
  </si>
  <si>
    <t>Fréquences / cycle</t>
  </si>
  <si>
    <t>Contrôler cycle et repas successifs.</t>
  </si>
  <si>
    <t>Vérifier végétarien/diversification sur le cycle.</t>
  </si>
  <si>
    <t>Suivre achats EGalim annuels.</t>
  </si>
  <si>
    <t>Adapter produits à la saison.</t>
  </si>
  <si>
    <t>PMS/allergènes sur recettes du cycle.</t>
  </si>
  <si>
    <t>Suivre consommation et refus.</t>
  </si>
  <si>
    <t>Un menu se contrôle aussi sur un cycle.</t>
  </si>
  <si>
    <t>Accompagnements majoritairement pâtes, riz, pommes de terre ; peu de légumes cuits</t>
  </si>
  <si>
    <t>Déséquilibre légumes/féculents sur le cycle</t>
  </si>
  <si>
    <t>Contrôlez la répartition légumes/féculents et proposez un rééquilibrage.</t>
  </si>
  <si>
    <t>Pourquoi on ne peut pas mettre presque toujours des pâtes, du riz ou des pommes de terre ?</t>
  </si>
  <si>
    <t>Le contrôle d’équilibre global doit repérer l’excès de féculents et le manque de légumes cuits. Il faut rééquilibrer les garnitures, vérifier le menu végétarien/diversification, les achats EGalim, la saison, PMS, allergènes, production, gaspillage et acceptabilité.</t>
  </si>
  <si>
    <t>Il y a trop souvent pâtes, riz, pommes de terre. Il faut remettre des légumes cuits et garder un menu que les élèves acceptent, avec contrôle EGalim, saison et hygiène.</t>
  </si>
  <si>
    <t>Si l’apprenant remplace tout par des légumes refusés, rappeler l’acceptabilité.</t>
  </si>
  <si>
    <t>Demander : « Quels légumes cuits peuvent être acceptés et de saison ? »</t>
  </si>
  <si>
    <t>Équilibre garnitures</t>
  </si>
  <si>
    <t>Rééquilibrer légumes/féculents.</t>
  </si>
  <si>
    <t>Vérifier diversification des protéines.</t>
  </si>
  <si>
    <t>Contrôler achats durables/bio.</t>
  </si>
  <si>
    <t>Adapter production des légumes.</t>
  </si>
  <si>
    <t>Réduire gaspillage par choix acceptés.</t>
  </si>
  <si>
    <t>Garnir ne veut pas dire féculent systématique.</t>
  </si>
  <si>
    <t>Plat principal + garniture + dessert, mais produit laitier oublié plusieurs fois</t>
  </si>
  <si>
    <t>Structure du repas et apports à contrôler</t>
  </si>
  <si>
    <t>Repérez le défaut de structure et expliquez les contrôles à effectuer avant validation.</t>
  </si>
  <si>
    <t>Qu’est-ce qui manque si on oublie souvent le laitage ou le fromage ?</t>
  </si>
  <si>
    <t>L’équilibre global et la structure du repas doivent être vérifiés : plat principal, garniture, produit laitier, entrée et/ou dessert selon contexte scolaire. Il faut contrôler aussi menu végétarien/diversification, EGalim, saison, PMS, allergènes, production, gaspillage et acceptabilité.</t>
  </si>
  <si>
    <t>Il faut vérifier la structure du repas. Si le laitage ou fromage manque souvent, le menu n’est pas complet. On contrôle aussi menu végé, EGalim, saison, allergènes et production.</t>
  </si>
  <si>
    <t>Si l’apprenant parle seulement du calcium, demander la structure réglementaire du repas scolaire.</t>
  </si>
  <si>
    <t>Demander : « Quelles composantes obligatoires retrouves-tu dans le repas ? »</t>
  </si>
  <si>
    <t>Structure du repas</t>
  </si>
  <si>
    <t>Vérifier composantes du repas.</t>
  </si>
  <si>
    <t>Contrôler menu végétarien/diversification.</t>
  </si>
  <si>
    <t>Suivre achats EGalim.</t>
  </si>
  <si>
    <t>Adapter produits laitiers à la saison/cycle.</t>
  </si>
  <si>
    <t>Allergènes lait et production.</t>
  </si>
  <si>
    <t>Éviter refus par laitage mal choisi.</t>
  </si>
  <si>
    <t>La structure se vérifie.</t>
  </si>
  <si>
    <t>Viandes et poissons achetés sans indication de qualité ou origine dans le suivi</t>
  </si>
  <si>
    <t>Contrôle qualité achats viandes/poissons insuffisant</t>
  </si>
  <si>
    <t>Expliquez quels contrôles d’achats doivent accompagner la validation des menus.</t>
  </si>
  <si>
    <t>Pourquoi il ne suffit pas d’écrire viande ou poisson dans le menu ?</t>
  </si>
  <si>
    <t>Le menu doit être équilibré, mais il faut aussi contrôler les achats : produits durables et de qualité, bio quand concerné, origine, fiches techniques, traçabilité et justificatifs. Le cycle doit intégrer diversification et menu végétarien. Il faut aussi vérifier saison, PMS, allergènes, production, gaspillage et acceptabilité.</t>
  </si>
  <si>
    <t>Il ne suffit pas de mettre viande ou poisson. Il faut savoir ce qu’on achète, d’où ça vient, les justificatifs, EGalim, la saison, l’hygiène et si ce sera mangé.</t>
  </si>
  <si>
    <t>Si l’apprenant reste sur la recette, demander les preuves d’achat.</t>
  </si>
  <si>
    <t>Demander : « Quelle preuve as-tu sur la qualité du produit ? »</t>
  </si>
  <si>
    <t>Achats / traçabilité</t>
  </si>
  <si>
    <t>Vérifier équilibre et fréquence.</t>
  </si>
  <si>
    <t>Diversifier protéines et menu végétarien.</t>
  </si>
  <si>
    <t>Contrôler durables, bio, origine, fiches.</t>
  </si>
  <si>
    <t>Croiser saison et approvisionnement.</t>
  </si>
  <si>
    <t>Fiches techniques/allergènes/traçabilité.</t>
  </si>
  <si>
    <t>Évaluer qualité perçue et gaspillage.</t>
  </si>
  <si>
    <t>Le contrôle menu inclut les achats.</t>
  </si>
  <si>
    <t>Restauration collective</t>
  </si>
  <si>
    <t>Menus conformes mais aucune information convives sur démarches EGalim et allergènes</t>
  </si>
  <si>
    <t>Information convives incomplète</t>
  </si>
  <si>
    <t>Analysez les obligations d’information et leur intérêt pédagogique pour les convives.</t>
  </si>
  <si>
    <t>Pourquoi il faut aussi informer les personnes qui mangent ?</t>
  </si>
  <si>
    <t>Le contrôle ne se limite pas à la cuisine. Il faut informer les convives sur les démarches de qualité, les produits, le menu végétarien/diversification quand concerné et les allergènes. L’équilibre, EGalim, saison, PMS, production, gaspillage et acceptabilité doivent être documentés.</t>
  </si>
  <si>
    <t>Il ne suffit pas de faire les choses. Il faut aussi informer : allergènes, produits, démarche EGalim, menu végé. Ça aide à comprendre et à accepter le repas.</t>
  </si>
  <si>
    <t>Si l’apprenant pense que l’information est secondaire, demander l’impact sur confiance et acceptabilité.</t>
  </si>
  <si>
    <t>Demander : « Comment le convive sait-il ce qu’il mange ? »</t>
  </si>
  <si>
    <t>Information convives</t>
  </si>
  <si>
    <t>Contrôler menu et communication.</t>
  </si>
  <si>
    <t>Informer sur végétarien/diversification.</t>
  </si>
  <si>
    <t>Communiquer démarches EGalim.</t>
  </si>
  <si>
    <t>Valoriser saison/local si applicable.</t>
  </si>
  <si>
    <t>Afficher allergènes et sécuriser PMS.</t>
  </si>
  <si>
    <t>L’information peut réduire le rejet.</t>
  </si>
  <si>
    <t>Informer fait partie du service.</t>
  </si>
  <si>
    <t>Cuisine scolaire</t>
  </si>
  <si>
    <t>Plat livré en barquettes ; réchauffage ; service différé</t>
  </si>
  <si>
    <t>Contrôle emballage, réchauffage et production à renforcer</t>
  </si>
  <si>
    <t>Repérez les contrôles de production à effectuer avant service différé.</t>
  </si>
  <si>
    <t>Pourquoi un plat livré ou réchauffé demande des contrôles particuliers ?</t>
  </si>
  <si>
    <t>Il faut vérifier l’équilibre du menu, mais aussi la production : conditionnement, réchauffage, maintien en température, traçabilité, allergènes, conformité des contenants selon le contexte, qualité à la dégustation, EGalim, saison, diversification et gaspillage.</t>
  </si>
  <si>
    <t>Un plat livré ou réchauffé peut perdre en qualité. On vérifie emballage, réchauffage, température, allergènes, traçabilité, EGalim et si le plat reste bon à manger.</t>
  </si>
  <si>
    <t>Si l’apprenant parle seulement de transport, demander la qualité au moment du service.</t>
  </si>
  <si>
    <t>Demander : « Le plat est-il encore bon, chaud et sûr au moment où il arrive dans l’assiette ? »</t>
  </si>
  <si>
    <t>Production différée</t>
  </si>
  <si>
    <t>Vérifier équilibre final.</t>
  </si>
  <si>
    <t>Contrôler diversification du cycle.</t>
  </si>
  <si>
    <t>Vérifier achats et contenants selon contexte.</t>
  </si>
  <si>
    <t>Adapter menu à saison/service différé.</t>
  </si>
  <si>
    <t>PMS, températures, traçabilité, allergènes.</t>
  </si>
  <si>
    <t>Limiter pertes liées à qualité dégradée.</t>
  </si>
  <si>
    <t>La qualité se juge au service.</t>
  </si>
  <si>
    <t>Dessert maison avec fruits à coque ; atelier commun ; allergène non mis en avant</t>
  </si>
  <si>
    <t>Risque allergènes et contamination croisée</t>
  </si>
  <si>
    <t>Contrôlez le risque allergène et l’organisation de production associée.</t>
  </si>
  <si>
    <t>Pourquoi un dessert avec fruits à coque demande plus de vigilance ?</t>
  </si>
  <si>
    <t>L’équilibre et la saison sont à vérifier, mais le point prioritaire est l’allergène : fruits à coque, traçabilité, information, fiches recettes et contamination croisée en production. Il faut aussi contrôler EGalim, menu végétarien/diversification, gaspillage et acceptabilité.</t>
  </si>
  <si>
    <t>Les fruits à coque sont allergènes. Il faut prévenir, tracer, éviter les mélanges en production, informer les convives et vérifier que le dessert ne crée pas de risque.</t>
  </si>
  <si>
    <t>Si l’apprenant écrit seulement « allergène », demander comment il le maîtrise en production.</t>
  </si>
  <si>
    <t>Demander : « Où est l’allergène, comment tu l’indiques, comment tu évites la contamination ? »</t>
  </si>
  <si>
    <t>Allergènes / contamination</t>
  </si>
  <si>
    <t>Contrôler équilibre repas-dessert.</t>
  </si>
  <si>
    <t>Vérifier place du végétarien/diversification.</t>
  </si>
  <si>
    <t>Vérifier qualité des ingrédients.</t>
  </si>
  <si>
    <t>Fruit/saison si dessert fruité.</t>
  </si>
  <si>
    <t>Allergènes, PMS, contamination croisée.</t>
  </si>
  <si>
    <t>Éviter gaspillage par peur/non-information.</t>
  </si>
  <si>
    <t>Un allergène se maîtrise du stock au service.</t>
  </si>
  <si>
    <t>Salade composée mayonnaise ; poisson froid ; dessert lacté ; service en plein pic de chaleur</t>
  </si>
  <si>
    <t>Risque PMS et acceptabilité en période chaude</t>
  </si>
  <si>
    <t>Contrôlez les points de vigilance d’un menu froid estival avec sauce sensible.</t>
  </si>
  <si>
    <t>Pourquoi ce menu d’été demande une attention particulière à l’hygiène ?</t>
  </si>
  <si>
    <t>Le menu doit être équilibré et de saison, mais la production est sensible : chaîne du froid, mayonnaise, poisson froid, allergènes œuf/poisson/lait, délais de service, traçabilité. Il faut aussi vérifier EGalim, diversification, acceptabilité et risque de gaspillage.</t>
  </si>
  <si>
    <t>En été avec poisson froid et mayonnaise, on surveille la chaîne du froid, les allergènes, le temps de service et si les enfants vont manger le plat.</t>
  </si>
  <si>
    <t>Si l’apprenant dit seulement « c’est frais », demander la sécurité du froid.</t>
  </si>
  <si>
    <t>Demander : « Comment tu gardes ce menu froid sûr jusqu’au service ? »</t>
  </si>
  <si>
    <t>PMS froid / été</t>
  </si>
  <si>
    <t>Contrôler équilibre du repas froid.</t>
  </si>
  <si>
    <t>Contrôler achats EGalim.</t>
  </si>
  <si>
    <t>Vérifier saison estivale réelle.</t>
  </si>
  <si>
    <t>Chaîne du froid, allergènes, production.</t>
  </si>
  <si>
    <t>Limiter refus et pertes par service maîtrisé.</t>
  </si>
  <si>
    <t>Froid ne veut pas dire sans risque.</t>
  </si>
  <si>
    <t>Cantine durable</t>
  </si>
  <si>
    <t>Menu de saison annoncé, mais fiches produits et origine non documentées</t>
  </si>
  <si>
    <t>Traçabilité insuffisante malgré intention durable</t>
  </si>
  <si>
    <t>Expliquez pourquoi une intention durable doit être documentée.</t>
  </si>
  <si>
    <t>Pourquoi dire “de saison” ou “local” ne suffit pas ?</t>
  </si>
  <si>
    <t>Le menu peut être cohérent, mais il faut documenter les produits : fiches, origine, labels, bio/durable si revendiqué, suivi EGalim. Il faut aussi vérifier équilibre, menu végétarien/diversification, saison, PMS, allergènes, production, gaspillage et acceptabilité.</t>
  </si>
  <si>
    <t>Dire local ou de saison ne suffit pas. Il faut des preuves : fiche produit, origine, label, bio si annoncé, et vérifier hygiène, allergènes et gaspillage.</t>
  </si>
  <si>
    <t>Si l’apprenant valide sur l’intention, demander les preuves.</t>
  </si>
  <si>
    <t>Demander : « Qu’est-ce qui prouve l’origine ou le label ? »</t>
  </si>
  <si>
    <t>Traçabilité durable</t>
  </si>
  <si>
    <t>Vérifier diversification du menu.</t>
  </si>
  <si>
    <t>Contrôler preuves EGalim, labels, bio.</t>
  </si>
  <si>
    <t>Vérifier saison réelle des produits.</t>
  </si>
  <si>
    <t>PMS, allergènes, fiches techniques.</t>
  </si>
  <si>
    <t>Une annonce doit être prouvée.</t>
  </si>
  <si>
    <t>Poisson vapeur ; épinards ; semoule ; fruit ; retours assiettes importants les semaines précédentes</t>
  </si>
  <si>
    <t>Acceptabilité non prise en compte malgré menu équilibré</t>
  </si>
  <si>
    <t>Contrôlez ce menu en intégrant l’historique de consommation et le risque de gaspillage.</t>
  </si>
  <si>
    <t>Pourquoi il faut regarder ce que les élèves ont vraiment mangé les fois précédentes ?</t>
  </si>
  <si>
    <t>Le menu peut être équilibré, mais l’acceptabilité est faible si les retours assiettes montrent un rejet. Il faut adapter sauce, présentation, garniture ou pédagogie, vérifier végétarien/diversification, EGalim, saison, PMS, allergènes, production et gaspillage.</t>
  </si>
  <si>
    <t>Si les élèves jettent souvent poisson et épinards, il faut en tenir compte. On améliore sauce, légumes, présentation, et on contrôle EGalim, saison, allergènes et hygiène.</t>
  </si>
  <si>
    <t>Si l’apprenant dit « ils doivent goûter », ramener au résultat observé.</t>
  </si>
  <si>
    <t>Demander : « Que disent les retours d’assiettes ? »</t>
  </si>
  <si>
    <t>Acceptabilité / retours</t>
  </si>
  <si>
    <t>Contrôler équilibre et consommation.</t>
  </si>
  <si>
    <t>Vérifier diversité du cycle.</t>
  </si>
  <si>
    <t>Adapter saison et légumes.</t>
  </si>
  <si>
    <t>PMS/allergènes/production du poisson.</t>
  </si>
  <si>
    <t>Utiliser retours pour limiter gaspillage.</t>
  </si>
  <si>
    <t>Un menu non mangé n’est pas réussi.</t>
  </si>
  <si>
    <t>Même menu que primaire : crudités dures ; morceaux de viande ; pomme crue</t>
  </si>
  <si>
    <t>Menu non adapté à l’âge et à la sécurité physique</t>
  </si>
  <si>
    <t>Contrôlez les adaptations nécessaires pour la petite enfance.</t>
  </si>
  <si>
    <t>Pourquoi on ne sert pas le même menu en crèche et en primaire ?</t>
  </si>
  <si>
    <t>L’équilibre doit être adapté à l’âge : texture, taille des morceaux, mastication, allergènes, sécurité, sauce, dessert et portions. On vérifie aussi PMS, production, saison, EGalim selon contexte, diversification et gaspillage par refus ou difficulté.</t>
  </si>
  <si>
    <t>En crèche, on adapte les morceaux, la texture, la sauce, le dessert et les portions. On vérifie les allergènes, l’hygiène et si l’enfant peut vraiment manger.</t>
  </si>
  <si>
    <t>Si l’apprenant parle seulement d’équilibre, insister sur taille des morceaux et texture.</t>
  </si>
  <si>
    <t>Demander : « Est-ce que ce morceau est adapté à un tout-petit ? »</t>
  </si>
  <si>
    <t>Équilibre adapté à l’âge.</t>
  </si>
  <si>
    <t>Diversification selon plan et âge.</t>
  </si>
  <si>
    <t>Achats contrôlés selon structure.</t>
  </si>
  <si>
    <t>Saison adaptée aux fruits/légumes.</t>
  </si>
  <si>
    <t>Texture, morceaux, allergènes, PMS.</t>
  </si>
  <si>
    <t>Limiter gaspillage par difficulté alimentaire.</t>
  </si>
  <si>
    <t>Le convive change le menu.</t>
  </si>
  <si>
    <t>Tous les éléments mixés ensemble dans une seule purée beige</t>
  </si>
  <si>
    <t>Texture sécurisée mais repas illisible et peu appétent</t>
  </si>
  <si>
    <t>Contrôlez ce repas texture modifiée sous l’angle sécurité, appétence, production et gaspillage.</t>
  </si>
  <si>
    <t>Pourquoi même en mixé il ne faut pas tout mélanger ?</t>
  </si>
  <si>
    <t>La texture doit être sécurisée selon la prescription, mais le contrôle doit aussi porter sur lisibilité, couleur, goût, enrichissement éventuel, sauce, température, PMS, allergènes, production, EGalim, saison, consommation réelle et gaspillage.</t>
  </si>
  <si>
    <t>Même mixé, il faut garder les couleurs, le goût et l’envie. On vérifie la texture demandée, la sauce, les allergènes, l’hygiène et si la personne va manger.</t>
  </si>
  <si>
    <t>Si l’apprenant se limite à la texture, demander l’appétence et la dignité.</t>
  </si>
  <si>
    <t>Demander : « Est-ce que cette assiette donne envie, même mixée ? »</t>
  </si>
  <si>
    <t>Diversification adaptée au public.</t>
  </si>
  <si>
    <t>Achats adaptés au cahier des charges.</t>
  </si>
  <si>
    <t>Couleurs de saison si possible.</t>
  </si>
  <si>
    <t>Texture prescrite, PMS, allergènes.</t>
  </si>
  <si>
    <t>Réduire gaspillage par appétence.</t>
  </si>
  <si>
    <t>La sécurité ne suffit pas sans appétence.</t>
  </si>
  <si>
    <t>Charcuterie ; tartiflette ; fromage ; gâteau chocolat</t>
  </si>
  <si>
    <t>Excès gras/salé et manque de correction entrée-dessert</t>
  </si>
  <si>
    <t>Contrôlez ce menu riche et proposez les points de correction prioritaires.</t>
  </si>
  <si>
    <t>Pourquoi ce menu est trop chargé même s’il peut plaire ?</t>
  </si>
  <si>
    <t>Le menu cumule charcuterie, fromage, plat riche et dessert dense. Il faut contrôler équilibre global, limiter gras/sel, corriger avec crudité ou fruit, vérifier végétarien/diversification sur le cycle, EGalim, saison, PMS, allergènes, production, gaspillage et acceptabilité.</t>
  </si>
  <si>
    <t>Il y a trop de choses riches : charcuterie, fromage, tartiflette, gâteau. Il faut alléger avec du frais et un fruit, puis vérifier EGalim, allergènes et production.</t>
  </si>
  <si>
    <t>Si l’apprenant garde fromage et dessert riche, demander la fonction du correcteur.</t>
  </si>
  <si>
    <t>Demander : « Qu’est-ce qui allège vraiment ce repas ? »</t>
  </si>
  <si>
    <t>Lourdeur / sel</t>
  </si>
  <si>
    <t>Contrôler équilibre et excès.</t>
  </si>
  <si>
    <t>Contrôler qualité des produits EGalim.</t>
  </si>
  <si>
    <t>Saison hiver mais pas surcharge.</t>
  </si>
  <si>
    <t>Allergènes lait/gluten et production.</t>
  </si>
  <si>
    <t>Limiter gaspillage par portions adaptées.</t>
  </si>
  <si>
    <t>Un menu plaisir se contrôle aussi.</t>
  </si>
  <si>
    <t>Restaurant administratif</t>
  </si>
  <si>
    <t>Offre unique carnée chaque jour ; aucune alternative végétarienne visible</t>
  </si>
  <si>
    <t>Diversification et offre végétarienne à vérifier selon champ applicable</t>
  </si>
  <si>
    <t>Contrôlez l’offre de protéines et l’alternative végétarienne selon le contexte de restauration.</t>
  </si>
  <si>
    <t>Pourquoi proposer toujours de la viande peut poser problème dans une restauration administrative ?</t>
  </si>
  <si>
    <t>L’équilibre global et la diversification des sources de protéines doivent être contrôlés. Selon le contexte applicable, une offre végétarienne peut être requise ou attendue. Il faut vérifier EGalim, saison, PMS, allergènes, production, gaspillage et acceptabilité des convives.</t>
  </si>
  <si>
    <t>Si on propose toujours viande, il faut vérifier la diversification et l’offre végé selon la structure. On contrôle aussi EGalim, saison, allergènes, hygiène et ce que les convives acceptent.</t>
  </si>
  <si>
    <t>Si l’apprenant applique une règle sans contexte, demander de vérifier le champ d’application.</t>
  </si>
  <si>
    <t>Demander : « Quelle structure ? Quelle obligation ? Quelle offre alternative ? »</t>
  </si>
  <si>
    <t>Diversification / contexte</t>
  </si>
  <si>
    <t>Contrôler équilibre de l’offre.</t>
  </si>
  <si>
    <t>Vérifier végétarien/diversification selon champ.</t>
  </si>
  <si>
    <t>Saison et choix produits.</t>
  </si>
  <si>
    <t>PMS/allergènes/production.</t>
  </si>
  <si>
    <t>Limiter gaspillage par offre adaptée.</t>
  </si>
  <si>
    <t>Le contrôle dépend du contexte.</t>
  </si>
  <si>
    <t>Menu avec produits bio/durables affichés mais assiette pâle, sèche et peu consommée</t>
  </si>
  <si>
    <t>Conformité achat ne garantit pas consommation</t>
  </si>
  <si>
    <t>Montrez pourquoi un menu peut être bon sur les achats mais faible à l’assiette.</t>
  </si>
  <si>
    <t>Pourquoi un produit bio ou durable ne suffit pas si le repas n’est pas mangé ?</t>
  </si>
  <si>
    <t>Le contrôle EGalim et les achats durables/bio sont nécessaires, mais ils ne garantissent pas l’équilibre, la texture, la couleur ni l’acceptabilité. Il faut vérifier menu végétarien/diversification, saison, PMS, allergènes, production, sauce, présentation, consommation et gaspillage.</t>
  </si>
  <si>
    <t>Bio ou durable, c’est bien, mais si c’est sec et pas mangé, le menu rate. On vérifie aussi couleur, sauce, saison, allergènes, production et gaspillage.</t>
  </si>
  <si>
    <t>Si l’apprenant s’arrête à EGalim, demander la consommation réelle.</t>
  </si>
  <si>
    <t>Demander : « Le convive mange-t-il réellement ce menu ? »</t>
  </si>
  <si>
    <t>EGalim / acceptabilité</t>
  </si>
  <si>
    <t>Contrôler assiette et équilibre.</t>
  </si>
  <si>
    <t>Vérifier diversification et végétarien.</t>
  </si>
  <si>
    <t>Contrôler durables/bio avec preuves.</t>
  </si>
  <si>
    <t>Vérifier saisonnalité.</t>
  </si>
  <si>
    <t>Mesurer consommation et gaspillage.</t>
  </si>
  <si>
    <t>Conforme achat ne veut pas dire accepté.</t>
  </si>
  <si>
    <t>Fête / événement</t>
  </si>
  <si>
    <t>Menu festif avec fromage, fruits à coque, sauce crème ; production en gros volume</t>
  </si>
  <si>
    <t>Menu valorisant mais allergènes et production à sécuriser</t>
  </si>
  <si>
    <t>Contrôlez un menu festif : qualité, allergènes, production, équilibre et gaspillage.</t>
  </si>
  <si>
    <t>Pourquoi un menu de fête demande encore plus de contrôle ?</t>
  </si>
  <si>
    <t>Un menu festif peut être valorisant mais doit rester contrôlé : équilibre global, allergènes lait/fruits à coque/gluten selon recettes, production en volume, maintien qualité, EGalim, saison, diversification, acceptabilité et gaspillage. Les portions doivent être maîtrisées.</t>
  </si>
  <si>
    <t>Un menu de fête ne dispense pas des contrôles. On regarde les allergènes, la production en grande quantité, les portions, EGalim, la saison et le gaspillage.</t>
  </si>
  <si>
    <t>Si l’apprenant se concentre sur plaisir, demander les allergènes et volumes.</t>
  </si>
  <si>
    <t>Demander : « Qu’est-ce qui peut mal se passer en gros volume ? »</t>
  </si>
  <si>
    <t>Festif / sécurité</t>
  </si>
  <si>
    <t>Contrôler équilibre malgré fête.</t>
  </si>
  <si>
    <t>Diversifier sur le cycle.</t>
  </si>
  <si>
    <t>Valoriser produits de qualité avec preuves.</t>
  </si>
  <si>
    <t>Saison selon événement.</t>
  </si>
  <si>
    <t>Allergènes et production volume.</t>
  </si>
  <si>
    <t>Maîtriser portions et retours.</t>
  </si>
  <si>
    <t>Fête ne veut pas dire sans contrôle.</t>
  </si>
  <si>
    <t>Viande ou volaille presque chaque jour ; peu de légumineuses ; végétarien faible</t>
  </si>
  <si>
    <t>Diversification des protéines insuffisante</t>
  </si>
  <si>
    <t>Contrôlez la diversification des sources de protéines sur ce cycle.</t>
  </si>
  <si>
    <t>Pourquoi il faut varier les protéines et ne pas mettre viande presque tous les jours ?</t>
  </si>
  <si>
    <t>L’équilibre global se regarde sur le cycle. Il faut diversifier les protéines : poissons, œufs, légumineuses, céréales, menus végétariens construits. Les achats EGalim, saison, PMS, allergènes, production, gaspillage et acceptabilité doivent être contrôlés.</t>
  </si>
  <si>
    <t>Il faut varier : viande, poisson, œufs, lentilles, pois chiches, menus végé bien faits. On contrôle aussi EGalim, saison, allergènes, hygiène et gaspillage.</t>
  </si>
  <si>
    <t>Si l’apprenant remplace par un végé faible, demander la base nourrissante.</t>
  </si>
  <si>
    <t>Demander : « Quelle vraie protéine végétale mets-tu dans le cycle ? »</t>
  </si>
  <si>
    <t>Diversification protéines</t>
  </si>
  <si>
    <t>Contrôler cycle complet.</t>
  </si>
  <si>
    <t>Renforcer végétarien/diversification.</t>
  </si>
  <si>
    <t>Saison des accompagnements.</t>
  </si>
  <si>
    <t>Allergènes/production des nouvelles recettes.</t>
  </si>
  <si>
    <t>Éviter refus par présentation.</t>
  </si>
  <si>
    <t>Varier les protéines se prépare.</t>
  </si>
  <si>
    <t>Menu apprécié par adultes mais portions trop grandes pour enfants ; retours importants</t>
  </si>
  <si>
    <t>Portions et gaspillage non adaptés au public</t>
  </si>
  <si>
    <t>Analysez le lien entre portion, convive et gaspillage.</t>
  </si>
  <si>
    <t>Pourquoi une portion trop grande peut faire gaspiller même si le menu est bon ?</t>
  </si>
  <si>
    <t>L’équilibre global doit être adapté au convive. Des portions trop grandes augmentent les restes et faussent l’acceptabilité. Il faut ajuster portion, présentation, dessert, saison, PMS, allergènes, production, EGalim et menu végétarien/diversification sur le cycle.</t>
  </si>
  <si>
    <t>Si la portion est trop grande, l’enfant laisse. Il faut adapter la quantité, la présentation, vérifier EGalim, allergènes, hygiène et regarder les retours.</t>
  </si>
  <si>
    <t>Si l’apprenant dit seulement « ils n’aiment pas », demander la taille de portion.</t>
  </si>
  <si>
    <t>Demander : « Est-ce refus ou portion trop grande ? »</t>
  </si>
  <si>
    <t>Portions / gaspillage</t>
  </si>
  <si>
    <t>Équilibre adapté au public.</t>
  </si>
  <si>
    <t>Saison et présentation.</t>
  </si>
  <si>
    <t>Mesurer restes et ajuster portions.</t>
  </si>
  <si>
    <t>Trop servir peut faire gaspiller.</t>
  </si>
  <si>
    <t>Gestionnaire / formateur</t>
  </si>
  <si>
    <t>Menu validé oralement ; pas de fiches techniques ; pas de grammages ; pas de suivi allergènes/achats</t>
  </si>
  <si>
    <t>Contrôle final impossible faute de documents</t>
  </si>
  <si>
    <t>Expliquez quels documents rendent le contrôle du menu possible.</t>
  </si>
  <si>
    <t>Pourquoi un menu validé à l’oral ne suffit pas ?</t>
  </si>
  <si>
    <t>Le contrôle final exige des traces : menu, fiches techniques, grammages, allergènes, achats EGalim, produits durables/bio, saison, PMS, production, retours consommation et gaspillage. La diversification et le menu végétarien doivent être documentés sur le cycle.</t>
  </si>
  <si>
    <t>Dire que le menu est bon ne suffit pas. Il faut des fiches, les quantités, les allergènes, les achats, EGalim, la saison, l’hygiène et les retours de gaspillage.</t>
  </si>
  <si>
    <t>Si l’apprenant répond sur le goût, demander les documents de preuve.</t>
  </si>
  <si>
    <t>Demander : « Avec quoi prouves-tu que le menu est contrôlé ? »</t>
  </si>
  <si>
    <t>Traçabilité documents</t>
  </si>
  <si>
    <t>Contrôler équilibre avec grammages.</t>
  </si>
  <si>
    <t>Documenter végétarien/diversification.</t>
  </si>
  <si>
    <t>Fiches achats EGalim durables/bio.</t>
  </si>
  <si>
    <t>Calendrier saison et fournisseurs.</t>
  </si>
  <si>
    <t>Fiches techniques, allergènes, PMS.</t>
  </si>
  <si>
    <t>Suivi restes et acceptabilité.</t>
  </si>
  <si>
    <t>Sans trace, contrôle fragile.</t>
  </si>
  <si>
    <t>Audit généré le 24/06/2026 — contrôle technique par inspection du classeur et du XML interne.</t>
  </si>
  <si>
    <t>Rôle des feuilles et audit par feuille</t>
  </si>
  <si>
    <t>Feuille</t>
  </si>
  <si>
    <t>À quoi sert la feuille</t>
  </si>
  <si>
    <t>Dimension</t>
  </si>
  <si>
    <t>ATELIER_ACTIF</t>
  </si>
  <si>
    <t>Feuille active d’entraînement/cas terrain. Elle sert à travailler une situation complète : diagnostic du menu, correction, adaptation convive et justification PRO/CFA.</t>
  </si>
  <si>
    <t>A1:BT72</t>
  </si>
  <si>
    <t>CONVIVES</t>
  </si>
  <si>
    <t>A1:BT82</t>
  </si>
  <si>
    <t>COULEURS</t>
  </si>
  <si>
    <t>PLAT_PRINCIPAL</t>
  </si>
  <si>
    <t>A1:BT95</t>
  </si>
  <si>
    <t>DESSERTS</t>
  </si>
  <si>
    <t>VEGETARIENS</t>
  </si>
  <si>
    <t>FINAL_1</t>
  </si>
  <si>
    <t>FINAL_2</t>
  </si>
  <si>
    <t>AUDIT DU CLASSEUR — MENUS PLATS-CF</t>
  </si>
  <si>
    <t>Formules</t>
  </si>
  <si>
    <t>N° questions de 1 à 30</t>
  </si>
  <si>
    <t>Adapter le menu selon le convive : petite enfance, texture, portion, sauce, présentation, dessert et sécurité.</t>
  </si>
  <si>
    <t>Former le regard couleur/saison/texture : repérer une assiette trop blanche ou sèche et proposer des corrections réalistes.</t>
  </si>
  <si>
    <t>Partir du plat principal : famille du plat, risque principal, garniture, sauce/jus, convive et justification.</t>
  </si>
  <si>
    <t>Utiliser l’entrée et le dessert comme correcteurs du menu, pas comme éléments décoratifs.</t>
  </si>
  <si>
    <t>Construire de vrais menus végétariens : base nourrissante, goût, couleur, satiété et acceptabilité.</t>
  </si>
  <si>
    <t>Évaluation finale : diagnostic, correction plat/garniture/sauce, entrée-dessert, adaptation convive, contrôle final et justification.</t>
  </si>
  <si>
    <t>Contrôle menu après composition : équilibre, végétarien, EGalim, saisonnalité, PMS/allergènes/production et gaspillage.</t>
  </si>
  <si>
    <t>CORRECTEURS_ENTRÉE-DESSERT</t>
  </si>
  <si>
    <t>ATELIER_MENUS_VEGETARIENS</t>
  </si>
  <si>
    <t>ATELIER_CONTROLES_MENU</t>
  </si>
  <si>
    <t>EVALUATION_FINALE_MENUS_PLATS_CF</t>
  </si>
  <si>
    <t>ATELIER_PLATS_PRINCIPAUX</t>
  </si>
  <si>
    <t>ATELIER_CONVIVES_MENU</t>
  </si>
  <si>
    <t>ATELIER_ACTIF_CAS_TERRAIN</t>
  </si>
  <si>
    <t>exemple</t>
  </si>
  <si>
    <t>limiter</t>
  </si>
  <si>
    <t>ATELIER_COULEURS_SAISONS_TEXTURES</t>
  </si>
  <si>
    <t>N° questions de 1 à 43</t>
  </si>
  <si>
    <t>et un fruit de saison plutôt qu’un dessert blanc.</t>
  </si>
  <si>
    <t xml:space="preserve"> un légume vert ou orange, une entrée colorée </t>
  </si>
  <si>
    <t xml:space="preserve">Diagnostic : le menu est trop blanc et le poisson peut être sec. Correction : poisson sauce citron-herbes, </t>
  </si>
  <si>
    <t>riz pilaf, brocolis ou carottes, entrée colorée et fruit de saison. A</t>
  </si>
  <si>
    <t>dapter au public scolaire en rendant l’assiette plus lisible et plus appétente.</t>
  </si>
  <si>
    <t xml:space="preserve"> Contrôle final : équilibre, allergènes poisson/lait, tenue chaude et gaspillage.</t>
  </si>
  <si>
    <t xml:space="preserve">Le menu est trop blanc et le poisson risque d’être sec. </t>
  </si>
  <si>
    <t xml:space="preserve">Je mets une sauce, un légume coloré, une entrée qui donne de la couleur </t>
  </si>
  <si>
    <t xml:space="preserve">et un fruit. Je vérifie les allergènes, la tenue au chaud </t>
  </si>
  <si>
    <t>et si les enfants vont vraiment manger.</t>
  </si>
  <si>
    <t xml:space="preserve">Le repas doit être contrôlé sur l’équilibre global et sur le cycle. </t>
  </si>
  <si>
    <t>Le point prioritaire est l’absence de menu végétarien identifié :</t>
  </si>
  <si>
    <t xml:space="preserve"> il faut prévoir un vrai menu végétarien construit avec légumineuses, céréales, œufs ou laitage selon le contexte. </t>
  </si>
  <si>
    <t>Les achats EGalim, la saison, le PMS, les allergènes, la production et l’acceptabilité doivent aussi être vérifiés pour limiter le gaspillage.</t>
  </si>
  <si>
    <t xml:space="preserve">Il ne suffit pas que chaque repas ait un plat. </t>
  </si>
  <si>
    <t xml:space="preserve">Il faut vérifier l’équilibre du menu, prévoir un vrai menu végé dans la semaine, </t>
  </si>
  <si>
    <t>regarder EGalim, la saison, les allergènes,</t>
  </si>
  <si>
    <t xml:space="preserve"> l’hygiène et si les élèves vont le manger.</t>
  </si>
  <si>
    <t>Les pâtes sauce tomate seules ne construisent pas un vrai plat végétarien.</t>
  </si>
  <si>
    <t xml:space="preserve"> Il faut ajouter une base nourrissante comme lentilles corail, pois chiches ou haricots,</t>
  </si>
  <si>
    <t xml:space="preserve"> renforcer la sauce avec légumes et herbes, </t>
  </si>
  <si>
    <t>puis garder un laitage ou un fruit selon l’équilibre.</t>
  </si>
  <si>
    <t>Les pâtes tomate seules ne calent pas assez</t>
  </si>
  <si>
    <t xml:space="preserve">. J’ajoute des lentilles, </t>
  </si>
  <si>
    <t>des pois chiches ou des haricots avec des légumes et du goût pour faire un vrai plat.</t>
  </si>
  <si>
    <t>et du goût pour faire un vrai plat.</t>
  </si>
  <si>
    <t>Le menu est trop blanc et le poisson risque d’être sec.</t>
  </si>
  <si>
    <t xml:space="preserve"> L’entrée doit apporter couleur et fraîcheur, par exemple carottes râpées ou betteraves.</t>
  </si>
  <si>
    <t xml:space="preserve"> Le dessert doit éviter de rester blanc : un fruit de saison coloré corrige mieux qu’un fromage blanc</t>
  </si>
  <si>
    <t>. Il faut éviter d’ajouter encore un dessert blanc parce que cela renforce le défaut visuel.</t>
  </si>
  <si>
    <t xml:space="preserve">Le repas est trop blanc et le poisson peut être sec. </t>
  </si>
  <si>
    <t>Je mets une entrée colorée comme carottes ou betteraves</t>
  </si>
  <si>
    <t xml:space="preserve"> et je finis par un fruit. J’évite le fromage blanc </t>
  </si>
  <si>
    <t>car il rajoute encore du blanc.</t>
  </si>
  <si>
    <t>Poisson blanc vapeur appartient à la famille poisson. Le risque principal est pâle, sec, risque de refus</t>
  </si>
  <si>
    <t xml:space="preserve">. Je propose comme garniture : Brocolis, carottes ou riz pilaf avec légume coloré. Pour la sauce ou le jus : Sauce légère citron-herbes ou jus court. </t>
  </si>
  <si>
    <t>L’adaptation convive est : Enfants : rendre le poisson plus lisible et moins sec.</t>
  </si>
  <si>
    <t xml:space="preserve"> La justification est de construire le menu à partir du plat principal sans corriger au hasard.</t>
  </si>
  <si>
    <t>C’est un plat de la famille poisson. Le risque, c’est pâle, sec, risque de refus.</t>
  </si>
  <si>
    <t xml:space="preserve"> Je mets avec : Brocolis, carottes ou riz pilaf avec légume coloré.</t>
  </si>
  <si>
    <t xml:space="preserve"> J’ajoute ou je vérifie : Sauce légère citron-herbes ou jus court. Je pense au convive : Enfants : rendre le poisson plus lisible et moins sec.</t>
  </si>
  <si>
    <t xml:space="preserve"> J’explique mon choix au lieu de répondre au hasard.</t>
  </si>
  <si>
    <t xml:space="preserve">L’assiette présente une dominante blanche avec poisson, riz, chou-fleur et fromage blanc. </t>
  </si>
  <si>
    <t>Il faut ajouter une couleur de contraste, par exemple brocolis ou carottes</t>
  </si>
  <si>
    <t xml:space="preserve">, une sauce citron-herbes pour limiter le sec, </t>
  </si>
  <si>
    <t>et remplacer le dessert blanc par un fruit de saison coloré.</t>
  </si>
  <si>
    <t xml:space="preserve">C’est trop blanc </t>
  </si>
  <si>
    <t>et le poisson risque d’être sec. J</t>
  </si>
  <si>
    <t>et je finis avec un fruit coloré plutôt qu’un fromage blanc.</t>
  </si>
  <si>
    <t>La priorité est la sécurité, la texture et la progression alimentaire.</t>
  </si>
  <si>
    <t>Pour les tout-petits, on ne donne pas des morceaux durs.</t>
  </si>
  <si>
    <t xml:space="preserve"> Je vérifie le poisson, je mets de la sauce</t>
  </si>
  <si>
    <t>mets</t>
  </si>
  <si>
    <t>plutot</t>
  </si>
  <si>
    <t xml:space="preserve">MODE D’EMPLOI </t>
  </si>
  <si>
    <t>(Je fournis la base. Vous construisez votre outil)</t>
  </si>
  <si>
    <t>N° question active ►</t>
  </si>
  <si>
    <t>1 à 20</t>
  </si>
  <si>
    <t>21 à 50</t>
  </si>
  <si>
    <t>51 à 80</t>
  </si>
  <si>
    <t>81 à 123</t>
  </si>
  <si>
    <t>124 à 153</t>
  </si>
  <si>
    <t>154 à 183</t>
  </si>
  <si>
    <t>184 à 213</t>
  </si>
  <si>
    <t>214 à 243</t>
  </si>
  <si>
    <t>Correction_garniture conseillée</t>
  </si>
  <si>
    <t>Correction_sauce conseillée</t>
  </si>
  <si>
    <t>Correction_entree conseillée</t>
  </si>
  <si>
    <t>Correction_dessert conseillé</t>
  </si>
  <si>
    <t xml:space="preserve">Auteur : Joel Leboucher • Rochefort sur Mer |  Date : 24 Juin 2026  |  heure : 18h30 |  Document réalisé avec l'aide de ChatGPT </t>
  </si>
  <si>
    <t>M01_ATELIER_CONVIVES_MENU_PRO_CFA_V1</t>
  </si>
  <si>
    <t xml:space="preserve">Pour la crèche, il faut adapter les morceaux, vérifier l’absence d’arêtes, </t>
  </si>
  <si>
    <t>rendre les petits pois et le riz faciles à manger,</t>
  </si>
  <si>
    <t xml:space="preserve"> ajouter une sauce douce au poisson et remplacer la pomme crue par une compote ou un fruit adapté. </t>
  </si>
  <si>
    <t xml:space="preserve">je mets une sauce, un légume vert ou orange, </t>
  </si>
  <si>
    <t>et je remplace la pomme crue par une compote.</t>
  </si>
  <si>
    <t xml:space="preserve"> j’adapte le riz et les petits pois, </t>
  </si>
  <si>
    <t>M09_ATELIER_ACTIF_CAS_TERRAIN_PRO_CFA_V2_MONOFEUILLE</t>
  </si>
  <si>
    <t>Le menu présente une dominante blanche excessive et un risque de sécheresse</t>
  </si>
  <si>
    <t>. Corriger par une sauce citron-herbes,</t>
  </si>
  <si>
    <t>j'ajoute carottes ou brocolis</t>
  </si>
  <si>
    <t xml:space="preserve"> et je finis par un fruit plutôt qu’un fromage blanc.</t>
  </si>
  <si>
    <t>FICHE 01 — COMPOSER UN MENU SIMPLE — DOCUMENT PROPRE APPRENANT</t>
  </si>
  <si>
    <t>CADENCIER SIMPLIFIÉ</t>
  </si>
  <si>
    <t>PRÉCONISATIONS UTILISÉES</t>
  </si>
  <si>
    <t>Objectif</t>
  </si>
  <si>
    <t>Construire un menu du midi lisible, équilibré et productible avec la méthode PLATS-CF.</t>
  </si>
  <si>
    <t>Méthode PLATS-CF = méthode de construction d’un menu à partir du plat principal, complétée par les garnitures, sauces, cuissons, couleurs, saisons et compléments froids, avec contrôle final de cohérence.</t>
  </si>
  <si>
    <t>Mode d'emploi</t>
  </si>
  <si>
    <t>Écrire X dans une seule petite case de la ligne. Les résultats se calculent en colonne B. Les aides et suggestions guident l'apprenant.</t>
  </si>
  <si>
    <t>Situation professionnelle</t>
  </si>
  <si>
    <t>Vous travaillez en cuisine centrale. Vous devez proposer un menu du midi</t>
  </si>
  <si>
    <t>Consigne</t>
  </si>
  <si>
    <t>Compléter dans l'ordre : public, plat, légume, sauce, cuisson, entrée/dessert, laitage, justification, puis auto-contrôle.</t>
  </si>
  <si>
    <t>Point attendu</t>
  </si>
  <si>
    <t>Le menu doit être simple, adapté aux enfants, cohérent en couleur, saison, production et équilibre.</t>
  </si>
  <si>
    <t>Principe</t>
  </si>
  <si>
    <t>Compose d'abord — adapte ensuite — contrôle enfin.</t>
  </si>
  <si>
    <t>Décision</t>
  </si>
  <si>
    <t>Réponse apprenant / résultat auto</t>
  </si>
  <si>
    <t>Aide au remplissage</t>
  </si>
  <si>
    <t>X</t>
  </si>
  <si>
    <t>Suggestion / correction</t>
  </si>
  <si>
    <t>Lettre</t>
  </si>
  <si>
    <t>Entrée — repère simplifié</t>
  </si>
  <si>
    <t>Type</t>
  </si>
  <si>
    <t>Exemples</t>
  </si>
  <si>
    <t>Quel public</t>
  </si>
  <si>
    <t>Coche un seul public. Le contexte indique une école primaire : le choix logique est Primaire.</t>
  </si>
  <si>
    <t>Adolescents / Université</t>
  </si>
  <si>
    <t>Adultes sédentaires</t>
  </si>
  <si>
    <t>Travailleurs de force</t>
  </si>
  <si>
    <t>EHPAD midi</t>
  </si>
  <si>
    <t>EHPAD soir</t>
  </si>
  <si>
    <t>A</t>
  </si>
  <si>
    <t>Crudité / entrée fraîche simple : légumes ou fruits crus, au moins 50 %. Exemple : carottes râpées, tomate, concombre.</t>
  </si>
  <si>
    <t>Crudités de légumes ou de fruits ≥ 50 %</t>
  </si>
  <si>
    <t>10 / 20 minimum</t>
  </si>
  <si>
    <t>Carottes râpées, salade de tomates, melon, pamplemousse.</t>
  </si>
  <si>
    <t>Plat principal</t>
  </si>
  <si>
    <t>saucisse</t>
  </si>
  <si>
    <t>B</t>
  </si>
  <si>
    <t>Cuidité ou entrée cuite/simple : légume cuit, féculent froid simple. Exemple : betterave, salade de pommes de terre.</t>
  </si>
  <si>
    <t>Entrées grasses &gt; 15 % lipides</t>
  </si>
  <si>
    <t>4 / 20 maximum</t>
  </si>
  <si>
    <t>Charcuteries, quiches, salades très mayonnaise, avocat.</t>
  </si>
  <si>
    <t>Présence de porc</t>
  </si>
  <si>
    <t>Oui</t>
  </si>
  <si>
    <t>Non</t>
  </si>
  <si>
    <t>C</t>
  </si>
  <si>
    <t>Entrée avec protéine ou laitage léger : œuf, thon, fromage blanc, petit-suisse selon contexte.</t>
  </si>
  <si>
    <t>Poisson ou préparation poisson ≥ 70 %, P/L ≥ 2</t>
  </si>
  <si>
    <t>4 / 20 minimum</t>
  </si>
  <si>
    <t>Cabillaud, saumon, poisson meunière.</t>
  </si>
  <si>
    <t>Variante sans porc nécessaire</t>
  </si>
  <si>
    <t>D</t>
  </si>
  <si>
    <t>Entrée plaisir à limiter : quiche, charcuterie, mayonnaise. À justifier, pas en routine.</t>
  </si>
  <si>
    <t>Viandes non hachées bœuf, veau, agneau et abats</t>
  </si>
  <si>
    <t>Rôti de bœuf, blanquette de veau, sauté d'agneau.</t>
  </si>
  <si>
    <t>Légume / féculent d'accompagnement</t>
  </si>
  <si>
    <t>Écris le légume ou féculent principal. Il doit accompagner naturellement le plat et rester productible en volume.</t>
  </si>
  <si>
    <t>Plats protidiques gras / P/L faible</t>
  </si>
  <si>
    <t>2 / 20 maximum</t>
  </si>
  <si>
    <t>Saucisses, nuggets, panés industriels.</t>
  </si>
  <si>
    <t>Couleur dominante après cuisson</t>
  </si>
  <si>
    <t>Indique la couleur la plus visible dans l'assiette après cuisson : vert, orange, blanc, rouge, brun, mélangé.</t>
  </si>
  <si>
    <t>Dessert — repère simplifié</t>
  </si>
  <si>
    <t>Produits transformés &lt; 70 % viande/poisson/œuf</t>
  </si>
  <si>
    <t>3 / 20 maximum scolaires ; 4 / 20 maximum adultes</t>
  </si>
  <si>
    <t>Boulettes, cordons bleus, nuggets.</t>
  </si>
  <si>
    <t>Fruit cru 100 % fruit, sans sucre ajouté. Objectif : vitamine C et fibres.</t>
  </si>
  <si>
    <t>Plat végétarien</t>
  </si>
  <si>
    <t>4 à 5 / 20 soit 1 par semaine</t>
  </si>
  <si>
    <t>Curry de lentilles, omelette, lasagnes chèvre-épinards.</t>
  </si>
  <si>
    <t>Destination sauce</t>
  </si>
  <si>
    <t>Avec le plat</t>
  </si>
  <si>
    <t>Avec le légume</t>
  </si>
  <si>
    <t>Commune plat/légume</t>
  </si>
  <si>
    <t>Aucune</t>
  </si>
  <si>
    <t>Fruit cuit / compote / dessert simple. Utile si texture plus facile ou fruit cuit prévu.</t>
  </si>
  <si>
    <t>Légumes cuits ≥ 50 % légumes</t>
  </si>
  <si>
    <t>10 / 20 environ</t>
  </si>
  <si>
    <t>Haricots verts, brocolis, ratatouille, courgettes.</t>
  </si>
  <si>
    <t>Type de sauce ou jus</t>
  </si>
  <si>
    <t>Laitage / fromage blanc / petit-suisse : utile pour le calcium et pour compléter le repas.</t>
  </si>
  <si>
    <t>Féculents / céréales / légumes secs ≥ 50 %</t>
  </si>
  <si>
    <t>Pâtes, riz, pommes de terre, lentilles, flageolets.</t>
  </si>
  <si>
    <t>Mode de cuisson du plat</t>
  </si>
  <si>
    <t>Dessert plaisir à limiter : pâtisserie, dessert gras ou très sucré. À justifier, pas en routine.</t>
  </si>
  <si>
    <t>Produits frits ou pré-frits &gt; 15 % lipides</t>
  </si>
  <si>
    <t>Frites, beignets, pommes noisettes.</t>
  </si>
  <si>
    <t>Hors-d'œuvre</t>
  </si>
  <si>
    <t>Fromages riches en calcium ≥ 150 mg/portion</t>
  </si>
  <si>
    <t>8 / 20 minimum</t>
  </si>
  <si>
    <t>Emmental, Comté, Cantal, Gouda, Edam.</t>
  </si>
  <si>
    <t>Lettre cadencier hors-d'œuvre</t>
  </si>
  <si>
    <t>Fromages 100 à 150 mg calcium/portion</t>
  </si>
  <si>
    <t>Camembert, Coulommiers, Saint-Paulin.</t>
  </si>
  <si>
    <t>Laitages ≥ 100 mg calcium et &lt; 5 g lipides</t>
  </si>
  <si>
    <t>6 / 20 minimum</t>
  </si>
  <si>
    <t>Yaourt nature, fromage blanc, petits-suisses.</t>
  </si>
  <si>
    <t>Lettre cadencier dessert</t>
  </si>
  <si>
    <t>Desserts de fruits crus 100 % fruits</t>
  </si>
  <si>
    <t>Pomme, banane, orange, salade de fruits frais.</t>
  </si>
  <si>
    <t>Réponse possible : un fromage/laitage précis OU « non nécessaire car déjà couvert ». Si tu ne sais pas : « à vérifier avec le formateur ».</t>
  </si>
  <si>
    <t>Desserts gras &gt; 15 % lipides</t>
  </si>
  <si>
    <t>3 / 20 maximum</t>
  </si>
  <si>
    <t>Tartes, éclairs, mousse chocolat, beignets.</t>
  </si>
  <si>
    <t>Écris une phrase : pourquoi ce menu fonctionne ? équilibre, couleur, saison, production, adaptation au public.</t>
  </si>
  <si>
    <t>Desserts sucrés peu gras</t>
  </si>
  <si>
    <t>Compotes sucrées, crèmes dessert, gâteau de semoule, glaces.</t>
  </si>
  <si>
    <t>AUTO-CONTRÔLE APPRENANT</t>
  </si>
  <si>
    <t>Point contrôlé</t>
  </si>
  <si>
    <t>Résultat</t>
  </si>
  <si>
    <t>Aide au contrôle</t>
  </si>
  <si>
    <t>À vérifier</t>
  </si>
  <si>
    <t>Correction proposée</t>
  </si>
  <si>
    <t>Plat principal identifié</t>
  </si>
  <si>
    <t>Coche Oui si le plat principal est écrit clairement en B12.</t>
  </si>
  <si>
    <t>Revenir en B12 et écrire un plat principal précis.</t>
  </si>
  <si>
    <t>Légume cohérent avec le plat</t>
  </si>
  <si>
    <t>Coche Oui si le légume/féculent accompagne naturellement le plat.</t>
  </si>
  <si>
    <t>Changer B15 ou ajuster le plat pour éviter une association faible.</t>
  </si>
  <si>
    <t>Couleur visuelle lisible</t>
  </si>
  <si>
    <t>Coche Oui si l'assiette a une couleur identifiable et appétente.</t>
  </si>
  <si>
    <t>Modifier B16 ou changer le légume pour une couleur plus lisible.</t>
  </si>
  <si>
    <t>Sauce avec destination claire</t>
  </si>
  <si>
    <t>Coche Oui si tu sais si la sauce va sur le plat, le légume, les deux, ou aucune.</t>
  </si>
  <si>
    <t>Revenir en B18/B19 et préciser destination + type de sauce.</t>
  </si>
  <si>
    <t>Cuisson réaliste en volume</t>
  </si>
  <si>
    <t>Coche Oui si la cuisson peut être faite pour beaucoup de convives.</t>
  </si>
  <si>
    <t>Revenir en B20 et choisir une cuisson collective réaliste.</t>
  </si>
  <si>
    <t>Entrée cohérente</t>
  </si>
  <si>
    <t>Coche Oui si l'entrée respecte la lettre B22 et ne surcharge pas le menu.</t>
  </si>
  <si>
    <t>Revoir B21/B22 avec le cadencier simplifié.</t>
  </si>
  <si>
    <t>Dessert cohérent</t>
  </si>
  <si>
    <t>Coche Oui si le dessert respecte la lettre B24 et complète le menu.</t>
  </si>
  <si>
    <t>Revoir B23/B24 avec le cadencier simplifié.</t>
  </si>
  <si>
    <t>Laitage utile ou absence justifiée</t>
  </si>
  <si>
    <t>Coche Oui si B25 est renseigné ou si l'absence est justifiée.</t>
  </si>
  <si>
    <t>Écrire un laitage/fromage ou « non nécessaire car déjà couvert ».</t>
  </si>
  <si>
    <t>Menu adapté au public</t>
  </si>
  <si>
    <t>Coche Oui si goûts, portions et textures sont compatibles avec le public choisi.</t>
  </si>
  <si>
    <t>Adapter texture, portion, assaisonnement ou présentation.</t>
  </si>
  <si>
    <t>Menu productible</t>
  </si>
  <si>
    <t>Coche Oui si le menu peut être produit, transporté et servi sans complication excessive.</t>
  </si>
  <si>
    <t>Simplifier la technique ou limiter les préparations fragiles.</t>
  </si>
  <si>
    <t>LECTURE RAPIDE</t>
  </si>
  <si>
    <t>Indicateur</t>
  </si>
  <si>
    <t>Commentaire</t>
  </si>
  <si>
    <t>Nombre de points Oui</t>
  </si>
  <si>
    <t>Objectif : au moins 8 Oui avant validation formateur.</t>
  </si>
  <si>
    <t>Nombre de corrections / contrôles incomplets</t>
  </si>
  <si>
    <t>Compte Non + À vérifier + lignes non cochées.</t>
  </si>
  <si>
    <t>Verdict apprenant</t>
  </si>
  <si>
    <t>Le verdict aide à prioriser les corrections ; il ne remplace pas l'avis formateur.</t>
  </si>
  <si>
    <t>NOTE TECHNIQUE</t>
  </si>
  <si>
    <t>Formules compatibles Excel 2021 : INDEX dynamique, FILTRE, UNIQUE, LET, plages nommées et macros non utilisés.</t>
  </si>
  <si>
    <t>Saisie</t>
  </si>
  <si>
    <t>Les petites cases sont de simples cellules : écrire X. Une seule case par ligne.</t>
  </si>
  <si>
    <t>https://pedagogie.ac-strasbourg.fr/fileadmin/pedagogie/nutrition/Ressources/NR_Recommandation_GRCN_diversification_origine_proteines_29_03_2019_2.pdf</t>
  </si>
  <si>
    <t>https://www.economie.gouv.fr/files/directions_services/daj/marches_publics/oeap/gem/nutrition/nutrition.pdf</t>
  </si>
  <si>
    <t>https://www.legifrance.gouv.fr/loda/id/JORFTEXT000024614763/</t>
  </si>
  <si>
    <t>https://www.cdg16.fr/wp-content/uploads/2023/09/Dietetique-tableau-de-controle-des-frequences-enfants-scolarises.pdf</t>
  </si>
  <si>
    <t>Fin de la feuille</t>
  </si>
  <si>
    <t>&lt;  89  largeurs de colonnes   &gt;</t>
  </si>
  <si>
    <t>(6 A et B) Résumé des fréquences utilisées pour les personnes en institution A : Déjeuner - B : Diner sur 20 repas successifs et sur 28 repas successifs</t>
  </si>
  <si>
    <t>(5A) Contôle Annexe 5 -  DEJEUNER pour les personnes agées en institution ou en structure de soins  2011…</t>
  </si>
  <si>
    <t>(4B) Contôle Annexe 4 - Pour enfants en crèche PLUS de 18 mois, halte garderie ou stucture de soins</t>
  </si>
  <si>
    <t>(4A) Contôle Annexe 4 - Pour enfants moins de 18 MOINS en crèche, halte garderie ou stucture de soins</t>
  </si>
  <si>
    <t>Contrôle</t>
  </si>
  <si>
    <t>Pour les préparations &lt;70 %, utiliser 3/20 pour enfants/adolescents ; 4/20 pour adultes. Dans le tableau, la valeur de référence garde 3 par prudence scolaire.</t>
  </si>
  <si>
    <t>Important</t>
  </si>
  <si>
    <t>Les valeurs « A servir » sont calculées sur le total repas à servir en S222. Les fréquences ne sont pas cumulables : elles correspondent à des critères qui peuvent se chevaucher.</t>
  </si>
  <si>
    <t>Lecture</t>
  </si>
  <si>
    <t>chaque jour</t>
  </si>
  <si>
    <t>Viandes hachées &gt;10 % lipides — petite enfance</t>
  </si>
  <si>
    <t>Filets de poisson 100 % poisson — petite enfance</t>
  </si>
  <si>
    <t>libre</t>
  </si>
  <si>
    <t>Desserts/laitages &gt;20 g sucres simples et &lt;15 % lipides</t>
  </si>
  <si>
    <t>Desserts &gt;15 % lipides</t>
  </si>
  <si>
    <t>Quantité limitée des matières grasses</t>
  </si>
  <si>
    <t>Variété des Féculents</t>
  </si>
  <si>
    <t>Joël Leboucher</t>
  </si>
  <si>
    <t>Bonne utilisation, à vous d'améliorer</t>
  </si>
  <si>
    <t>Police personnalisée  0" Repas"</t>
  </si>
  <si>
    <t xml:space="preserve">1 tous les  = 1 repas tous les </t>
  </si>
  <si>
    <t>A servir Nombre de repas à servir</t>
  </si>
  <si>
    <t>pour le total de repas prévus ❹</t>
  </si>
  <si>
    <t>Vous obtenez les nombres de services à prévoir</t>
  </si>
  <si>
    <t>selon capacité</t>
  </si>
  <si>
    <t>❸ Nombre de jours</t>
  </si>
  <si>
    <t>Consommation suffisante de Fruits et légumes</t>
  </si>
  <si>
    <t>Entrées contenant plus de 15 % de lipides</t>
  </si>
  <si>
    <t>❷ NB de repas par jour</t>
  </si>
  <si>
    <t>Fréq.</t>
  </si>
  <si>
    <t>1 tous les</t>
  </si>
  <si>
    <t>A servir</t>
  </si>
  <si>
    <t>Carcéral</t>
  </si>
  <si>
    <t>PA 28 dîner</t>
  </si>
  <si>
    <t>PA 28 déj.</t>
  </si>
  <si>
    <t>PA 24 déj.</t>
  </si>
  <si>
    <t>PA 20 déj.</t>
  </si>
  <si>
    <t>Grand</t>
  </si>
  <si>
    <t>Bébé</t>
  </si>
  <si>
    <t>Scol./adultes</t>
  </si>
  <si>
    <t>Carcéral 56</t>
  </si>
  <si>
    <t>Grand 18m-3a</t>
  </si>
  <si>
    <t>Moyen 12-18m</t>
  </si>
  <si>
    <t>Bébé 8-12m</t>
  </si>
  <si>
    <t>Scolaire/adulte</t>
  </si>
  <si>
    <t>Police personnalisée  0" Maxi" ou 0" Mini"</t>
  </si>
  <si>
    <t xml:space="preserve">seules les cellules en jaune clair sont formatées </t>
  </si>
  <si>
    <t>❶ Vérifier ou compléter les fréquences</t>
  </si>
  <si>
    <t>❹ Total repas à servir</t>
  </si>
  <si>
    <t>❷ NB repas/jour</t>
  </si>
  <si>
    <t>QUE FAUT-IL SAISIR</t>
  </si>
  <si>
    <t>Objectifs nutritionnels</t>
  </si>
  <si>
    <t>Récap actualisé : aliments/préparations et fréquences GEM-RCN / PNNS</t>
  </si>
  <si>
    <t>semaines</t>
  </si>
  <si>
    <t>Légumes cuits, autres que secs seuls ou en mélange (garnitures contenant au moins 50% de légumes)</t>
  </si>
  <si>
    <t>Entrée de légumes cuits, ou potage de légumes à base de 40% de légumes</t>
  </si>
  <si>
    <t>Fruits pressés riches en vitamineC ou jus d'agrumes à teneur garantie en vitamine C</t>
  </si>
  <si>
    <t>Desserts de fruits crus 100% de fruits crus (sans sucre ajouté) ou contenant au moins 80g de fruits crus</t>
  </si>
  <si>
    <t>Crudités de  légumes ou de fruits(entrées ou garnitures contenant au moins 50% de légumes ou de fruits)</t>
  </si>
  <si>
    <t xml:space="preserve">1 tous les </t>
  </si>
  <si>
    <t>Recommandé</t>
  </si>
  <si>
    <t>DÉJEUNER</t>
  </si>
  <si>
    <t>❹Nb de repas par semaine</t>
  </si>
  <si>
    <t xml:space="preserve">Enfants  + de 3 ans-adolescents-adultes et P.A portage </t>
  </si>
  <si>
    <t>❸ Total repas à servir</t>
  </si>
  <si>
    <t>❶ Nb repas de référence</t>
  </si>
  <si>
    <t>GEMRCN - PNNS - Fréquences recommandées</t>
  </si>
  <si>
    <t>non cumulable</t>
  </si>
  <si>
    <t>Durée de référence</t>
  </si>
  <si>
    <t>Plats-préparations base viande-poisson-œuf &lt;70% MP animale</t>
  </si>
  <si>
    <t>Viande non hachée bœuf-veau-agneau et abats boucherie</t>
  </si>
  <si>
    <t>Poisson ou préparation au moins 70% poisson -P/L &gt;ou=2</t>
  </si>
  <si>
    <t>Plat protéique  P/L &lt;ou= à 1 le rapport ne concerne pas les œufs</t>
  </si>
  <si>
    <t>Frits ou pré-frits + de 15% de lipides</t>
  </si>
  <si>
    <t>DINER</t>
  </si>
  <si>
    <t>Personnes agées en structures de soins</t>
  </si>
  <si>
    <t>GEMRCN - PNNS - Fréquences PA dîner base 28</t>
  </si>
  <si>
    <t>❹ Nb de repas par semaine</t>
  </si>
  <si>
    <t>❷ Saisir vos Fréquencezs</t>
  </si>
  <si>
    <t>❷ Fréquences</t>
  </si>
  <si>
    <t>GEMRCN - PNNS - Fréquences PA déjeuner base 28</t>
  </si>
  <si>
    <t>VOUS POUVEZ CRÉER PLUSIEURS MODÈLES DE TABLEAU en voici quelques exemples</t>
  </si>
  <si>
    <t>MG : Matières Grasses - P : Protides - P/L : rapport Protides sur Lipides</t>
  </si>
  <si>
    <t>G.P.E.M.D.A. : Groupement Permanent d'Études des Marchés et Denrées Alimentaires</t>
  </si>
  <si>
    <t>Mini</t>
  </si>
  <si>
    <t>Desserts de fruits crus 100 % fruit cru, sans sucre ajouté</t>
  </si>
  <si>
    <t>Consommation suffisante de produits laitiers variés</t>
  </si>
  <si>
    <t>Maxi</t>
  </si>
  <si>
    <t>Desserts contenant plus de 15 % de lipides</t>
  </si>
  <si>
    <t>Laitages/desserts lactés &gt;100 mg calcium et &lt;5 g lipides/portion</t>
  </si>
  <si>
    <t>Place des poissons et consommation suffisante de viandes sources de fer</t>
  </si>
  <si>
    <t>Fromages entre 100 mg et moins de 150 mg de calcium par portion</t>
  </si>
  <si>
    <t>Fromages contenant au moins 150 mg de calcium par portion</t>
  </si>
  <si>
    <t>Exact</t>
  </si>
  <si>
    <t>Légumes secs, féculents ou céréales seuls/en mélange ≥50 %</t>
  </si>
  <si>
    <t>Légumes cuits autres que secs, seuls ou en mélange ≥50 % légumes</t>
  </si>
  <si>
    <t>Préparations &lt;70 % denrée protidique : scolaire/ado 3 ; adultes 4</t>
  </si>
  <si>
    <t>Viandes non hachées bœuf, veau, agneau et abats de boucherie</t>
  </si>
  <si>
    <t>Poissons/préparations ≥70 % poisson et P/L ≥ 2</t>
  </si>
  <si>
    <t>Plats protidiques ayant un rapport P/L ≤ 1</t>
  </si>
  <si>
    <t>❸ Contrôler les fréquences</t>
  </si>
  <si>
    <t>Produits à frire ou pré-frits contenant plus de 15 % de lipides</t>
  </si>
  <si>
    <t>❷ Saisir vos nombres de services dans les colonnes</t>
  </si>
  <si>
    <t>Crudités de légumes ou fruits contenant au moins 50 % de légumes/fruits</t>
  </si>
  <si>
    <t>❶ Saisir vos Fréquences</t>
  </si>
  <si>
    <t>Règle</t>
  </si>
  <si>
    <t>Fréquence recommandée</t>
  </si>
  <si>
    <t>Fréquence observée</t>
  </si>
  <si>
    <t>Produit laitier</t>
  </si>
  <si>
    <t>Plat</t>
  </si>
  <si>
    <t>Critère actualisé GEM-RCN / arrêté 30-09-2011</t>
  </si>
  <si>
    <t>Tableau de fréquences GEMRCN par MealCanteen.com</t>
  </si>
  <si>
    <t>Lien &gt;</t>
  </si>
  <si>
    <t>Min 8</t>
  </si>
  <si>
    <t>Desserts de fruits crus 100% fruits crus</t>
  </si>
  <si>
    <t>Max 4</t>
  </si>
  <si>
    <t>Desserts ou produits laitiers &lt; 15% de lipides et ≥ 20 g de sucres par portion</t>
  </si>
  <si>
    <t>Max 3</t>
  </si>
  <si>
    <t>Desserts &gt;= 15% de lipides</t>
  </si>
  <si>
    <t>Min 6</t>
  </si>
  <si>
    <t>Produits ou desserts laitiers &gt;=  100 mg calcium laitier et &lt; 5 g lipides par portion</t>
  </si>
  <si>
    <t>Min 4</t>
  </si>
  <si>
    <t>Fromages entre 100 et 150 mg de calcium laitier par portion</t>
  </si>
  <si>
    <t>Fromages &gt;= 150 mg de calcium laitier par portion</t>
  </si>
  <si>
    <t>10/20</t>
  </si>
  <si>
    <t>Légumes secs, féculents ou céréales, seuls ou en mélange &gt; 50%</t>
  </si>
  <si>
    <t>Légumes cuits, autres que secs, seuls ou en mélange &gt; 50% de légumes</t>
  </si>
  <si>
    <t>plats prêts à consommer à base de viande, poisson, œuf et/ ou fromage &lt; 70%</t>
  </si>
  <si>
    <t>Max 3 scolaire/ado</t>
  </si>
  <si>
    <t>Viandes non hachées : bœuf, veau, agneau, abats de boucherie</t>
  </si>
  <si>
    <t>Poissons ou préparations  ≥ 70% de poisson et P/L ≥ 2, ou poisson gras</t>
  </si>
  <si>
    <t>Max 2</t>
  </si>
  <si>
    <t>Plats protidiques P/L ≤ 1 (sauf plats 100% œufs)</t>
  </si>
  <si>
    <t>Produits à frire ou pré-frits &gt;= 15% MG</t>
  </si>
  <si>
    <t>Entrée &gt;= 15% lipides</t>
  </si>
  <si>
    <t>Min 10</t>
  </si>
  <si>
    <t>Crudités légumes et/ou fruits &gt; 50%</t>
  </si>
  <si>
    <t>❸ TOTAL</t>
  </si>
  <si>
    <t>❶ Fréquence</t>
  </si>
  <si>
    <t>Laitage</t>
  </si>
  <si>
    <t>❷ Menu &gt;</t>
  </si>
  <si>
    <t>Enfants  + de 3 ans-adolescents-adultes et P.A portage - Fréquences sur 20 repas successifs</t>
  </si>
  <si>
    <t>Fréquences non cumulables</t>
  </si>
  <si>
    <t>Contrôle global</t>
  </si>
  <si>
    <t>Desserts féculents contenant moins de 15 % de lipides et plus de 20 g de glucides simples totaux par portion</t>
  </si>
  <si>
    <t>Desserts sucrés contenant moins de 15 % de lipides et plus de 20 g de glucides simples totaux par portion</t>
  </si>
  <si>
    <t>Quantité limitée des sucres ajoutés</t>
  </si>
  <si>
    <t>Desserts contenant plus de 20g de sucres simples totaux par portion et contenant moins de 15 % de matières grasses (lipides)</t>
  </si>
  <si>
    <t>Laitages/desserts lactés + de 100mg calcium moins 5g lipides par portion</t>
  </si>
  <si>
    <t>Fromages dont la teneur en calcium laitier est comprise entre 100mg et moins de 150mg par portion</t>
  </si>
  <si>
    <t xml:space="preserve"> Fromages contenant au moins 150 mg de  calcium par portion</t>
  </si>
  <si>
    <t>Préparations ou plats prêts à consommer à base de viande,de poisson, d’œuf et/ou de fromage, contenant moins de 70 % du grammage recommandé pour la denrée protidique des plats composés</t>
  </si>
  <si>
    <t>Viandes non hachées de bœuf, veau, agneau ou d’abats de boucherie</t>
  </si>
  <si>
    <t>Poissons ou préparations à base de poisson contenant au moins 70 % de poisson, et contenant au moins 2 fois plus de protéines que de matières grasses Protéines/lipides ≥ 2</t>
  </si>
  <si>
    <t>Filet de Poisson 100%</t>
  </si>
  <si>
    <t>Desserts constitués de produits à teneur en matière grasse &gt; 15%</t>
  </si>
  <si>
    <t xml:space="preserve">Viande hachée &gt; 10% de lipides </t>
  </si>
  <si>
    <t>Plats protidiques contenant autant ou plus de matières grasses que de protéines (Protéines/lipides ≤ 1) le critère P/L ne s’applique pas aux plats aux œufs</t>
  </si>
  <si>
    <t xml:space="preserve">Produits frits -pré-frits ou à frire à teneur en matière grasse (lipides) &gt; 15 % </t>
  </si>
  <si>
    <t>Entrées contenant plus de 15% DE LIPIDES</t>
  </si>
  <si>
    <t>COMPOSES+ FECULENTS</t>
  </si>
  <si>
    <t>Légumes secs, pommes de terre ou céréales (garniture en contenant au moins 50% – féculents</t>
  </si>
  <si>
    <t>dessert de fruits cuits et Autres desserts</t>
  </si>
  <si>
    <t>COMPOSES VERTS</t>
  </si>
  <si>
    <t>Bonne utilisation, à chacun d'améliorer</t>
  </si>
  <si>
    <t>❻ Nombre de jours</t>
  </si>
  <si>
    <t>❺ Nombre de repas à servir par jour</t>
  </si>
  <si>
    <t>à vous de saisir les vôtres</t>
  </si>
  <si>
    <t>❹ Fréquences recommandées</t>
  </si>
  <si>
    <t>❹ Recommandé</t>
  </si>
  <si>
    <t>Récap : Aliments/préparations</t>
  </si>
  <si>
    <t>❸ Nombre de repas successifs de référence</t>
  </si>
  <si>
    <t>&lt; Total repas à servir</t>
  </si>
  <si>
    <t>❷ Déjeuner ou diner ou les deux</t>
  </si>
  <si>
    <t>❶ Convives concernés</t>
  </si>
  <si>
    <t>❸ Nb repas successifs de référence</t>
  </si>
  <si>
    <t>❶  (3) Contôle Annexe 3 - Pour enfants de plus de 3 ans, des ADOLESCENTS, des ADULTES et des personnes agées en cas de portage à domicile</t>
  </si>
  <si>
    <t>❺ NB de repas par jour</t>
  </si>
  <si>
    <t>❷  DÉJEUNER</t>
  </si>
  <si>
    <t xml:space="preserve">GEMRCN - PNNS - Fréquences recommandées </t>
  </si>
  <si>
    <t>❹ Fréquences observées</t>
  </si>
  <si>
    <t>❸ Desserts</t>
  </si>
  <si>
    <t>Max 5</t>
  </si>
  <si>
    <t>❷ Fréquence</t>
  </si>
  <si>
    <t>Limiter le sucre</t>
  </si>
  <si>
    <t xml:space="preserve">❹ Fréquences recommandées A ACTUALISER </t>
  </si>
  <si>
    <t>❶  Personnes agées en structures de soins</t>
  </si>
  <si>
    <t>Ventilation indicative - positionnez les plus grands services en premier; puis complétez.ATTENTION : râgouts et plats complets le jeudi; jamais le lundi - ni veilles de ponts ou fériés (DLC et gestion des invendus)</t>
  </si>
  <si>
    <t>CONTROLES DES FRÉQUENCES RECOMMANDÉES -PNNS</t>
  </si>
  <si>
    <t>SUR CETTE FEUILLE :   4 Modèles de contrôles, et 4 exemples à vous de choisir le modèle qui vous convient et supprimez les autres</t>
  </si>
  <si>
    <t>Max 4 adulte</t>
  </si>
  <si>
    <t>Fréquence sur 28 repas successifs</t>
  </si>
  <si>
    <t>Comparatif entre 28 et 20 repas successifs</t>
  </si>
  <si>
    <t>Conversion sur 20 repas successifs</t>
  </si>
  <si>
    <t>( 6 A )</t>
  </si>
  <si>
    <t>( 6 B )</t>
  </si>
  <si>
    <t>DÎNER</t>
  </si>
  <si>
    <t>Crudités de légumes ou de fruits ≥ 50 % légumes/fruits — cas multi-repas PA</t>
  </si>
  <si>
    <t>Desserts de fruits crus 100 % fruit cru ou contenant au moins 80 g de fruit cru</t>
  </si>
  <si>
    <t>Fruits pressés riches en vitamine C ou jus d’agrumes à teneur garantie — petit-déjeuner ou journée</t>
  </si>
  <si>
    <t>Entrée de légumes cuits ou potage de légumes à base de 40 % de légumes</t>
  </si>
  <si>
    <t>Légumes cuits autres que secs, seuls ou en mélange ≥ 50 % légumes</t>
  </si>
  <si>
    <t>COMPOSÉS VERTS</t>
  </si>
  <si>
    <t>Desserts de fruits cuits et autres desserts — fréquence libre PA</t>
  </si>
  <si>
    <t>Légumes secs, pommes de terre ou céréales ≥ 50 % féculents</t>
  </si>
  <si>
    <t>COMPOSÉS + FÉCULENTS</t>
  </si>
  <si>
    <t>Produits frits, pré-frits ou à frire &gt; 15 % de lipides</t>
  </si>
  <si>
    <t>Plats protidiques avec rapport protéines/lipides ≤ 1</t>
  </si>
  <si>
    <t>hors annexe PA</t>
  </si>
  <si>
    <t>Viandes hachées &gt; 10 % de lipides — critère hors annexe PA</t>
  </si>
  <si>
    <t>Desserts constitués de produits &gt; 15 % de matières grasses — autres desserts PA</t>
  </si>
  <si>
    <t>Poissons ou préparations ≥ 70 % poisson et P/L ≥ 2 — filets 100 % inclus</t>
  </si>
  <si>
    <t>voir ligne 29</t>
  </si>
  <si>
    <t>Poissons/préparations à base de poisson ≥ 70 % et P/L ≥ 2 — ligne de rappel</t>
  </si>
  <si>
    <t>Viandes non hachées de bœuf, veau, agneau ou abats de boucherie</t>
  </si>
  <si>
    <t>Préparations/plats prêts à consommer contenant &lt; 70 % du grammage recommandé en VPO</t>
  </si>
  <si>
    <t>Fromages contenant 100 à &lt;150 mg de calcium par portion</t>
  </si>
  <si>
    <t>Laitages/desserts lactés &gt;100 mg calcium et &lt;5 g lipides par portion</t>
  </si>
  <si>
    <t>Desserts &gt;20 g sucres simples et &lt;15 % lipides — autres desserts PA</t>
  </si>
  <si>
    <t>Desserts sucrés &lt;15 % lipides et &gt;20 g glucides simples — autres desserts PA</t>
  </si>
  <si>
    <t>Desserts féculents &lt;15 % lipides et &gt;20 g glucides simples — autres desserts PA</t>
  </si>
  <si>
    <t>A vous de saisir vos fréquences dans les cellules fond jaune  pour alimenter le tableau</t>
  </si>
  <si>
    <t>Crudités de légumes ou fruits ≥ 50 % légumes/fruits</t>
  </si>
  <si>
    <t>Poissons ou préparations ≥ 70 % poisson et P/L ≥ 2</t>
  </si>
  <si>
    <t>Fromages contenant au moins 150 mg calcium/portion</t>
  </si>
  <si>
    <t>Fromages contenant 100 à &lt;150 mg calcium/portion</t>
  </si>
  <si>
    <t>Desserts de fruits crus 100 % fruit cru / fruits cuits sans sucre ajouté (&lt;3 ans) ou ≥80 g fruit cru (PA)</t>
  </si>
  <si>
    <t>Préparations pâtissières P/L ≥1 et ≥70 % grammage VPO — petite enfance</t>
  </si>
  <si>
    <t>Fruits pressés riches en vitamine C / jus d’agrumes — personnes âgées</t>
  </si>
  <si>
    <t>Plat végétarien complet — contrôle complémentaire</t>
  </si>
  <si>
    <t>Tableau actualisé ; anciennes lignes obsolètes supprimées ; formules individuelles C:T recalculées depuis U:AC.</t>
  </si>
  <si>
    <t>Note correction : O:P = fréquences PA base 28 déjeuners/dîners ; Y:Z = conversion automatique proportionnelle vers base 20.</t>
  </si>
  <si>
    <t>ÉQUILIBRER LES MENUS SUR 20 OU 28 REPAS — QUESTIONS / RÉPONSES</t>
  </si>
  <si>
    <t>N°</t>
  </si>
  <si>
    <t>Question</t>
  </si>
  <si>
    <t>Réponse courte</t>
  </si>
  <si>
    <t>Application dans le classeur</t>
  </si>
  <si>
    <t>Point de vigilance</t>
  </si>
  <si>
    <t>Pourquoi ne pas valider l’équilibre sur une seule semaine de 5 repas ?</t>
  </si>
  <si>
    <t>Parce qu’une semaine sert surtout à composer et à repérer les grosses erreurs. Elle ne couvre pas assez de repas pour contrôler les fréquences.</t>
  </si>
  <si>
    <t>Utiliser la semaine comme brouillon, puis reporter les catégories dans la grille 20 ou 28 repas.</t>
  </si>
  <si>
    <t>Ne pas écrire “équilibré” après seulement 5 repas.</t>
  </si>
  <si>
    <t>Quelle base utiliser pour l’école maternelle et primaire ?</t>
  </si>
  <si>
    <t>La variété des repas scolaires s’apprécie sur 20 repas successifs.</t>
  </si>
  <si>
    <t>Remplir l’onglet 02_GRILLE_20_REPAS sur 4 semaines de 5 déjeuners.</t>
  </si>
  <si>
    <t>Le menu scolaire doit aussi respecter la structure du repas : plat principal, garniture, produit laitier, entrée et/ou dessert.</t>
  </si>
  <si>
    <t>Quelle base utiliser pour un internat ou une structure midi/soir ?</t>
  </si>
  <si>
    <t>Le plan alimentaire doit au minimum distinguer 20 déjeuners et 20 dîners.</t>
  </si>
  <si>
    <t>Utiliser l’onglet 02 pour les déjeuners et refaire une deuxième série pour les dîners, ou dupliquer la grille.</t>
  </si>
  <si>
    <t>Ne pas additionner midi et soir si les seuils doivent être lus séparément.</t>
  </si>
  <si>
    <t>Quelle base utiliser pour l’EHPAD ?</t>
  </si>
  <si>
    <t>Quand déjeuner et dîner sont servis tous les jours, la fiche GEM-RCN personnes âgées travaille sur 28 déjeuners + 28 dîners consécutifs.</t>
  </si>
  <si>
    <t>Utiliser directement l’onglet 03_GRILLE_28_EHPAD.</t>
  </si>
  <si>
    <t>Les besoins PA ne sont pas ceux d’un adulte allégé : protéines, calcium, plaisir, texture et hydratation comptent fortement.</t>
  </si>
  <si>
    <t>Que devient l’onglet de planification hebdomadaire ?</t>
  </si>
  <si>
    <t>Il reste utile pour écrire les menus visibles, mais il ne valide pas la série complète.</t>
  </si>
  <si>
    <t>Reporter les catégories nutritionnelles dans les onglets de contrôle.</t>
  </si>
  <si>
    <t>Le plat écrit ne suffit pas ; il faut coder sa catégorie nutritionnelle.</t>
  </si>
  <si>
    <t>Quelle différence entre composer et contrôler ?</t>
  </si>
  <si>
    <t>Composer = choisir les plats. Contrôler = compter les fréquences sur une série complète.</t>
  </si>
  <si>
    <t>Les grilles séparent saisie des menus et tableau de contrôle automatique.</t>
  </si>
  <si>
    <t>Un bon menu isolé peut produire une mauvaise série s’il se répète trop.</t>
  </si>
  <si>
    <t>Que faut-il saisir dans les colonnes de catégories ?</t>
  </si>
  <si>
    <t>Il faut saisir les codes exacts indiqués dans l’onglet 04_LISTES_SOURCES.</t>
  </si>
  <si>
    <t>Exemple : Poisson, Légume cuit, Fruit cru, Dessert gras &gt;15% lipides.</t>
  </si>
  <si>
    <t>Une faute de frappe empêche le comptage automatique.</t>
  </si>
  <si>
    <t>Comment corriger une série qui manque de fruits crus ?</t>
  </si>
  <si>
    <t>Remplacer des desserts sucrés ou pâtissiers par des fruits crus adaptés au public.</t>
  </si>
  <si>
    <t>Le tableau de contrôle affichera MANQUE si le seuil minimum n’est pas atteint.</t>
  </si>
  <si>
    <t>Pour crèche/EHPAD, adapter la texture : fruit mûr, compote sans sucre ajouté, fruit coupé, mixé si besoin.</t>
  </si>
  <si>
    <t>Comment corriger trop de produits frits ?</t>
  </si>
  <si>
    <t>Remplacer une partie des produits frits/préfrits par cuisson rôtie, vapeur, braisée, basse température ou four.</t>
  </si>
  <si>
    <t>Le contrôle affiche TROP si le maximum est dépassé.</t>
  </si>
  <si>
    <t>Attention aux produits panés, nuggets, cordons bleus, pommes préfrites.</t>
  </si>
  <si>
    <t>Comment équilibrer légumes et féculents ?</t>
  </si>
  <si>
    <t>Sur une série complète, il faut alterner légumes cuits et féculents/légumineuses/céréales.</t>
  </si>
  <si>
    <t>Le contrôle compte les garnitures codées dans la colonne Garniture.</t>
  </si>
  <si>
    <t>Une garniture mixte doit être classée selon le composant majoritaire ou selon la fiche technique.</t>
  </si>
  <si>
    <t>Comment traiter les travailleurs de force ?</t>
  </si>
  <si>
    <t>L’équilibre qualitatif reste le même ; ce sont surtout les portions, féculents, pain et apports énergétiques qui changent.</t>
  </si>
  <si>
    <t>Utiliser l’onglet 02 comme base qualitative, puis adapter les grammages en production.</t>
  </si>
  <si>
    <t>Ne pas augmenter seulement le gras : augmenter intelligemment les glucides complexes et protéines.</t>
  </si>
  <si>
    <t>Comment traiter les adultes sédentaires ?</t>
  </si>
  <si>
    <t>Même diversité alimentaire, mais vigilance sur énergie, produits gras, desserts sucrés et portions.</t>
  </si>
  <si>
    <t>Utiliser la grille 20 repas comme outil de cohérence.</t>
  </si>
  <si>
    <t>Le piège est le cumul sauce grasse + friture + dessert sucré.</t>
  </si>
  <si>
    <t>Comment traiter les étudiants ?</t>
  </si>
  <si>
    <t>Les étudiants ont besoin de menus lisibles, rassasiants et variés, avec légumes/féculents/protéines bien placés.</t>
  </si>
  <si>
    <t>Utiliser la grille 20 repas comme repère de variété.</t>
  </si>
  <si>
    <t>Éviter une offre répétitive type féculent + produit pané + dessert sucré.</t>
  </si>
  <si>
    <t>Comment traiter la crèche ?</t>
  </si>
  <si>
    <t>Ne pas copier brutalement la grille scolaire. Pour les moins de 3 ans : diversification, textures, sécurité, portions, répétition progressive.</t>
  </si>
  <si>
    <t>Utiliser l’onglet 02 comme support pédagogique, pas comme grille réglementaire crèche complète.</t>
  </si>
  <si>
    <t>Toujours vérifier âge, texture, sel, sucre, allergènes, capacité de mastication.</t>
  </si>
  <si>
    <t>Pourquoi séparer déjeuner et dîner en EHPAD ?</t>
  </si>
  <si>
    <t>Parce que les objectifs ne sont pas toujours identiques au déjeuner et au dîner.</t>
  </si>
  <si>
    <t>L’onglet 03 calcule séparément Observé déjeuner et Observé dîner.</t>
  </si>
  <si>
    <t>Le dîner doit rester nourrissant mais souvent plus digeste et adapté au sommeil/acceptabilité.</t>
  </si>
  <si>
    <t>Pourquoi les seuils sont-ils en mini ou maxi ?</t>
  </si>
  <si>
    <t>Certains aliments sont encouragés : mini. D’autres sont à limiter : maxi.</t>
  </si>
  <si>
    <t>Les colonnes Mini/Maxi alimentent les verdicts OK, MANQUE ou TROP.</t>
  </si>
  <si>
    <t>Ne jamais inverser un mini et un maxi.</t>
  </si>
  <si>
    <t>Que signifie LIBRE ?</t>
  </si>
  <si>
    <t>La fréquence n’est pas limitée par ce critère dans la grille utilisée.</t>
  </si>
  <si>
    <t>Le verdict devient LIBRE quand aucun seuil n’est renseigné.</t>
  </si>
  <si>
    <t>LIBRE ne veut pas dire à servir sans bon sens.</t>
  </si>
  <si>
    <t>Faut-il contrôler les menus à choix multiples ?</t>
  </si>
  <si>
    <t>Oui, il faut pouvoir produire un menu conseil ou une combinaison cohérente respectant les fréquences.</t>
  </si>
  <si>
    <t>Utiliser une ligne par menu conseil ou par offre principale retenue.</t>
  </si>
  <si>
    <t>Un choix multiple peut masquer un déséquilibre réel si les convives choisissent toujours la même famille.</t>
  </si>
  <si>
    <t>Quelle preuve conserver ?</t>
  </si>
  <si>
    <t>Menus, fiches recettes, fiches techniques fournisseurs, valeurs nutritionnelles et teneur en calcium si produit laitier.</t>
  </si>
  <si>
    <t>Les sources et codes de saisie sont listés dans l’onglet 04.</t>
  </si>
  <si>
    <t>Sans fiche technique, certaines classifications sont fragiles.</t>
  </si>
  <si>
    <t>Quel verdict retenir à la fin ?</t>
  </si>
  <si>
    <t>Le document aide à repérer manques/excès. Le verdict final reste professionnel : il faut corriger la série, pas seulement obtenir des cases OK.</t>
  </si>
  <si>
    <t>Lire les lignes MANQUE/TROP et noter les corrections prévues.</t>
  </si>
  <si>
    <t>Un outil Excel ne remplace pas la validation diététique pour publics sensibles.</t>
  </si>
  <si>
    <t>CODES DE SAISIE ET SOURCES</t>
  </si>
  <si>
    <t>Colonne de saisie</t>
  </si>
  <si>
    <t>Code exact à utiliser</t>
  </si>
  <si>
    <t>Utilisation</t>
  </si>
  <si>
    <t>Remarque</t>
  </si>
  <si>
    <t>Source principale</t>
  </si>
  <si>
    <t>URL</t>
  </si>
  <si>
    <t>Crudité ou fruit frais</t>
  </si>
  <si>
    <t>Compter crudités/fruits frais</t>
  </si>
  <si>
    <t>Légumes/fruits crus ; adapter coupe/texture.</t>
  </si>
  <si>
    <t>Arrêté scolaire / GEM-RCN PA</t>
  </si>
  <si>
    <t>Entrée &gt;15% lipides</t>
  </si>
  <si>
    <t>EHPAD : entrées grasses à limiter</t>
  </si>
  <si>
    <t>Charcuterie, entrée mayonnaise riche, etc.</t>
  </si>
  <si>
    <t>GEM-RCN personnes âgées</t>
  </si>
  <si>
    <t>https://www.economie.gouv.fr/files/files/directions_services/daj/marches_publics/oeap/gem/nutrition/fiche-nutrition-personnes-agees.pdf</t>
  </si>
  <si>
    <t>Entrée légumes cuits/potage</t>
  </si>
  <si>
    <t>EHPAD dîner : potages/légumes cuits</t>
  </si>
  <si>
    <t>Potage à base de légumes, cuidités.</t>
  </si>
  <si>
    <t>Plat protidique</t>
  </si>
  <si>
    <t>Viande non hachée BVA/abats</t>
  </si>
  <si>
    <t>Compter viandes non hachées bœuf/veau/agneau/abats</t>
  </si>
  <si>
    <t>Adapter aux capacités de mastication.</t>
  </si>
  <si>
    <t>https://www.legifrance.gouv.fr/loda/article_lc/LEGIARTI000024625998/</t>
  </si>
  <si>
    <t>Poisson</t>
  </si>
  <si>
    <t>Grille 20 repas scolaire/adulte</t>
  </si>
  <si>
    <t>Code simplifié pour poissons/préparations poisson.</t>
  </si>
  <si>
    <t>Arrêté scolaire</t>
  </si>
  <si>
    <t>Poisson &gt;=70% P/L &gt;=2</t>
  </si>
  <si>
    <t>Grille EHPAD</t>
  </si>
  <si>
    <t>P/L &gt;2 ne s’applique pas aux poissons naturellement gras selon GEM-RCN PA.</t>
  </si>
  <si>
    <t>Marqueur plat</t>
  </si>
  <si>
    <t>Frit/préfrit &gt;15% lipides</t>
  </si>
  <si>
    <t>Produits frits/préfrits à limiter</t>
  </si>
  <si>
    <t>Frites préfrites, produits panés gras, beignets.</t>
  </si>
  <si>
    <t>VPO &lt;70%</t>
  </si>
  <si>
    <t>Préparations pauvres en viande/poisson/œuf</t>
  </si>
  <si>
    <t>À vérifier avec fiche technique.</t>
  </si>
  <si>
    <t>P/L &lt;=1</t>
  </si>
  <si>
    <t>EHPAD : plats protidiques riches en lipides</t>
  </si>
  <si>
    <t>Rapport protéines/lipides à vérifier.</t>
  </si>
  <si>
    <t>Légume cuit</t>
  </si>
  <si>
    <t>Compter légumes cuits hors légumes secs</t>
  </si>
  <si>
    <t>Légumes seuls ou mélange majoritaire.</t>
  </si>
  <si>
    <t>Féculent/légume sec/céréale</t>
  </si>
  <si>
    <t>Compter féculents/céréales/légumineuses</t>
  </si>
  <si>
    <t>Pommes de terre, riz, pâtes, semoule, lentilles, haricots.</t>
  </si>
  <si>
    <t>Fromage Ca &gt;=150 mg</t>
  </si>
  <si>
    <t>Fromages riches en calcium</t>
  </si>
  <si>
    <t>Calcium par portion à vérifier.</t>
  </si>
  <si>
    <t>Fromage Ca 100-150 mg</t>
  </si>
  <si>
    <t>Fromages calcium intermédiaire</t>
  </si>
  <si>
    <t>Laitage Ca &gt;100mg MG&lt;5g</t>
  </si>
  <si>
    <t>Laitages/desserts lactés favorables</t>
  </si>
  <si>
    <t>Code utilisé dans produit laitier ou dessert.</t>
  </si>
  <si>
    <t>Fruit cru</t>
  </si>
  <si>
    <t>Compter fruits crus</t>
  </si>
  <si>
    <t>En EHPAD : ≥80 g de fruit cru selon GEM-RCN PA.</t>
  </si>
  <si>
    <t>Dessert lacté Ca &gt;100mg MG&lt;5g</t>
  </si>
  <si>
    <t>Compter dans la famille laitage/dessert lacté</t>
  </si>
  <si>
    <t>Vérifier calcium et MG.</t>
  </si>
  <si>
    <t>Dessert gras &gt;15% lipides</t>
  </si>
  <si>
    <t>Desserts gras à limiter</t>
  </si>
  <si>
    <t>Pâtisseries, desserts riches.</t>
  </si>
  <si>
    <t>Dessert sucré &lt;15% lipides</t>
  </si>
  <si>
    <t>Desserts sucrés à limiter</t>
  </si>
  <si>
    <t>Produits sucrés peu gras.</t>
  </si>
  <si>
    <t>Source</t>
  </si>
  <si>
    <t>Ce que la source confirme</t>
  </si>
  <si>
    <t>Arrêté du 30 septembre 2011 — restauration scolaire</t>
  </si>
  <si>
    <t>Repas scolaires et contrôle des fréquences sur 20 repas successifs.</t>
  </si>
  <si>
    <t>Annexe I de l’arrêté scolaire</t>
  </si>
  <si>
    <t>Fréquences sur 20 repas : crudités/fruits, fruits crus, légumes/féculents, calcium, poisson, viandes, produits à limiter.</t>
  </si>
  <si>
    <t>GEM-RCN — fiche milieu scolaire</t>
  </si>
  <si>
    <t>Plan alimentaire établi au minimum sur 20 déjeuners consécutifs ; internat : 20 déjeuners et 20 dîners.</t>
  </si>
  <si>
    <t>https://www.economie.gouv.fr/files/files/directions_services/daj/marches_publics/oeap/gem/nutrition/fiche-nutrition-milieu-scolaire.pdf</t>
  </si>
  <si>
    <t>GEM-RCN — fiche personnes âgées</t>
  </si>
  <si>
    <t>28 déjeuners + 28 dîners si deux repas principaux servis ; bases 20/24/28 si un seul déjeuner par jour.</t>
  </si>
  <si>
    <t>GEM-RCN — recommandation nutrition</t>
  </si>
  <si>
    <t>Cadre général couvrant les populations de la restauration collective.</t>
  </si>
  <si>
    <t>&lt; Choix 1</t>
  </si>
  <si>
    <t>&lt; Choix 2</t>
  </si>
  <si>
    <t>&lt; Choix 3</t>
  </si>
  <si>
    <t>&lt; Choix 4</t>
  </si>
  <si>
    <t>&lt; Choix 5</t>
  </si>
  <si>
    <t>&lt; Choix 6</t>
  </si>
  <si>
    <t>&lt; Choix 7</t>
  </si>
  <si>
    <t>&lt; Écris le plat principal tel qu'il apparaîtra au menu. Exemple : sauté de dinde, omelette, poisson meunière.</t>
  </si>
  <si>
    <t>Coche Oui si une alternative sans porc doit être prévue. Sinon coche Non. &gt;</t>
  </si>
  <si>
    <t>Coche Oui si le plat contient porc, charcuterie, lardons, jambon ou saucisse de porc. Sinon coche Non. &gt;</t>
  </si>
  <si>
    <t>Coche la saison logique. Si le produit est courant toute l'année, coche Toute saison. &gt;</t>
  </si>
  <si>
    <t>Coche où va la sauce : sur le plat, sur le légume, commune aux deux, ou aucune. &gt;</t>
  </si>
  <si>
    <t>Coche A, B, C ou D. Le cadencier simplifié est visible en U:V. ligne 15 &gt;</t>
  </si>
  <si>
    <t>Coche A, B, C ou D. Le cadencier simplifié est visible en T:U. &gt;</t>
  </si>
  <si>
    <t>&lt; Écris un dessert cohérent. Utilise la lettre choisie en B24 et le cadencier U:V. ligne 9</t>
  </si>
  <si>
    <t>&lt; Écris une entrée simple. Utilise la lettre choisie en B21 et le cadencier T:U.</t>
  </si>
  <si>
    <t>&lt; Écris la technique principale : rôti, sauté, mijoté, vapeur, four, grillé, braisé.</t>
  </si>
  <si>
    <t>&lt; Écris le type de sauce ou de jus. Si aucune sauce n'est prévue, écris « aucune ».</t>
  </si>
  <si>
    <t>Fromage ou laitage &gt;</t>
  </si>
  <si>
    <t>Justification courte &gt;</t>
  </si>
  <si>
    <t>Mode d’emploi</t>
  </si>
  <si>
    <t>Remplir 28 déjeuners et 28 dîners. Les contrôles sont séparés car les seuils déjeuner/dîner ne sont pas identiques.</t>
  </si>
  <si>
    <t>Priorité métier</t>
  </si>
  <si>
    <t>Ne pas alléger systématiquement : prévenir dénutrition, préserver plaisir, moelleux, protéines, calcium, hydratation et texture.</t>
  </si>
  <si>
    <t>Attention</t>
  </si>
  <si>
    <t>Les valeurs ci-dessous reprennent les fréquences recommandées GEM-RCN personnes âgées pour base 28 déjeuners et base 28 dîners.</t>
  </si>
  <si>
    <t>Règle de saisie</t>
  </si>
  <si>
    <t>Le verdict déjeuner et le verdict dîner restent À SAISIR tant qu’aucune catégorie nutritionnelle n’est renseignée dans le bloc concerné.</t>
  </si>
  <si>
    <t>Semaine</t>
  </si>
  <si>
    <t>Jour</t>
  </si>
  <si>
    <t>Service</t>
  </si>
  <si>
    <t>Entrée - catégorie</t>
  </si>
  <si>
    <t>Plat protidique - famille</t>
  </si>
  <si>
    <t>Marqueur plat à limiter</t>
  </si>
  <si>
    <t>Garniture - catégorie</t>
  </si>
  <si>
    <t>Dessert - catégorie</t>
  </si>
  <si>
    <t>Texture / adaptation</t>
  </si>
  <si>
    <t>Hydratation / plaisir</t>
  </si>
  <si>
    <t>Correction prévue</t>
  </si>
  <si>
    <t>Lundi</t>
  </si>
  <si>
    <t>Déjeuner</t>
  </si>
  <si>
    <t>Normal tendre ; adaptation hachée/mixée si besoin</t>
  </si>
  <si>
    <t>Eau proposée + pain ; sauce/moelleux contrôlé</t>
  </si>
  <si>
    <t>Conserver apport protéines/calcium ; corriger texture si mastication difficile.</t>
  </si>
  <si>
    <t>Mardi</t>
  </si>
  <si>
    <t>Mercredi</t>
  </si>
  <si>
    <t>Jeudi</t>
  </si>
  <si>
    <t>Vendredi</t>
  </si>
  <si>
    <t>Samedi</t>
  </si>
  <si>
    <t>Dimanche</t>
  </si>
  <si>
    <t>Volaille tendre</t>
  </si>
  <si>
    <t>Entrée simple</t>
  </si>
  <si>
    <t>Œuf</t>
  </si>
  <si>
    <t>Compote sans sucre ajouté</t>
  </si>
  <si>
    <t>Plat protéique adapté</t>
  </si>
  <si>
    <t>Fruit cuit</t>
  </si>
  <si>
    <t>Dîner</t>
  </si>
  <si>
    <t>Soir léger mais non appauvri ; moelleux</t>
  </si>
  <si>
    <t>Hydratation proposée ; potage si adapté</t>
  </si>
  <si>
    <t>Surveiller dîner : plaisir, calcium, hydratation, protéines suffisantes.</t>
  </si>
  <si>
    <t>Préparation du soir enrichie</t>
  </si>
  <si>
    <t>Critère contrôlé</t>
  </si>
  <si>
    <t>Code exact à saisir</t>
  </si>
  <si>
    <t>Composante</t>
  </si>
  <si>
    <t>Mini déjeuner</t>
  </si>
  <si>
    <t>Maxi déjeuner</t>
  </si>
  <si>
    <t>Mini dîner</t>
  </si>
  <si>
    <t>Maxi dîner</t>
  </si>
  <si>
    <t>Obs déjeuner</t>
  </si>
  <si>
    <t>Verdict déjeuner</t>
  </si>
  <si>
    <t>Obs dîner</t>
  </si>
  <si>
    <t>Verdict dîner</t>
  </si>
  <si>
    <t>Correction métier</t>
  </si>
  <si>
    <t>Synthèse</t>
  </si>
  <si>
    <t>Action</t>
  </si>
  <si>
    <t>Entrées contenant plus de 15% de lipides</t>
  </si>
  <si>
    <t>Réduire entrées grasses, surtout le soir.</t>
  </si>
  <si>
    <t>Critères OK</t>
  </si>
  <si>
    <t>Conserver si cohérence culinaire.</t>
  </si>
  <si>
    <t>Crudités légumes/fruits ≥50% — service plusieurs repas/jour</t>
  </si>
  <si>
    <t>Adapter texture : râpé, brunoise, fruit mûr/coupé.</t>
  </si>
  <si>
    <t>Manques</t>
  </si>
  <si>
    <t>Ajouter les familles encouragées.</t>
  </si>
  <si>
    <t>Entrée légumes cuits ou potage ≥40% légumes</t>
  </si>
  <si>
    <t>Prévoir potages/légumes cuits au dîner.</t>
  </si>
  <si>
    <t>Excès</t>
  </si>
  <si>
    <t>Remplacer les familles à limiter.</t>
  </si>
  <si>
    <t>Produits à frire/préfrits &gt;15% lipides</t>
  </si>
  <si>
    <t>Plat/Garniture</t>
  </si>
  <si>
    <t>Réduire fritures et panés ; privilégier moelleux.</t>
  </si>
  <si>
    <t>Libres</t>
  </si>
  <si>
    <t>Contrôle non limité par ce critère.</t>
  </si>
  <si>
    <t>Plats protidiques P/L ≤1</t>
  </si>
  <si>
    <t>Limiter plats pauvres en protéines relativement aux lipides.</t>
  </si>
  <si>
    <t>Poissons ou préparations ≥70% poisson et P/L ≥2</t>
  </si>
  <si>
    <t>Prévoir poisson adapté, moelleux, sans arêtes.</t>
  </si>
  <si>
    <t>Viandes non hachées BVA/abats</t>
  </si>
  <si>
    <t>Préférer au déjeuner ; adapter découpe/tendreté.</t>
  </si>
  <si>
    <t>Préparations ou plats VPO &lt;70%</t>
  </si>
  <si>
    <t>Limiter les préparations faibles en VPO.</t>
  </si>
  <si>
    <t>Légumes cuits hors légumes secs ≥50%</t>
  </si>
  <si>
    <t>Sécuriser présence de légumes cuits, surtout au dîner.</t>
  </si>
  <si>
    <t>Légumes secs / pommes de terre / céréales ≥50%</t>
  </si>
  <si>
    <t>Maintenir énergie utile et satiété.</t>
  </si>
  <si>
    <t>Fromages calcium ≥150 mg/portion</t>
  </si>
  <si>
    <t>Renforcer calcium ; tenir compte mastication.</t>
  </si>
  <si>
    <t>Fromages calcium 100 à &lt;150 mg/portion</t>
  </si>
  <si>
    <t>Varier sans remplacer les fromages riches en calcium.</t>
  </si>
  <si>
    <t>Laitages / desserts lactés calcium &gt;100 mg</t>
  </si>
  <si>
    <t>Produit laitier/Dessert</t>
  </si>
  <si>
    <t>Renforcer apports calcium/protéines.</t>
  </si>
  <si>
    <t>Desserts de fruits crus ≥80 g fruit cru</t>
  </si>
  <si>
    <t>Adapter maturité, coupe, mixé si besoin.</t>
  </si>
  <si>
    <t>Publics concernés</t>
  </si>
  <si>
    <t>École maternelle, école primaire, étudiants, adultes, travailleurs de force : grille de repère sur 20 repas. Crèche : support pédagogique à adapter.</t>
  </si>
  <si>
    <t>Une semaine de 5 repas = préparation. La validation des fréquences se fait sur la série complète de 20 repas.</t>
  </si>
  <si>
    <t>Le verdict reste À SAISIR tant qu’aucune catégorie nutritionnelle n’est renseignée dans le tableau. Les codes doivent être copiés exactement depuis l’onglet 04.</t>
  </si>
  <si>
    <t>Normal scolaire ; portions âge</t>
  </si>
  <si>
    <t>Maintenir alternance légumes cuits/féculents.</t>
  </si>
  <si>
    <t>Maintenir équilibre avec crudité ou fruit cru sur la série.</t>
  </si>
  <si>
    <t>Volaille</t>
  </si>
  <si>
    <t>À surveiller : ne pas dépasser 4/20 ; alterner avec cuisson four/vapeur.</t>
  </si>
  <si>
    <t>À limiter : prévoir plat plus riche en VPO sur autre repas.</t>
  </si>
  <si>
    <t>Légumineuse</t>
  </si>
  <si>
    <t>Observé</t>
  </si>
  <si>
    <t>Verdict</t>
  </si>
  <si>
    <t>Valeur</t>
  </si>
  <si>
    <t>Crudités ou fruits frais en entrée/accompagnement</t>
  </si>
  <si>
    <t>MINI</t>
  </si>
  <si>
    <t>Ajouter crudités, fruits frais ou accompagnement cru adapté.</t>
  </si>
  <si>
    <t>Nombre de lignes OK</t>
  </si>
  <si>
    <t>Conserver la série si cohérente.</t>
  </si>
  <si>
    <t>Fruits crus en dessert</t>
  </si>
  <si>
    <t>Remplacer des desserts sucrés par fruits crus adaptés.</t>
  </si>
  <si>
    <t>Seuil minimum non atteint</t>
  </si>
  <si>
    <t>Ajouter la famille manquante.</t>
  </si>
  <si>
    <t>Légumes cuits hors légumes secs</t>
  </si>
  <si>
    <t>ÉQUILIBRE</t>
  </si>
  <si>
    <t>Rééquilibrer avec les féculents si trop/manque.</t>
  </si>
  <si>
    <t>Seuil maximum dépassé</t>
  </si>
  <si>
    <t>Retirer/remplacer les familles à limiter.</t>
  </si>
  <si>
    <t>Féculents, céréales, légumes secs</t>
  </si>
  <si>
    <t>Rééquilibrer avec légumes cuits.</t>
  </si>
  <si>
    <t>À saisir</t>
  </si>
  <si>
    <t>Données insuffisantes</t>
  </si>
  <si>
    <t>Compléter les 20 lignes repas.</t>
  </si>
  <si>
    <t>Prévoir fromages riches en calcium.</t>
  </si>
  <si>
    <t>Varier les fromages à teneur intermédiaire.</t>
  </si>
  <si>
    <t>Laitages ou desserts lactés Ca &gt;100mg et MG &lt;5g</t>
  </si>
  <si>
    <t>Ajouter laitages simples ou desserts lactés adaptés.</t>
  </si>
  <si>
    <t>Viandes non hachées bœuf/veau/agneau/abats</t>
  </si>
  <si>
    <t>Prévoir pièces non hachées selon public et texture.</t>
  </si>
  <si>
    <t>Poissons ou préparations poisson</t>
  </si>
  <si>
    <t>Ajouter poisson hors produits trop panés/gras.</t>
  </si>
  <si>
    <t>Plats/préparations avec VPO &lt;70%</t>
  </si>
  <si>
    <t>MAXI</t>
  </si>
  <si>
    <t>Limiter préparations pauvres en viande/poisson/œuf.</t>
  </si>
  <si>
    <t>Produits frits ou préfrits &gt;15% lipides</t>
  </si>
  <si>
    <t>Remplacer par cuisson four, vapeur, rôtie, braisée.</t>
  </si>
  <si>
    <t>Desserts gras &gt;15% lipides</t>
  </si>
  <si>
    <t>Réduire pâtisseries et desserts gras.</t>
  </si>
  <si>
    <t>Desserts sucrés &lt;15% lipides</t>
  </si>
  <si>
    <t>Réduire desserts très sucrés, remplacer par fruit/laitage.</t>
  </si>
  <si>
    <t>Copier/Coller</t>
  </si>
  <si>
    <t>École pmaternelle</t>
  </si>
  <si>
    <t>Étudiant</t>
  </si>
  <si>
    <t>Adulte sédentaire</t>
  </si>
  <si>
    <t>Travailleur de force</t>
  </si>
  <si>
    <t>EHPAD Midi</t>
  </si>
  <si>
    <t>EHPAD Soir</t>
  </si>
  <si>
    <t>Diner</t>
  </si>
  <si>
    <t>AINÉS Midi</t>
  </si>
  <si>
    <t>AINÉS Soir</t>
  </si>
  <si>
    <t>SENIORS Midi</t>
  </si>
  <si>
    <t>SENIORS Soir</t>
  </si>
  <si>
    <t>RÉSIDENCE</t>
  </si>
  <si>
    <t>FOYER</t>
  </si>
  <si>
    <t>← largeurs actuelles des colonnes</t>
  </si>
  <si>
    <t>Ce document est composé de :</t>
  </si>
  <si>
    <t>&lt; ✅ largeurs conseillées</t>
  </si>
  <si>
    <t>avec valeurs ou texte</t>
  </si>
  <si>
    <t xml:space="preserve">cellules vides </t>
  </si>
  <si>
    <t/>
  </si>
  <si>
    <t>pâtisserie--ENTREMET</t>
  </si>
  <si>
    <t>The file texts may be in English or Spanish, but the formulas remain in French.</t>
  </si>
  <si>
    <t>Los textos de los archivos pueden estar en inglés o en español, pero las fórmulas siguen en francés.</t>
  </si>
  <si>
    <t>Through your examples, everyone can move forward at their own pace, with confidence, and gain autonomy.</t>
  </si>
  <si>
    <t>Texts can be in EN or ES — Formulas stay in FR</t>
  </si>
  <si>
    <t>Textos posibles en EN o ES — Fórmulas siempre en FR</t>
  </si>
  <si>
    <t>Passez le flambeau. Transmettez vos savoir-faire : les apprenants comprendront plus vite, réussiront mieux et feront progresser vos documents.</t>
  </si>
  <si>
    <t>Pass the torch. Share your know-how: learners will understand faster, succeed better, and improve your documents.</t>
  </si>
  <si>
    <t>Pasen la antorcha. Transmitan su saber hacer: los aprendices comprenderán más rápido, tendrán más éxito y mejorarán sus documentos.</t>
  </si>
  <si>
    <t>Sharing your know-how is a way to pay tribute to those who passed theirs on to us —</t>
  </si>
  <si>
    <t>Voici une petite liste je vous laisse le plaisir de modifier les couleurs à votre convenance</t>
  </si>
  <si>
    <t>Here is a short list — feel free to adjust the colors as you see fit.</t>
  </si>
  <si>
    <t>Aquí tienes una lista breve — puedes modificar los colores como prefieras.</t>
  </si>
  <si>
    <t>sometimes in silence, sometimes with high expectations — and thanks to whom we move forward today.</t>
  </si>
  <si>
    <t>j'ai saisi "Postit" parce que Post-it® est une marque déposée</t>
  </si>
  <si>
    <t>I used "Postit" because Post-it® is a registered trademark.</t>
  </si>
  <si>
    <t>He escrito "Postit" porque Post-it® es una marca registrada.</t>
  </si>
  <si>
    <t>Tiende la mano, comparte tus saberes: tus intentos, tus errores y tu perseverancia son impulsores para quienes desean avanzar.</t>
  </si>
  <si>
    <t>FAMILLE--Identité</t>
  </si>
  <si>
    <t>Code couleur Rouge Vert Bleu RVB</t>
  </si>
  <si>
    <t>PASTRY</t>
  </si>
  <si>
    <t>CATERING</t>
  </si>
  <si>
    <t>FAMILY--Identity</t>
  </si>
  <si>
    <t>BARTENDERS - BAR - DRINKS</t>
  </si>
  <si>
    <t>RGB color codes (Red–Green–Blue)</t>
  </si>
  <si>
    <t>PASTELERÍA</t>
  </si>
  <si>
    <t>CÁTERING</t>
  </si>
  <si>
    <t>FAMILIA--Identidad</t>
  </si>
  <si>
    <t>PESCADERÍA</t>
  </si>
  <si>
    <t>BARTENDERS - BAR - BEBIDAS</t>
  </si>
  <si>
    <t>Con tu ejemplo, cada persona podrá progresar a su ritmo, con confianza y ganar en autonomía.</t>
  </si>
  <si>
    <t>R      G       B           HEX</t>
  </si>
  <si>
    <t>Couleur diététique</t>
  </si>
  <si>
    <t>Compartir tus saberes es una forma de rendir homenaje a quienes nos transmitieron los suyos,</t>
  </si>
  <si>
    <t>CUISINE</t>
  </si>
  <si>
    <t>PATISSERIE</t>
  </si>
  <si>
    <t>TRAITEUR</t>
  </si>
  <si>
    <t>CHARCUTERIE</t>
  </si>
  <si>
    <t>MODES DE CUISSON</t>
  </si>
  <si>
    <t>POISSONNERIE</t>
  </si>
  <si>
    <t>Batenders-BAR-BOISSONS</t>
  </si>
  <si>
    <t>pastry--BAVARIANS (BAVAROIS)</t>
  </si>
  <si>
    <t>catering-COLD ROASTS</t>
  </si>
  <si>
    <t>COOKING METHODS</t>
  </si>
  <si>
    <t>Dietary color</t>
  </si>
  <si>
    <t>Poissonnerie--SHELLFISH (MOLLUSCS)</t>
  </si>
  <si>
    <t>BAR-Cocktails-with alcohol</t>
  </si>
  <si>
    <t>pastelería--BÁVAROS (BAVAROIS)</t>
  </si>
  <si>
    <t>traiteur-ASADOS FRÍOS</t>
  </si>
  <si>
    <t>CHARCUTERÍA</t>
  </si>
  <si>
    <t>MODOS DE COCCIÓN</t>
  </si>
  <si>
    <t>Color dietético</t>
  </si>
  <si>
    <t>Poissonnerie--MOLUSCOS</t>
  </si>
  <si>
    <t>BAR-Cócteles-con alcohol</t>
  </si>
  <si>
    <t>a veces en silencio, a veces con exigencia, y gracias a quienes seguimos avanzando hoy.</t>
  </si>
  <si>
    <t>pâtisserie--BAVAROIS</t>
  </si>
  <si>
    <t>traiteur-ROTIS-froids</t>
  </si>
  <si>
    <t xml:space="preserve"> charcuterie--GELEES</t>
  </si>
  <si>
    <t>cuisson--BRAISÉ</t>
  </si>
  <si>
    <t>AGRUMES-comme -POMME PAMPLE.</t>
  </si>
  <si>
    <t>crudité-AGRUMES-POMME PAMPLE.</t>
  </si>
  <si>
    <t>Poissonnerie--COQUILLAGES</t>
  </si>
  <si>
    <t>BAR-Cocktails-avec alcool</t>
  </si>
  <si>
    <t>pastry--BISCUITS</t>
  </si>
  <si>
    <t>catering-AMUSE-BOUCHES</t>
  </si>
  <si>
    <t>charcuterie--JELLIES</t>
  </si>
  <si>
    <t>cooking--BRAISED</t>
  </si>
  <si>
    <t>Poissonnerie--CRUSTACEANS</t>
  </si>
  <si>
    <t>BAR-Cocktails-non-alcoholic</t>
  </si>
  <si>
    <t>pastelería--BIZCOCHOS</t>
  </si>
  <si>
    <t>traiteur-APERITIVOS</t>
  </si>
  <si>
    <t>charcutería--GELATINAS</t>
  </si>
  <si>
    <t>cocción--BRASADO</t>
  </si>
  <si>
    <t>Poissonnerie--CRUSTÁCEOS</t>
  </si>
  <si>
    <t>BAR-Cócteles-sin alcohol</t>
  </si>
  <si>
    <t>pâtisserie--BISCUITS</t>
  </si>
  <si>
    <t>traiteur-AMUSE-BOUCHE</t>
  </si>
  <si>
    <t>charcuterie-BOUDIN-BLANC</t>
  </si>
  <si>
    <t>cuisson--CONFIT</t>
  </si>
  <si>
    <t>Poissonnerie--CRUSTACÉS</t>
  </si>
  <si>
    <t>BAR-Cocktails-sans alcool</t>
  </si>
  <si>
    <t>pastry--CHARLOTTES</t>
  </si>
  <si>
    <t>catering--ASPICS</t>
  </si>
  <si>
    <t>charcuterie-BOUDIN BLANC</t>
  </si>
  <si>
    <t>cooking--CONFIT</t>
  </si>
  <si>
    <t>CITRUS (e.g., grapefruit)</t>
  </si>
  <si>
    <t>crudité-CITRUS—POMELO/GRAPEFRUIT</t>
  </si>
  <si>
    <t>Poissonnerie--WHOLE FISH</t>
  </si>
  <si>
    <t>BAR-Drinks-hot beverages</t>
  </si>
  <si>
    <t>pastelería--CHARLOTTES</t>
  </si>
  <si>
    <t>traiteur--ASPICS</t>
  </si>
  <si>
    <t>charcutería-BOUDIN BLANC (morcilla blanca)</t>
  </si>
  <si>
    <t>cocción--CONFITADO</t>
  </si>
  <si>
    <t>CÍTRICOS (p. ej., pomelo)</t>
  </si>
  <si>
    <t>crudité-CÍTRICOS—POMELO/TORONJA</t>
  </si>
  <si>
    <t>Poissonnerie--PESCADO ENTERO</t>
  </si>
  <si>
    <t>BAR-Bebidas-calientes</t>
  </si>
  <si>
    <t>pâtisserie--CHARLOTES</t>
  </si>
  <si>
    <t xml:space="preserve"> charcuterie-BOUDIN-NOIR</t>
  </si>
  <si>
    <t>cuisson--FRIT</t>
  </si>
  <si>
    <t>Poissonnerie--POISSON ENTIER</t>
  </si>
  <si>
    <t>BAR-Boissons-boissons chaudes</t>
  </si>
  <si>
    <t>pastry--CHOCOLATES</t>
  </si>
  <si>
    <t>catering--CANAPES</t>
  </si>
  <si>
    <t>charcuterie-BOUDIN NOIR</t>
  </si>
  <si>
    <t>cooking--FRIED</t>
  </si>
  <si>
    <t>Poissonnerie--FILLETs / PORTIONS</t>
  </si>
  <si>
    <t>BAR-Drinks-cold beverages</t>
  </si>
  <si>
    <t>pastelería--CHOCOLATES</t>
  </si>
  <si>
    <t>traiteur--CANAPÉS</t>
  </si>
  <si>
    <t>charcutería-BOUDIN NOIR (morcilla)</t>
  </si>
  <si>
    <t>cocción--FRITO</t>
  </si>
  <si>
    <t>Poissonnerie--FILETES / PORCIONES</t>
  </si>
  <si>
    <t>BAR-Bebidas-frías</t>
  </si>
  <si>
    <t>Códigos de color RGB (Rojo–Verde–Azul)</t>
  </si>
  <si>
    <t>pâtisserie--CHOCOLATS</t>
  </si>
  <si>
    <t xml:space="preserve"> charcuterie--GIBIER</t>
  </si>
  <si>
    <t>cuisson--FUMÉ</t>
  </si>
  <si>
    <t>Poissonnerie--Filets / Portions</t>
  </si>
  <si>
    <t>BAR-Boissons-boissons froides</t>
  </si>
  <si>
    <t>pastry--CONFECTIONERY</t>
  </si>
  <si>
    <t>catering-CHAUD-FROID</t>
  </si>
  <si>
    <t>charcuterie--GAME</t>
  </si>
  <si>
    <t>cooking--SMOKED</t>
  </si>
  <si>
    <t>Poissonnerie--SEAFOOD CHARCUTERIE</t>
  </si>
  <si>
    <t>BAR-COFFEES</t>
  </si>
  <si>
    <t>pastelería--CONFITERÍA</t>
  </si>
  <si>
    <t>traiteur-CALIENTE-FRÍO</t>
  </si>
  <si>
    <t>charcutería--CAZA</t>
  </si>
  <si>
    <t>cocción--AHUMADO</t>
  </si>
  <si>
    <t>Poissonnerie--CHARCUTERÍA DEL MAR</t>
  </si>
  <si>
    <t>BAR-CAFÉS</t>
  </si>
  <si>
    <t>pâtisserie--CONFISERIES</t>
  </si>
  <si>
    <t>traiteur-CHAUD-FROID</t>
  </si>
  <si>
    <t xml:space="preserve"> charcuterie--LAPIN</t>
  </si>
  <si>
    <t>cuisson--GRILLÉ</t>
  </si>
  <si>
    <t>Poissonnerie--Charcuterie de la Mer</t>
  </si>
  <si>
    <t>BAR-CAFES-cafés</t>
  </si>
  <si>
    <t>pastry--ENTREMETS</t>
  </si>
  <si>
    <t>catering-COLD STARTER</t>
  </si>
  <si>
    <t>charcuterie--RABBIT</t>
  </si>
  <si>
    <t>cooking--GRILLED</t>
  </si>
  <si>
    <t>Poissonnerie--SMOKED FISH</t>
  </si>
  <si>
    <t>BAR-TEAS</t>
  </si>
  <si>
    <t>pastelería--ENTREMETS</t>
  </si>
  <si>
    <t>traiteur-ENTRANTE FRÍO</t>
  </si>
  <si>
    <t>charcutería--CONEJO</t>
  </si>
  <si>
    <t>cocción--A LA PARRILLA</t>
  </si>
  <si>
    <t>Poissonnerie--AHUMADOS</t>
  </si>
  <si>
    <t>BAR-TÉS</t>
  </si>
  <si>
    <t>traiteur-ENTRÉE-FROIDE</t>
  </si>
  <si>
    <t xml:space="preserve"> charcuterie-PURE-VOLAILLE </t>
  </si>
  <si>
    <t>cuisson--NATURE</t>
  </si>
  <si>
    <t>Poissonnerie--FUMAISONS</t>
  </si>
  <si>
    <t>BAR-THE-thés</t>
  </si>
  <si>
    <t>pastry-ENTREMET-GENOISE</t>
  </si>
  <si>
    <t>catering-HOT STARTER</t>
  </si>
  <si>
    <t>charcuterie-PURE POULTRY</t>
  </si>
  <si>
    <t>cooking--PLAIN</t>
  </si>
  <si>
    <t>Poissonnerie--MARINADES &amp; CURES</t>
  </si>
  <si>
    <t>BAR--JUICES-Juices &amp; fresh-pressed</t>
  </si>
  <si>
    <t>pastelería-ENTREMET-GENOVESA</t>
  </si>
  <si>
    <t>traiteur-ENTRANTE CALIENTE</t>
  </si>
  <si>
    <t>charcutería-PURA AVE</t>
  </si>
  <si>
    <t>cocción--NATURAL</t>
  </si>
  <si>
    <t>Poissonnerie--MARINADOS Y SALAZONES</t>
  </si>
  <si>
    <t>BAR--ZUMOS-Zumos y prensados</t>
  </si>
  <si>
    <t>pâtisserie-ENTREMET-GÉNOISE</t>
  </si>
  <si>
    <t>traiteur-ENTRÉE-CHAUDE</t>
  </si>
  <si>
    <t xml:space="preserve"> charcuterie--GALANTINE</t>
  </si>
  <si>
    <t>cuisson--PAPILLOTES</t>
  </si>
  <si>
    <t>Poissonnerie--MARINADES &amp; SALAISONS</t>
  </si>
  <si>
    <t>BAR--JUS-Jus &amp; pressés</t>
  </si>
  <si>
    <t>pastry--GANACHE</t>
  </si>
  <si>
    <t>catering-FOIE GRAS</t>
  </si>
  <si>
    <t>charcuterie--GALANTINE</t>
  </si>
  <si>
    <t>cooking--EN PAPILLOTE</t>
  </si>
  <si>
    <t>Poissonnerie--TARTARES &amp; CEVICHES</t>
  </si>
  <si>
    <t>BAR--Smoothies</t>
  </si>
  <si>
    <t>pastelería--GANACHE</t>
  </si>
  <si>
    <t>traiteur-FOIE GRAS</t>
  </si>
  <si>
    <t>charcutería--GALANTINA</t>
  </si>
  <si>
    <t>cocción--EN PAPILLOTE</t>
  </si>
  <si>
    <t>Poissonnerie--TÁRTAROS Y CEVICHES</t>
  </si>
  <si>
    <t>pâtisserie--GANACHE</t>
  </si>
  <si>
    <t>traiteur-FOIE-GRAS</t>
  </si>
  <si>
    <t xml:space="preserve"> charcuterie--MORTADELLE</t>
  </si>
  <si>
    <t>cuisson--POCHÉ</t>
  </si>
  <si>
    <t>Poissonnerie--Tatrtares &amp; Ceviches</t>
  </si>
  <si>
    <t>pastry--CAKE</t>
  </si>
  <si>
    <t>catering-HORS D'OEUVRES</t>
  </si>
  <si>
    <t>charcuterie--MORTADELLA</t>
  </si>
  <si>
    <t>cooking--POACHED</t>
  </si>
  <si>
    <t>Poissonnerie--SOUPS &amp; BISQUES</t>
  </si>
  <si>
    <t>BAR--Sodas &amp; lemonades</t>
  </si>
  <si>
    <t>pastelería--PASTEL</t>
  </si>
  <si>
    <t>traiteur-ENTREM ESES</t>
  </si>
  <si>
    <t>charcutería--MORTADELA</t>
  </si>
  <si>
    <t>cocción--POCHADO</t>
  </si>
  <si>
    <t>Poissonnerie--SOPAS Y BISQUES</t>
  </si>
  <si>
    <t>BAR--Refrescos y limonadas</t>
  </si>
  <si>
    <t>pâtisserie--GATEAU</t>
  </si>
  <si>
    <t>traiteur-HORS-D'ŒUVRE</t>
  </si>
  <si>
    <t xml:space="preserve"> charcuterie-PATE-CAMPAGNE</t>
  </si>
  <si>
    <t>cuisson--POELLÉ</t>
  </si>
  <si>
    <t>Poissonnerie--Soupes &amp; Bisques</t>
  </si>
  <si>
    <t>BAR--Sodas &amp; limonades</t>
  </si>
  <si>
    <t>pastry--MERINGUE</t>
  </si>
  <si>
    <t>catering-CATERING PASTRY</t>
  </si>
  <si>
    <t>charcuterie-COUNTRY PÂTÉ</t>
  </si>
  <si>
    <t>cooking--PAN-ROASTED</t>
  </si>
  <si>
    <t>Poissonnerie--BASIC PREPARATIONS</t>
  </si>
  <si>
    <t>BAR--Syrups &amp; shrubs</t>
  </si>
  <si>
    <t>pastelería--MERENGUE</t>
  </si>
  <si>
    <t>traiteur-PASTELERÍA DE CÁTERING</t>
  </si>
  <si>
    <t>charcutería-PATÉ DE CAMPAÑA</t>
  </si>
  <si>
    <t>cocción--A LA SARTÉN</t>
  </si>
  <si>
    <t>Poissonnerie--PREPARACIONES BÁSICAS</t>
  </si>
  <si>
    <t>BAR--Jarabes y shrubs</t>
  </si>
  <si>
    <t>pâtisserie--MERINGUE</t>
  </si>
  <si>
    <t>traiteur-PATISSERIE-TRAITEUR</t>
  </si>
  <si>
    <t xml:space="preserve"> charcuterie-PATÉ DE-FOIE </t>
  </si>
  <si>
    <t>cuisson--RÂGOUTS</t>
  </si>
  <si>
    <t>Poissonnerie--Préparations de base</t>
  </si>
  <si>
    <t>BAR--Sirops &amp; shrubs</t>
  </si>
  <si>
    <t>pastry--MOUSSES</t>
  </si>
  <si>
    <t>catering-COMPOSED SALAD</t>
  </si>
  <si>
    <t>charcuterie-LIVER PÂTÉ</t>
  </si>
  <si>
    <t>cooking--STEWED</t>
  </si>
  <si>
    <t>Poissonnerie--SAUCES &amp; BUTTERS</t>
  </si>
  <si>
    <t>BAR--Punches</t>
  </si>
  <si>
    <t>pastelería--MOUSSES</t>
  </si>
  <si>
    <t>traiteur-ENSALADA COMPUESTA</t>
  </si>
  <si>
    <t>charcutería-PATÉ DE HÍGADO</t>
  </si>
  <si>
    <t>cocción--ESTOFADO</t>
  </si>
  <si>
    <t>Poissonnerie--SALSAS Y MANTEQUILLAS</t>
  </si>
  <si>
    <t>BAR--Ponches</t>
  </si>
  <si>
    <t>pâtisserie--MOUSSES</t>
  </si>
  <si>
    <t>traiteur-SALADE-COMPOSÉE</t>
  </si>
  <si>
    <t xml:space="preserve"> charcuterie--QUENELLES</t>
  </si>
  <si>
    <t>cuisson--RÔTI</t>
  </si>
  <si>
    <t>Poissonnerie--Sauces &amp; Beurres</t>
  </si>
  <si>
    <t xml:space="preserve">BAR--Punchs </t>
  </si>
  <si>
    <t>pastry-DOUGH-BRIOCHE</t>
  </si>
  <si>
    <t>catering-SIMPLE SALAD</t>
  </si>
  <si>
    <t>charcuterie--QUENELLES</t>
  </si>
  <si>
    <t>cooking--ROASTED</t>
  </si>
  <si>
    <t>Poissonnerie--COD</t>
  </si>
  <si>
    <t>BAR-Fermented-(kefir, kombucha)</t>
  </si>
  <si>
    <t>pastelería-MASA-BRIOCHE</t>
  </si>
  <si>
    <t>traiteur-ENSALADA SIMPLE</t>
  </si>
  <si>
    <t>charcutería--QUENELLES</t>
  </si>
  <si>
    <t>cocción--ASADO</t>
  </si>
  <si>
    <t>Poissonnerie--BACALAO</t>
  </si>
  <si>
    <t>BAR-Fermentadas-(kéfir, kombucha)</t>
  </si>
  <si>
    <t>pâtisserie-PATE A-BRIOCHE</t>
  </si>
  <si>
    <t>traiteur-SALADE-SIMPLE</t>
  </si>
  <si>
    <t xml:space="preserve"> charcuterie--RILLETTES</t>
  </si>
  <si>
    <t>cuisson--SAUMURÉ</t>
  </si>
  <si>
    <t>Poissonnerie--CABILLAUD</t>
  </si>
  <si>
    <t>BAR-Fermentées-(kefir, kombucha)</t>
  </si>
  <si>
    <t>pastry-DOUGH-CROISSANTS</t>
  </si>
  <si>
    <t>catering-HOT SAUCE</t>
  </si>
  <si>
    <t>charcuterie--RILLETTES</t>
  </si>
  <si>
    <t>cooking--BRINED</t>
  </si>
  <si>
    <t>Poissonnerie--SALMON</t>
  </si>
  <si>
    <t>BAR--Detox</t>
  </si>
  <si>
    <t>pastelería-MASA-CROISSANT</t>
  </si>
  <si>
    <t>traiteur-SALSA CALIENTE</t>
  </si>
  <si>
    <t>charcutería--RILLETTES</t>
  </si>
  <si>
    <t>cocción--SALMUERADO</t>
  </si>
  <si>
    <t>Poissonnerie--SALMÓN</t>
  </si>
  <si>
    <t>pâtisserie-PATE A-CROISSANTS</t>
  </si>
  <si>
    <t>traiteur-SAUCE-CHAUDE</t>
  </si>
  <si>
    <t xml:space="preserve"> charcuterie--RILLONS</t>
  </si>
  <si>
    <t>cuisson-SAUTÉ-AVEC SAUCE</t>
  </si>
  <si>
    <t>Poissonnerie--SAUMON</t>
  </si>
  <si>
    <t>pastry-DOUGH-PUFF PASTRY</t>
  </si>
  <si>
    <t>catering-HOT EMULSIFIED SAUCE</t>
  </si>
  <si>
    <t>charcuterie--RILLONS</t>
  </si>
  <si>
    <t>cooking-SAUTEED-WITH SAUCE</t>
  </si>
  <si>
    <t>Poissonnerie--TUNA</t>
  </si>
  <si>
    <t>BAR--Fruity</t>
  </si>
  <si>
    <t>pastelería-MASA-HOJALDRADA</t>
  </si>
  <si>
    <t>traiteur-SALSA EMULSIONADA CALIENTE</t>
  </si>
  <si>
    <t>charcutería--RILLONS (de cerdo)</t>
  </si>
  <si>
    <t>cocción-SALTEADO-CON SALSA</t>
  </si>
  <si>
    <t>Poissonnerie--ATÚN</t>
  </si>
  <si>
    <t>BAR--Afrutado</t>
  </si>
  <si>
    <t>pâtisserie-PATE -FEUILLETÉE</t>
  </si>
  <si>
    <t>traiteur-SAUCE-EMULSIONNÉE CHAUDE</t>
  </si>
  <si>
    <t xml:space="preserve"> charcuterie--ROULADE</t>
  </si>
  <si>
    <t>cuisson-SAUTÉ-SANS SAUCE</t>
  </si>
  <si>
    <t>Poissonnerie--THON</t>
  </si>
  <si>
    <t>BAR--Fruité</t>
  </si>
  <si>
    <t>pastry-DOUGH-BREAD</t>
  </si>
  <si>
    <t>catering-COLD SAUCE</t>
  </si>
  <si>
    <t>charcuterie--ROULADE</t>
  </si>
  <si>
    <t>cooking-SAUTEED-WITHOUT SAUCE</t>
  </si>
  <si>
    <t>Poissonnerie--SEA BREAM</t>
  </si>
  <si>
    <t>BAR--Creamy</t>
  </si>
  <si>
    <t>pastelería-MASA-PAN</t>
  </si>
  <si>
    <t>traiteur-SALSA FRÍA</t>
  </si>
  <si>
    <t>charcutería--ROULADE</t>
  </si>
  <si>
    <t>cocción-SALTEADO-SIN SALSA</t>
  </si>
  <si>
    <t>Poissonnerie--DORADA</t>
  </si>
  <si>
    <t>BAR--Cremoso</t>
  </si>
  <si>
    <t>pâtisserie-PATE A-PAIN</t>
  </si>
  <si>
    <t>traiteur-SAUCE FROIDE</t>
  </si>
  <si>
    <t xml:space="preserve"> charcuterie--SAUCISSE </t>
  </si>
  <si>
    <t>cuisson--VAPEUR</t>
  </si>
  <si>
    <t>Poissonnerie--DORADE</t>
  </si>
  <si>
    <t>BAR--Crémeux</t>
  </si>
  <si>
    <t>pastry-DOUGH-SANDWICH BREAD</t>
  </si>
  <si>
    <t>catering-VEGETABLE TERRINE</t>
  </si>
  <si>
    <t>charcuterie--SAUSAGE</t>
  </si>
  <si>
    <t>cooking--STEAMED</t>
  </si>
  <si>
    <t>Poissonnerie--HAKE</t>
  </si>
  <si>
    <t>BAR--Classics</t>
  </si>
  <si>
    <t>pastelería-MASA-PAN DE MOLDE</t>
  </si>
  <si>
    <t>traiteur-TERRINA DE VERDURAS</t>
  </si>
  <si>
    <t>charcutería--SALCHICHA</t>
  </si>
  <si>
    <t>cocción--AL VAPOR</t>
  </si>
  <si>
    <t>Poissonnerie--MERLUZA</t>
  </si>
  <si>
    <t>BAR--Clásicos</t>
  </si>
  <si>
    <t>pâtisserie-PATE-PAIN DE MIE</t>
  </si>
  <si>
    <t>traiteur-TERRINE DE-LÉGUMES</t>
  </si>
  <si>
    <t xml:space="preserve"> charcuterie-SAUCISSON DE-FOIE</t>
  </si>
  <si>
    <t>Poissonnerie--MERLU</t>
  </si>
  <si>
    <t>BAR--Classiques</t>
  </si>
  <si>
    <t>pastry-DOUGH-SAVARIN</t>
  </si>
  <si>
    <t>catering-FISH TERRINE</t>
  </si>
  <si>
    <t>charcuterie-LIVER SAUSAGE</t>
  </si>
  <si>
    <t>Poissonnerie--POLLOCK</t>
  </si>
  <si>
    <t>BAR--Signatures</t>
  </si>
  <si>
    <t>pastelería-MASA-SAVARIN</t>
  </si>
  <si>
    <t>traiteur-TERRINA DE PESCADO</t>
  </si>
  <si>
    <t>charcutería-SALCHICHA DE HÍGADO</t>
  </si>
  <si>
    <t>Poissonnerie--ABADEJO</t>
  </si>
  <si>
    <t>BAR--De autor</t>
  </si>
  <si>
    <t>pâtisserie-PATE A-SAVARIN</t>
  </si>
  <si>
    <t>traiteur-TERRINE DE-POISSON</t>
  </si>
  <si>
    <t xml:space="preserve"> charcuterie--ABATS</t>
  </si>
  <si>
    <t>Poissonnerie--LIEU</t>
  </si>
  <si>
    <t>pastry-DOUGH-YEASTED</t>
  </si>
  <si>
    <t>catering-MEAT TERRINE</t>
  </si>
  <si>
    <t>charcuterie--OFFAL</t>
  </si>
  <si>
    <t>Poissonnerie--FRESH (DAY)</t>
  </si>
  <si>
    <t>BAR--Short</t>
  </si>
  <si>
    <t>pastelería-MASA-LEVADA</t>
  </si>
  <si>
    <t>traiteur-TERRINA DE CARNE</t>
  </si>
  <si>
    <t>charcutería--CASCQUERÍA</t>
  </si>
  <si>
    <t>Poissonnerie--FRESCO (DEL DÍA)</t>
  </si>
  <si>
    <t>BAR--Corto</t>
  </si>
  <si>
    <t>pâtisserie-PATE-LEVÉE</t>
  </si>
  <si>
    <t>traiteur-TERRINE DE-VIANDE</t>
  </si>
  <si>
    <t xml:space="preserve"> charcuterie--CONFIT</t>
  </si>
  <si>
    <t>Poissonnerie--FRAIS (JOUR)</t>
  </si>
  <si>
    <t>pastry-DOUGH-SHORT/DRY</t>
  </si>
  <si>
    <t>catering-POULTRY TERRINE</t>
  </si>
  <si>
    <t>charcuterie--CONFIT</t>
  </si>
  <si>
    <t>Poissonnerie--FROZEN</t>
  </si>
  <si>
    <t>BAR--Long</t>
  </si>
  <si>
    <t>pastelería-MASA-SECA</t>
  </si>
  <si>
    <t>traiteur-TERRINA DE AVE</t>
  </si>
  <si>
    <t>charcutería--CONFITADO</t>
  </si>
  <si>
    <t>Poissonnerie--CONGELADO</t>
  </si>
  <si>
    <t>BAR--Largo</t>
  </si>
  <si>
    <t>pâtisserie-PATE-SÈCHE</t>
  </si>
  <si>
    <t>traiteur-TERRINE DE-VOLAILLE</t>
  </si>
  <si>
    <t xml:space="preserve"> charcuterie--Pâtés</t>
  </si>
  <si>
    <t>Poissonnerie--SURGELÉ</t>
  </si>
  <si>
    <t>pastry-DOUGH-SWEET (PÂTE SUCRÉE)</t>
  </si>
  <si>
    <t>catering-COCKTAIL BITES</t>
  </si>
  <si>
    <t>charcuterie--PÂTÉS</t>
  </si>
  <si>
    <t>Poissonnerie--STUFFED</t>
  </si>
  <si>
    <t>pastelería-MASA-DULCE (PÂTE SUCRÉE)</t>
  </si>
  <si>
    <t>traiteur-BOCADITOS DE APERITIVO</t>
  </si>
  <si>
    <t>charcutería--PATÉS</t>
  </si>
  <si>
    <t>Poissonnerie--RELLENO</t>
  </si>
  <si>
    <t>pâtisserie-PATE-SUCRÉE</t>
  </si>
  <si>
    <t>traiteur-Bouchées-apéritif</t>
  </si>
  <si>
    <t xml:space="preserve"> charcuterie--TERRINES</t>
  </si>
  <si>
    <t>Poissonnerie--FARCI</t>
  </si>
  <si>
    <t>BAR--Punchs</t>
  </si>
  <si>
    <t>pastry-DOUGHS-FOR-…</t>
  </si>
  <si>
    <t>catering-COLD BUFFET</t>
  </si>
  <si>
    <t>charcuterie--TERRINES</t>
  </si>
  <si>
    <t>pastelería-MASAS-PARA-…</t>
  </si>
  <si>
    <t>traiteur-BUFÉ FRÍO</t>
  </si>
  <si>
    <t>charcutería--TERRINAS</t>
  </si>
  <si>
    <t>pâtisserie-PATES-A….</t>
  </si>
  <si>
    <t>traiteur-Buffet-froid</t>
  </si>
  <si>
    <t>pastry-FRUIT PASTES (PÂTES DE FRUITS)</t>
  </si>
  <si>
    <t>catering-HOT BUFFET</t>
  </si>
  <si>
    <t>pastelería-PÂTES-DE-FRUITS (DULCES DE FRUTA)</t>
  </si>
  <si>
    <t>traiteur-BUFÉ CALIENTE</t>
  </si>
  <si>
    <t>pâtisserie-PATES-DE-FRUITS</t>
  </si>
  <si>
    <t>traiteur-Buffet-chaud</t>
  </si>
  <si>
    <t xml:space="preserve"> charcuterie--SAUCISSES (boyau)</t>
  </si>
  <si>
    <t>pastry--PETITS FOURS</t>
  </si>
  <si>
    <t>catering-COMPOSED SALADS</t>
  </si>
  <si>
    <t>charcuterie--SAUSAGES (casings)</t>
  </si>
  <si>
    <t>pastelería--PETITS FOURS</t>
  </si>
  <si>
    <t>traiteur-ENSALADAS COMPUESTAS</t>
  </si>
  <si>
    <t>charcutería--SALCHICHAS (en tripa)</t>
  </si>
  <si>
    <t>pâtisserie-PETITS-FOURS</t>
  </si>
  <si>
    <t>traiteur-Salades-composées</t>
  </si>
  <si>
    <t xml:space="preserve"> charcuterie--Jambons &amp; salaisons</t>
  </si>
  <si>
    <t>pastry--PUDDING</t>
  </si>
  <si>
    <t>catering--VERRINES</t>
  </si>
  <si>
    <t>charcuterie--HAMS &amp; CURED MEATS</t>
  </si>
  <si>
    <t>pastelería--PUDIN</t>
  </si>
  <si>
    <t>traiteur--VERRINES</t>
  </si>
  <si>
    <t>charcutería--JAMONES Y SALAZONES</t>
  </si>
  <si>
    <t>pâtisserie--PUDDING</t>
  </si>
  <si>
    <t xml:space="preserve"> charcuterie--BALLOTINES</t>
  </si>
  <si>
    <t>pastry--VIENNOISERIES</t>
  </si>
  <si>
    <t>catering--PUFF-PASTRY BITES</t>
  </si>
  <si>
    <t>charcuterie--BALLOTINES</t>
  </si>
  <si>
    <t>pastelería--VIENNOISERIES</t>
  </si>
  <si>
    <t>traiteur--HOJALDRES</t>
  </si>
  <si>
    <t>charcutería--BALOTINAS</t>
  </si>
  <si>
    <t>pâtisserie--Viennoiseries</t>
  </si>
  <si>
    <t>traiteur--FEUILLETES</t>
  </si>
  <si>
    <t xml:space="preserve"> charcuterie--ASPICS</t>
  </si>
  <si>
    <t>pastry--TARTS</t>
  </si>
  <si>
    <t>catering--QUICHES</t>
  </si>
  <si>
    <t>charcuterie--ASPICS</t>
  </si>
  <si>
    <t>pastelería--TARTAS</t>
  </si>
  <si>
    <t>traiteur--QUICHES</t>
  </si>
  <si>
    <t>charcutería--ASPICS</t>
  </si>
  <si>
    <t>pâtisserie--Tartes</t>
  </si>
  <si>
    <t xml:space="preserve"> charcuterie--Fromage de tête</t>
  </si>
  <si>
    <t>pastry--MACARONS</t>
  </si>
  <si>
    <t>catering--DISHES</t>
  </si>
  <si>
    <t>charcuterie--HEAD CHEESE</t>
  </si>
  <si>
    <t>pastelería--MACARONS</t>
  </si>
  <si>
    <t>traiteur--PLATOS</t>
  </si>
  <si>
    <t>charcutería--QUESO DE CABEZA</t>
  </si>
  <si>
    <t>pâtisserie--Macarons</t>
  </si>
  <si>
    <t>traiteur--PLATS</t>
  </si>
  <si>
    <t xml:space="preserve"> charcuterie--CONFITS</t>
  </si>
  <si>
    <t>pastry--CHOCOLATE WORK</t>
  </si>
  <si>
    <t>catering--GARNISHES</t>
  </si>
  <si>
    <t>charcuterie--CONFITS</t>
  </si>
  <si>
    <t>pastelería--CHOCOLATERÍA</t>
  </si>
  <si>
    <t>traiteur--GUARNICIONES</t>
  </si>
  <si>
    <t>charcutería--CONFITS</t>
  </si>
  <si>
    <t>pâtisserie--Chocolaterie</t>
  </si>
  <si>
    <t>traiteur--GARNITURES</t>
  </si>
  <si>
    <t xml:space="preserve"> charcuterie--FUMAISONS</t>
  </si>
  <si>
    <t>pastry--CREAMS &amp; MOUSSES</t>
  </si>
  <si>
    <t>charcuterie--SMOKED PRODUCTS</t>
  </si>
  <si>
    <t>pastelería--CREMAS Y MOUSSES</t>
  </si>
  <si>
    <t>charcutería--AHUMADOS</t>
  </si>
  <si>
    <t>pâtisserie--Crèmes &amp; mousses</t>
  </si>
  <si>
    <t xml:space="preserve"> charcuterie--GRATTONS</t>
  </si>
  <si>
    <t>pastry--BASIC DOUGHS</t>
  </si>
  <si>
    <t>charcuterie--CRACKLINGS</t>
  </si>
  <si>
    <t>pastelería--MASAS BÁSICAS</t>
  </si>
  <si>
    <t>charcutería--CHICHARRONES</t>
  </si>
  <si>
    <t>pâtisserie--Pâtes de base</t>
  </si>
  <si>
    <t>pastry--YULE LOGS (BÛCHES)</t>
  </si>
  <si>
    <t>pastelería--TRONCOS (BÛCHES)</t>
  </si>
  <si>
    <t>pâtisserie--Bûches</t>
  </si>
  <si>
    <t>pâtisserie--Petits fours</t>
  </si>
  <si>
    <t>pastry--ICE CREAM &amp; FROZEN DESSERTS</t>
  </si>
  <si>
    <t>pastelería--HELADERÍA</t>
  </si>
  <si>
    <t>pâtisserie--Glacerie</t>
  </si>
  <si>
    <t>pastry--DECORATIONS</t>
  </si>
  <si>
    <t>pastelería--DECORACIONES</t>
  </si>
  <si>
    <t>pâtisserie--Décors</t>
  </si>
  <si>
    <t>SALADES COMPOSÉES</t>
  </si>
  <si>
    <t>COMPOSED SALADS</t>
  </si>
  <si>
    <t>ENSALADAS COMPUESTAS</t>
  </si>
  <si>
    <t>FIN</t>
  </si>
  <si>
    <t>crudité-CÉLÉRI BRANCHE</t>
  </si>
  <si>
    <t>proteins-LAMB</t>
  </si>
  <si>
    <t>cocido-ESPÁRRAGOS</t>
  </si>
  <si>
    <t>SIDES</t>
  </si>
  <si>
    <t>ACOMPAÑAMIENTOS</t>
  </si>
  <si>
    <t>plat-PROTÉINES</t>
  </si>
  <si>
    <t>légumes-CUIDITES</t>
  </si>
  <si>
    <t>légumes-CRUDITES</t>
  </si>
  <si>
    <t>légumes-FÉCULENTS</t>
  </si>
  <si>
    <t>COMPOSED GREEN SALADS</t>
  </si>
  <si>
    <t>ENSALADAS VERDES COMPUESTAS</t>
  </si>
  <si>
    <t>ACCOMPAGNEMENTS</t>
  </si>
  <si>
    <t>protéines-ABATS</t>
  </si>
  <si>
    <t>féculent-BLÉ</t>
  </si>
  <si>
    <t>-CRUDITES</t>
  </si>
  <si>
    <t>dish-PROTEINS</t>
  </si>
  <si>
    <t>vegetables-COOKED VEGETABLES</t>
  </si>
  <si>
    <t>vegetables-RAW VEGETABLES</t>
  </si>
  <si>
    <t>vegetables-STARCHES</t>
  </si>
  <si>
    <t>-CRUDITÉS</t>
  </si>
  <si>
    <t>plato-PROTEÍNAS</t>
  </si>
  <si>
    <t>verduras-COCIDAS</t>
  </si>
  <si>
    <t>verduras-CRUDITÉS</t>
  </si>
  <si>
    <t>verduras-FÉCULAS</t>
  </si>
  <si>
    <t>COMPOSES-VERTS</t>
  </si>
  <si>
    <t>protéines-ABATTIS</t>
  </si>
  <si>
    <t>cuidité-ARTICHAUT</t>
  </si>
  <si>
    <t>crudité-AVOCAT</t>
  </si>
  <si>
    <t>féculent-BOULGHOUR</t>
  </si>
  <si>
    <t>-COOKED VEGETABLES</t>
  </si>
  <si>
    <t>proteins-OFFAL</t>
  </si>
  <si>
    <t>starch-WHEAT</t>
  </si>
  <si>
    <t>-VERDURAS COCIDAS</t>
  </si>
  <si>
    <t>proteínas-CASQUERÍA</t>
  </si>
  <si>
    <t>féculent-TRIGO</t>
  </si>
  <si>
    <t>protéines-AGNEAU</t>
  </si>
  <si>
    <t>cuidité-ASPERGES</t>
  </si>
  <si>
    <t>crudité-BETTERAVES</t>
  </si>
  <si>
    <t>féculent-FÉVES</t>
  </si>
  <si>
    <t>PLATED DESSERT</t>
  </si>
  <si>
    <t>proteins-GIBLETS</t>
  </si>
  <si>
    <t>cooked-ARTICHOKE</t>
  </si>
  <si>
    <t>raw-AVOCADO</t>
  </si>
  <si>
    <t>starch-BULGUR</t>
  </si>
  <si>
    <t>POSTRE EMPLATADO</t>
  </si>
  <si>
    <t>proteínas-MENUDOS (abattis)</t>
  </si>
  <si>
    <t>cocido-ALCACHOFA</t>
  </si>
  <si>
    <t>crudité-AGUACATE</t>
  </si>
  <si>
    <t>féculent-BULGUR</t>
  </si>
  <si>
    <t>protéines-BŒUF</t>
  </si>
  <si>
    <t>cuidité-BETTERAVES</t>
  </si>
  <si>
    <t>crudité-CAROTTES</t>
  </si>
  <si>
    <t>féculent-FÉVETTES</t>
  </si>
  <si>
    <t>-DESSERTS</t>
  </si>
  <si>
    <t>cooked-ASPARAGUS</t>
  </si>
  <si>
    <t>raw-BEETS</t>
  </si>
  <si>
    <t>starch-BROAD BEANS (FAVA)</t>
  </si>
  <si>
    <t>-POSTRES</t>
  </si>
  <si>
    <t>proteínas-CORDERO</t>
  </si>
  <si>
    <t>crudité-REMOLACHAS</t>
  </si>
  <si>
    <t>féculent-HABAS (FAVA)</t>
  </si>
  <si>
    <t>DESSERT-ASSIETTE</t>
  </si>
  <si>
    <t>protéines-CAILLES</t>
  </si>
  <si>
    <t>cuidité-CAROTTES</t>
  </si>
  <si>
    <t>féculent-H. COCOS</t>
  </si>
  <si>
    <t>-STARTERS</t>
  </si>
  <si>
    <t>proteins-BEEF</t>
  </si>
  <si>
    <t>cooked-BEETS</t>
  </si>
  <si>
    <t>raw-CARROTS</t>
  </si>
  <si>
    <t>starch-BABY FAVA BEANS</t>
  </si>
  <si>
    <t>-ENTRANTES</t>
  </si>
  <si>
    <t>proteínas-TERnera</t>
  </si>
  <si>
    <t>cocido-REMOLACHAS</t>
  </si>
  <si>
    <t>crudité-ZANAHORIAS</t>
  </si>
  <si>
    <t>féculent-HABITAS (HABAS BABY)</t>
  </si>
  <si>
    <t>protéines-CANARD</t>
  </si>
  <si>
    <t>cuidité-CÉLÉRI BRANCHE</t>
  </si>
  <si>
    <t>crudité-CÉLÉRI RAVE</t>
  </si>
  <si>
    <t>féculent-H. FLAGEOLETS</t>
  </si>
  <si>
    <t>-ENTREMETS</t>
  </si>
  <si>
    <t>proteins-QUAIL</t>
  </si>
  <si>
    <t>cooked-CARROTS</t>
  </si>
  <si>
    <t>raw-CELERY STALKS</t>
  </si>
  <si>
    <t>starch-COCO BEANS</t>
  </si>
  <si>
    <t>proteínas-CODORNICES</t>
  </si>
  <si>
    <t>cocido-ZANAHORIAS</t>
  </si>
  <si>
    <t>crudité-APIO EN RAMA</t>
  </si>
  <si>
    <t>féculent-ALUBIAS COCO</t>
  </si>
  <si>
    <t>protéines-CHARCUTERIES</t>
  </si>
  <si>
    <t>cuidité-CÉLÉRI RAVE</t>
  </si>
  <si>
    <t>crudité-CHAMPIGNONS</t>
  </si>
  <si>
    <t>féculent-H. NOIRS</t>
  </si>
  <si>
    <t>-STARCHES</t>
  </si>
  <si>
    <t>proteins-DUCK</t>
  </si>
  <si>
    <t>cooked-CELERY STALKS</t>
  </si>
  <si>
    <t>raw-CELERIAC (CELERY ROOT)</t>
  </si>
  <si>
    <t>starch-FLAGEOLET BEANS</t>
  </si>
  <si>
    <t>-FÉCULAS</t>
  </si>
  <si>
    <t>proteínas-PATO</t>
  </si>
  <si>
    <t>cocido-APIO EN RAMA</t>
  </si>
  <si>
    <t>crudité-APIONABO</t>
  </si>
  <si>
    <t>féculent-FLAGEOLETS</t>
  </si>
  <si>
    <t>protéines-COQUILLAGES</t>
  </si>
  <si>
    <t>cuidité-CHAMPIGNONS</t>
  </si>
  <si>
    <t>crudité-CHOU BLANC</t>
  </si>
  <si>
    <t>féculent-H. ROUGES</t>
  </si>
  <si>
    <t>-AFTERNOON SNACK</t>
  </si>
  <si>
    <t>proteins-CHARCUTERIE</t>
  </si>
  <si>
    <t>cooked-CELERIAC (CELERY ROOT)</t>
  </si>
  <si>
    <t>raw-MUSHROOMS</t>
  </si>
  <si>
    <t>starch-BLACK BEANS</t>
  </si>
  <si>
    <t>-MERIENDA</t>
  </si>
  <si>
    <t>proteínas-CHARCUTERÍA</t>
  </si>
  <si>
    <t>cocido-APIONABO</t>
  </si>
  <si>
    <t>crudité-CHAMPIÑONES</t>
  </si>
  <si>
    <t>féculent-FRIJOLES/ALUBIAS NEGRAS</t>
  </si>
  <si>
    <t>protéines-CRUSTACÉS</t>
  </si>
  <si>
    <t>cuidité-CHOU BLANC</t>
  </si>
  <si>
    <t>crudité-CHOU ROUGE</t>
  </si>
  <si>
    <t>féculent-H. SOISSON</t>
  </si>
  <si>
    <t>DAIRY + STARCHES</t>
  </si>
  <si>
    <t>proteins-SHELLFISH (MOLLUSCS)</t>
  </si>
  <si>
    <t>cooked-MUSHROOMS</t>
  </si>
  <si>
    <t>raw-WHITE CABBAGE</t>
  </si>
  <si>
    <t>starch-RED BEANS</t>
  </si>
  <si>
    <t>LÁCTEOS + FÉCULAS</t>
  </si>
  <si>
    <t>proteínas-MOLUSCOS</t>
  </si>
  <si>
    <t>cocido-CHAMPIÑONES</t>
  </si>
  <si>
    <t>crudité-COL BLANCA</t>
  </si>
  <si>
    <t>féculent-FRIJOLES/ALUBIAS ROJAS</t>
  </si>
  <si>
    <t>protéines-DINDE</t>
  </si>
  <si>
    <t>cuidité-CHOU ROUGE</t>
  </si>
  <si>
    <t>crudité-CHOUX BROCOLIS</t>
  </si>
  <si>
    <t>féculent-H.BLANCS</t>
  </si>
  <si>
    <t>DAIRY-CHEESES</t>
  </si>
  <si>
    <t>proteins-CRUSTACEANS</t>
  </si>
  <si>
    <t>cooked-WHITE CABBAGE</t>
  </si>
  <si>
    <t>raw-RED CABBAGE</t>
  </si>
  <si>
    <t>starch-SOISSON BEANS</t>
  </si>
  <si>
    <t>LÁCTEOS-QUESOS</t>
  </si>
  <si>
    <t>proteínas-CRUSTÁCEOS</t>
  </si>
  <si>
    <t>cocido-COL BLANCA</t>
  </si>
  <si>
    <t>crudité-COL ROJA (LOMBARDA)</t>
  </si>
  <si>
    <t>féculent-ALUBIAS SOISSON</t>
  </si>
  <si>
    <t>LAITAGES-+FECULENTS</t>
  </si>
  <si>
    <t>protéines-FARCES</t>
  </si>
  <si>
    <t>cuidité-CHOUX BROCOLIS</t>
  </si>
  <si>
    <t>crudité-CHOUX CHINOIS</t>
  </si>
  <si>
    <t>féculent-LENTILLES</t>
  </si>
  <si>
    <t>-PASTRIES</t>
  </si>
  <si>
    <t>proteins-TURKEY</t>
  </si>
  <si>
    <t>cooked-RED CABBAGE</t>
  </si>
  <si>
    <t>raw-BROCCOLI</t>
  </si>
  <si>
    <t>starch-WHITE BEANS</t>
  </si>
  <si>
    <t>-PASTELERÍA</t>
  </si>
  <si>
    <t>proteínas-PAVO</t>
  </si>
  <si>
    <t>cocido-COL ROJA (LOMBARDA)</t>
  </si>
  <si>
    <t>crudité-BRÓCOLI</t>
  </si>
  <si>
    <t>féculent-ALUBIAS BLANCAS</t>
  </si>
  <si>
    <t>LAITAGES-FROMAGES</t>
  </si>
  <si>
    <t>protéines-GIBIER À PLUMES</t>
  </si>
  <si>
    <t>cuidité-CHOUX BRUXELLES</t>
  </si>
  <si>
    <t>crudité-CHOUX FLEUR</t>
  </si>
  <si>
    <t>féculent-MAÏS</t>
  </si>
  <si>
    <t>MAIN COURSE</t>
  </si>
  <si>
    <t>proteins-STUFFINGS</t>
  </si>
  <si>
    <t>cooked-BROCCOLI</t>
  </si>
  <si>
    <t>raw-CHINESE CABBAGE</t>
  </si>
  <si>
    <t>starch-LENTILS</t>
  </si>
  <si>
    <t>PLATO PRINCIPAL</t>
  </si>
  <si>
    <t>proteínas-RELLENOS</t>
  </si>
  <si>
    <t>cocido-BRÓCOLI</t>
  </si>
  <si>
    <t>crudité-COL CHINA</t>
  </si>
  <si>
    <t>féculent-LENTEJAS</t>
  </si>
  <si>
    <t>protéines-GIBIER À POIL</t>
  </si>
  <si>
    <t>cuidité-CHOUX CHINOIS</t>
  </si>
  <si>
    <t>crudité-CHOUX ROMANESCO</t>
  </si>
  <si>
    <t>féculent-P.TERRE</t>
  </si>
  <si>
    <t>COMPLETE DISHES</t>
  </si>
  <si>
    <t>proteins-GAME BIRDS</t>
  </si>
  <si>
    <t>cooked-BRUSSELS SPROUTS</t>
  </si>
  <si>
    <t>raw-CAULIFLOWER</t>
  </si>
  <si>
    <t>starch-CORN (MAIZE)</t>
  </si>
  <si>
    <t>PLATOS COMPLETOS</t>
  </si>
  <si>
    <t>proteínas-CAZA DE PLUMA</t>
  </si>
  <si>
    <t>cocido-COLES DE BRUSELAS</t>
  </si>
  <si>
    <t>crudité-COLIFLOR</t>
  </si>
  <si>
    <t>féculent-MAÍZ</t>
  </si>
  <si>
    <t>PLAT-PRINCIPAL</t>
  </si>
  <si>
    <t>protéines-JUS / BOUILLON</t>
  </si>
  <si>
    <t>cuidité-CHOUX DE MILAN</t>
  </si>
  <si>
    <t>crudité-CONCOMBRES</t>
  </si>
  <si>
    <t>féculent-PÂTES</t>
  </si>
  <si>
    <t>FISH</t>
  </si>
  <si>
    <t>proteins-GAME (MAMMALS)</t>
  </si>
  <si>
    <t>cooked-CHINESE CABBAGE</t>
  </si>
  <si>
    <t>raw-ROMANESCO</t>
  </si>
  <si>
    <t>starch-POTATOES</t>
  </si>
  <si>
    <t>PESCADOS</t>
  </si>
  <si>
    <t>proteínas-CAZA DE PELO</t>
  </si>
  <si>
    <t>cocido-COL CHINA</t>
  </si>
  <si>
    <t>crudité-ROMANESCO</t>
  </si>
  <si>
    <t>féculent-PATATAS</t>
  </si>
  <si>
    <t>PLATS-COMPLETS</t>
  </si>
  <si>
    <t>protéines-LAPIN</t>
  </si>
  <si>
    <t>cuidité-CHOUX FLEUR</t>
  </si>
  <si>
    <t>crudité-COURGETTES</t>
  </si>
  <si>
    <t>féculent-POIS CHICHES</t>
  </si>
  <si>
    <t>HOT PREPARATIONS</t>
  </si>
  <si>
    <t>proteins-JUS / STOCK</t>
  </si>
  <si>
    <t>cooked-SAVOY CABBAGE</t>
  </si>
  <si>
    <t>raw-CUCUMBERS</t>
  </si>
  <si>
    <t>starch-PASTA</t>
  </si>
  <si>
    <t>PREPARACIONES CALIENTES</t>
  </si>
  <si>
    <t>proteínas-JUS / CALDO</t>
  </si>
  <si>
    <t>cocido-COL DE SABOYA</t>
  </si>
  <si>
    <t>crudité-PEPINOS</t>
  </si>
  <si>
    <t>féculent-PASTA</t>
  </si>
  <si>
    <t>POISSONS</t>
  </si>
  <si>
    <t>protéines-MOUTON</t>
  </si>
  <si>
    <t>cuidité-CHOUX ROMANESCO</t>
  </si>
  <si>
    <t>crudité-ENDIVES</t>
  </si>
  <si>
    <t>féculent-POLENTA</t>
  </si>
  <si>
    <t>-MEATS</t>
  </si>
  <si>
    <t>proteins-RABBIT</t>
  </si>
  <si>
    <t>cooked-CAULIFLOWER</t>
  </si>
  <si>
    <t>raw-ZUCCHINI</t>
  </si>
  <si>
    <t>starch-CHICKPEAS</t>
  </si>
  <si>
    <t>-CARNES</t>
  </si>
  <si>
    <t>proteínas-CONEJO</t>
  </si>
  <si>
    <t>cocido-COLIFLOR</t>
  </si>
  <si>
    <t>crudité-CALABACINES</t>
  </si>
  <si>
    <t>féculent-GARBANZOS</t>
  </si>
  <si>
    <t>PREPARATIONS-CHAUDES</t>
  </si>
  <si>
    <t>protéines-ŒUFS</t>
  </si>
  <si>
    <t>cuidité-CŒUR DE PALMIER</t>
  </si>
  <si>
    <t>crudité-EPINARDS</t>
  </si>
  <si>
    <t>féculent-RIZ</t>
  </si>
  <si>
    <t>-POULTRY</t>
  </si>
  <si>
    <t>proteins-MUTTON</t>
  </si>
  <si>
    <t>cooked-ROMANESCO</t>
  </si>
  <si>
    <t>raw-ENDIVES</t>
  </si>
  <si>
    <t>starch-POLENTA</t>
  </si>
  <si>
    <t>-AVES</t>
  </si>
  <si>
    <t>proteínas-CARNE DE OVEJA (MUTTON)</t>
  </si>
  <si>
    <t>cocido-ROMANESCO</t>
  </si>
  <si>
    <t>crudité-ENDIVIAS</t>
  </si>
  <si>
    <t>protéines-POISSON</t>
  </si>
  <si>
    <t>cuidité-CONCOMBRES</t>
  </si>
  <si>
    <t>crudité-FENOUIL</t>
  </si>
  <si>
    <t>féculent-RUTABAGA</t>
  </si>
  <si>
    <t>-SOUP</t>
  </si>
  <si>
    <t>proteins-EGGS</t>
  </si>
  <si>
    <t>cooked-HEARTS OF PALM</t>
  </si>
  <si>
    <t>raw-SPINACH</t>
  </si>
  <si>
    <t>starch-RICE</t>
  </si>
  <si>
    <t>-SOPA</t>
  </si>
  <si>
    <t>proteínas-HUEVOS</t>
  </si>
  <si>
    <t>cocido-PALMITOS</t>
  </si>
  <si>
    <t>crudité-ESPINACAS</t>
  </si>
  <si>
    <t>féculent-ARROZ</t>
  </si>
  <si>
    <t>protéines-PORC</t>
  </si>
  <si>
    <t>cuidité-COURGE</t>
  </si>
  <si>
    <t>crudité-NAVETS</t>
  </si>
  <si>
    <t>féculent-SEMOULE</t>
  </si>
  <si>
    <t>-EGGS</t>
  </si>
  <si>
    <t>proteins-FISH</t>
  </si>
  <si>
    <t>cooked-CUCUMBERS</t>
  </si>
  <si>
    <t>raw-FENNEL</t>
  </si>
  <si>
    <t>starch-RUTABAGA</t>
  </si>
  <si>
    <t>-HUEVOS</t>
  </si>
  <si>
    <t>proteínas-PESCADO</t>
  </si>
  <si>
    <t>cocido-PEPINOS</t>
  </si>
  <si>
    <t>crudité-HINOJO</t>
  </si>
  <si>
    <t>féculent-NABO SUECO (RUTABAGA)</t>
  </si>
  <si>
    <t>protéines-POULE</t>
  </si>
  <si>
    <t>cuidité-COURGETTES</t>
  </si>
  <si>
    <t>crudité-OIGNONS</t>
  </si>
  <si>
    <t>féculent-TOPINAMBOUR</t>
  </si>
  <si>
    <t>-SHELLFISH</t>
  </si>
  <si>
    <t>proteins-PORK</t>
  </si>
  <si>
    <t>cooked-SQUASH</t>
  </si>
  <si>
    <t>raw-TURNIPS</t>
  </si>
  <si>
    <t>starch-SEMOLINA (COUSCOUS)</t>
  </si>
  <si>
    <t>-CRUSTÁCEOS</t>
  </si>
  <si>
    <t>proteínas-CERDO</t>
  </si>
  <si>
    <t>cocido-CALABAZA</t>
  </si>
  <si>
    <t>crudité-NABOS</t>
  </si>
  <si>
    <t>féculent-SÉMOLA (COUSCOUS)</t>
  </si>
  <si>
    <t>protéines-POULET</t>
  </si>
  <si>
    <t>cuidité-CROSNE</t>
  </si>
  <si>
    <t>crudité-POIVRONS JAUNES</t>
  </si>
  <si>
    <t>-SAUTE</t>
  </si>
  <si>
    <t>proteins-HEN</t>
  </si>
  <si>
    <t>cooked-ZUCCHINI</t>
  </si>
  <si>
    <t>raw-ONIONS</t>
  </si>
  <si>
    <t>starch-JERUSALEM ARTICHOKE</t>
  </si>
  <si>
    <t>-SALTEADO</t>
  </si>
  <si>
    <t>proteínas-GALLINA</t>
  </si>
  <si>
    <t>cocido-CALABACINES</t>
  </si>
  <si>
    <t>crudité-CEBOLLAS</t>
  </si>
  <si>
    <t>féculent-ALCACHOFA DE JERUSALÉN</t>
  </si>
  <si>
    <t>protéines-VEAU</t>
  </si>
  <si>
    <t>cuidité-ENDIVES</t>
  </si>
  <si>
    <t>crudité-POIVRONS ROUGES</t>
  </si>
  <si>
    <t>-STEW</t>
  </si>
  <si>
    <t>proteins-CHICKEN</t>
  </si>
  <si>
    <t>cooked-CROSNE (CHINESE ARTICHOKE)</t>
  </si>
  <si>
    <t>raw-YELLOW BELL PEPPERS</t>
  </si>
  <si>
    <t>-ESTOFADO</t>
  </si>
  <si>
    <t>proteínas-POLLO</t>
  </si>
  <si>
    <t>cocido-CROSNE (ALCACHOFA CHINA)</t>
  </si>
  <si>
    <t>crudité-PIMIENTOS AMARILLOS</t>
  </si>
  <si>
    <t>cuidité-EPINARDS</t>
  </si>
  <si>
    <t>crudité-POIVRONS VERTS</t>
  </si>
  <si>
    <t>-GRATIN</t>
  </si>
  <si>
    <t>proteins-VEAL</t>
  </si>
  <si>
    <t>cooked-ENDIVES</t>
  </si>
  <si>
    <t>raw-RED BELL PEPPERS</t>
  </si>
  <si>
    <t>-GRATÉN</t>
  </si>
  <si>
    <t>proteínas-TERNERA</t>
  </si>
  <si>
    <t>cocido-ENDIVIAS</t>
  </si>
  <si>
    <t>crudité-PIMIENTOS ROJOS</t>
  </si>
  <si>
    <t>cuidité-FENOUIL</t>
  </si>
  <si>
    <t>crudité-RADIS NOIRS</t>
  </si>
  <si>
    <t>-PORK</t>
  </si>
  <si>
    <t>cooked-SPINACH</t>
  </si>
  <si>
    <t>raw-GREEN BELL PEPPERS</t>
  </si>
  <si>
    <t>-CERDO</t>
  </si>
  <si>
    <t>cocido-ESPINACAS</t>
  </si>
  <si>
    <t>crudité-PIMIENTOS VERDES</t>
  </si>
  <si>
    <t>cuidité-NAVETS</t>
  </si>
  <si>
    <t>crudité-RADIS ROSES</t>
  </si>
  <si>
    <t>-VEAL</t>
  </si>
  <si>
    <t>cooked-FENNEL</t>
  </si>
  <si>
    <t>raw-BLACK RADISHES</t>
  </si>
  <si>
    <t>-TERNERA</t>
  </si>
  <si>
    <t>cocido-HINOJO</t>
  </si>
  <si>
    <t>crudité-RÁBANOS NEGROS</t>
  </si>
  <si>
    <t>cuidité-OIGNONS</t>
  </si>
  <si>
    <t>crudité-SAL.BATAVIA</t>
  </si>
  <si>
    <t>-LAMB</t>
  </si>
  <si>
    <t>cooked-TURNIPS</t>
  </si>
  <si>
    <t>raw-RED RADISHES</t>
  </si>
  <si>
    <t>-CORDERO</t>
  </si>
  <si>
    <t>cocido-NABOS</t>
  </si>
  <si>
    <t>crudité-RÁBANOS ROSAS</t>
  </si>
  <si>
    <t>cuidité-PATISSON</t>
  </si>
  <si>
    <t>crudité-SAL.CHICORÉE</t>
  </si>
  <si>
    <t>cooked-ONIONS</t>
  </si>
  <si>
    <t>raw-SALAD BATAVIA</t>
  </si>
  <si>
    <t>cocido-CEBOLLAS</t>
  </si>
  <si>
    <t>crudité-ENSALADA BATAVIA</t>
  </si>
  <si>
    <t>cuidité-POIVRONS JAUNES</t>
  </si>
  <si>
    <t>crudité-SAL.CRESSON</t>
  </si>
  <si>
    <t>cooked-PATTYPAN SQUASH</t>
  </si>
  <si>
    <t>raw-SALAD CHICORY</t>
  </si>
  <si>
    <t>cocido-PATISSON (CALABAZA BONETERA)</t>
  </si>
  <si>
    <t>crudité-ENSALADA ACHICORIA</t>
  </si>
  <si>
    <t>cuidité-POIVRONS ROUGES</t>
  </si>
  <si>
    <t>crudité-SAL.ENDIVE</t>
  </si>
  <si>
    <t>cooked-YELLOW BELL PEPPERS</t>
  </si>
  <si>
    <t>raw-SALAD CRESS</t>
  </si>
  <si>
    <t>cocido-PIMIENTOS AMARILLOS</t>
  </si>
  <si>
    <t>crudité-ENSALADA BERRO</t>
  </si>
  <si>
    <t>cuidité-POIVRONS VERTS</t>
  </si>
  <si>
    <t>crudité-SAL.FEUILLE DE CHÊNE</t>
  </si>
  <si>
    <t>cooked-RED BELL PEPPERS</t>
  </si>
  <si>
    <t>raw-SALAD ENDIVE</t>
  </si>
  <si>
    <t>cocido-PIMIENTOS ROJOS</t>
  </si>
  <si>
    <t>crudité-ENSALADA ENDIVIA</t>
  </si>
  <si>
    <t>cuidité-POTIRON</t>
  </si>
  <si>
    <t>crudité-SAL.FRISÉE</t>
  </si>
  <si>
    <t>cooked-GREEN BELL PEPPERS</t>
  </si>
  <si>
    <t>raw-SALAD OAK LEAF</t>
  </si>
  <si>
    <t>cocido-PIMIENTOS VERDES</t>
  </si>
  <si>
    <t>crudité-ENSALADA HOJA DE ROBLE</t>
  </si>
  <si>
    <t>cuidité-POUSSES DE BAMBOU</t>
  </si>
  <si>
    <t>crudité-SAL.ICEBERG</t>
  </si>
  <si>
    <t>cooked-PUMPKIN</t>
  </si>
  <si>
    <t>raw-SALAD FRISÉE</t>
  </si>
  <si>
    <t>cocido-CALABAZA (POTIRON)</t>
  </si>
  <si>
    <t>crudité-ENSALADA FRISÉE</t>
  </si>
  <si>
    <t>cuidité-RADIS NOIRS</t>
  </si>
  <si>
    <t>crudité-SAL.KRISETTE</t>
  </si>
  <si>
    <t>cooked-BAMBOO SHOOTS</t>
  </si>
  <si>
    <t>raw-SALAD ICEBERG</t>
  </si>
  <si>
    <t>cocido-BROTES DE BAMBÚ</t>
  </si>
  <si>
    <t>crudité-ENSALADA ICEBERG</t>
  </si>
  <si>
    <t>cuidité-RADIS ROSES</t>
  </si>
  <si>
    <t>crudité-SAL.LAITUE</t>
  </si>
  <si>
    <t>cooked-BLACK RADISHES</t>
  </si>
  <si>
    <t>raw-SALAD KRISETTE</t>
  </si>
  <si>
    <t>cocido-RÁBANOS NEGROS</t>
  </si>
  <si>
    <t>crudité-ENSALADA KRISETTE</t>
  </si>
  <si>
    <t>cuidité-SALADE</t>
  </si>
  <si>
    <t>crudité-SAL.LOLA ROSA</t>
  </si>
  <si>
    <t>cooked-RED RADISHES</t>
  </si>
  <si>
    <t>raw-SALAD LETTUCE</t>
  </si>
  <si>
    <t>cocido-RÁBANOS ROSAS</t>
  </si>
  <si>
    <t>crudité-ENSALADA LECHUGA</t>
  </si>
  <si>
    <t>cuidité-SALSIFIS</t>
  </si>
  <si>
    <t>crudité-SAL.MÂCHE</t>
  </si>
  <si>
    <t>cooked-LETTUCE</t>
  </si>
  <si>
    <t>raw-SALAD LOLLO ROSA</t>
  </si>
  <si>
    <t>cocido-LECHUGA</t>
  </si>
  <si>
    <t>crudité-ENSALADA LOLLO ROSA</t>
  </si>
  <si>
    <t>cuidité-SOJA</t>
  </si>
  <si>
    <t>crudité-SAL.MESCLUN</t>
  </si>
  <si>
    <t>cooked-SALSIFY</t>
  </si>
  <si>
    <t>raw-SALAD LAMB’S LETTUCE (MÂCHE)</t>
  </si>
  <si>
    <t>cocido-SALSIFÍ</t>
  </si>
  <si>
    <t>crudité-ENSALADA CANÓNIGOS (MÂCHE)</t>
  </si>
  <si>
    <t>cuidité-TOMATES CERISES</t>
  </si>
  <si>
    <t>crudité-SAL.PISSENLIT</t>
  </si>
  <si>
    <t>cooked-SOY</t>
  </si>
  <si>
    <t>raw-SALAD MESCLUN</t>
  </si>
  <si>
    <t>cocido-SOJA</t>
  </si>
  <si>
    <t>crudité-ENSALADA MESCLUN</t>
  </si>
  <si>
    <t>cuidité-TOMATES MARMANDE</t>
  </si>
  <si>
    <t>crudité-SAL.ROMAINE</t>
  </si>
  <si>
    <t>cooked-CHERRY TOMATOES</t>
  </si>
  <si>
    <t>raw-SALAD DANDELION</t>
  </si>
  <si>
    <t>cocido-TOMATES CHERRY</t>
  </si>
  <si>
    <t>crudité-ENSALADA DIENTE DE LEÓN</t>
  </si>
  <si>
    <t>cuidité-TOMATES OLIVETTE</t>
  </si>
  <si>
    <t>crudité-SAL.SCAROLE</t>
  </si>
  <si>
    <t>cooked-MARMANDE TOMATOES</t>
  </si>
  <si>
    <t>raw-SALAD ROMAINE</t>
  </si>
  <si>
    <t>cocido-TOMATES MARMANDE</t>
  </si>
  <si>
    <t>crudité-ENSALADA ROMANA</t>
  </si>
  <si>
    <t>cuidité-TOMATES ROMAINE</t>
  </si>
  <si>
    <t>crudité-SAL.TRÉVISE</t>
  </si>
  <si>
    <t>cooked-OLIVETTE (PLUM) TOMATOES</t>
  </si>
  <si>
    <t>raw-SALAD ESCAROLE</t>
  </si>
  <si>
    <t>cocido-TOMATES OLIVETTE (PERA)</t>
  </si>
  <si>
    <t>crudité-ENSALADA ESCAROLA</t>
  </si>
  <si>
    <t>crudité-SALADE</t>
  </si>
  <si>
    <t>cooked-ROMA TOMATOES</t>
  </si>
  <si>
    <t>raw-SALAD TREVISO</t>
  </si>
  <si>
    <t>cocido-TOMATES ROMA</t>
  </si>
  <si>
    <t>crudité-ENSALADA TREVISO</t>
  </si>
  <si>
    <t>raw-SALAD (GENERAL)</t>
  </si>
  <si>
    <t>crudité-ENSALADA (GENERAL)</t>
  </si>
  <si>
    <t>crudité-SALSIFIS</t>
  </si>
  <si>
    <t>crudité-SOJA</t>
  </si>
  <si>
    <t>raw-SALSIFY</t>
  </si>
  <si>
    <t>crudité-SALSIFÍ</t>
  </si>
  <si>
    <t>crudité-TOMATES</t>
  </si>
  <si>
    <t>raw-SOY</t>
  </si>
  <si>
    <t>crudité-TOMATES CERISES</t>
  </si>
  <si>
    <t>raw-TOMATOES</t>
  </si>
  <si>
    <t>crudité-TOMATES MARMANDE</t>
  </si>
  <si>
    <t>raw-CHERRY TOMATOES</t>
  </si>
  <si>
    <t>crudité-TOMATES CHERRY</t>
  </si>
  <si>
    <t>crudité-TOMATES OLIVETTE</t>
  </si>
  <si>
    <t>raw-MARMANDE TOMATOES</t>
  </si>
  <si>
    <t>crudité-TOMATES ROMAINE</t>
  </si>
  <si>
    <t>raw-OLIVETTE (PLUM) TOMATOES</t>
  </si>
  <si>
    <t>crudité-TOMATES OLIVETTE (PERA)</t>
  </si>
  <si>
    <t>raw-ROMA TOMATOES</t>
  </si>
  <si>
    <t>crudité-TOMATES ROMA</t>
  </si>
  <si>
    <t>CRUDITES</t>
  </si>
  <si>
    <t>CUIDITES</t>
  </si>
  <si>
    <t>ENTRÉES</t>
  </si>
  <si>
    <t>ENTREMET</t>
  </si>
  <si>
    <t>FECULENTS</t>
  </si>
  <si>
    <t>GOUTER</t>
  </si>
  <si>
    <t>PATISSERIES</t>
  </si>
  <si>
    <t>VIANDES</t>
  </si>
  <si>
    <t>VOLAILLES</t>
  </si>
  <si>
    <t>POTAGE</t>
  </si>
  <si>
    <t>ŒUFS</t>
  </si>
  <si>
    <t>CRUSTACÉS</t>
  </si>
  <si>
    <t>SAUTÉ</t>
  </si>
  <si>
    <t>RAGOUT</t>
  </si>
  <si>
    <t>GRATIN</t>
  </si>
  <si>
    <t>PORC</t>
  </si>
  <si>
    <t>VEAU</t>
  </si>
  <si>
    <t>AGNEAU</t>
  </si>
  <si>
    <t>R51-V153 B102  #339966</t>
  </si>
  <si>
    <t>R153-V204 B0   #99CC00</t>
  </si>
  <si>
    <t>R128-V0-B0   #800000</t>
  </si>
  <si>
    <t>R255-V0 B255 #FF00FF</t>
  </si>
  <si>
    <t>R255-V102 B0   #FF6600</t>
  </si>
  <si>
    <t>R255-V0 B0  #FF0000</t>
  </si>
  <si>
    <t>R0-V0 B255 #0000FF</t>
  </si>
  <si>
    <t>R255-V204 B153 #FFCC99</t>
  </si>
  <si>
    <t>R204-V153 B255 #CC99FF</t>
  </si>
  <si>
    <t>R0-V128 B0  #008000</t>
  </si>
  <si>
    <t>R0-V255 B0  #00FF00</t>
  </si>
  <si>
    <t>R255-V153 B204   #FF99CC</t>
  </si>
  <si>
    <t>R50-V204 B255   #00CCFF</t>
  </si>
  <si>
    <t>R255-V204 B0   #FFCC00</t>
  </si>
  <si>
    <t>R0-V255 B0   #00FF00</t>
  </si>
  <si>
    <t>R153-V204 B255   #99CCFF</t>
  </si>
  <si>
    <t>R0-V102 B204   #0066CC</t>
  </si>
  <si>
    <t>IDENTIFICATION  DES "GRIILES" DE MENUS    à Copier / Coller</t>
  </si>
  <si>
    <t>Auteur : Joel Leboucher • Rochefort sur Mer |  Date : 02 Juillet 2025  |  heure : 16h30</t>
  </si>
  <si>
    <t>GRILLE À REMPLIR — EHPAD / PERSONNES ÂGÉES : 28 DÉJEUNERS + 28 DÎNERS       EXEMPLE NON VALIDÉ</t>
  </si>
  <si>
    <t>GRILLE À REMPLIR — CONTRÔLE SUR 20 REPAS SUCCESSIFS    SCOLAIRE       EXEMPLE NON VALIDÉ</t>
  </si>
  <si>
    <t>AINÉS</t>
  </si>
  <si>
    <t>SENIORS</t>
  </si>
  <si>
    <t>GRILLE À REMPLIR — EHPAD / PERSONNES ÂGÉES : 28 DÉJEUNERS + 28 DÎNERS       MODÈLE A DUPLIQUER</t>
  </si>
  <si>
    <t>GRILLE À REMPLIR — CONTRÔLE SUR 20 REPAS SUCCESSIFS    SCOLAIRE            MODÈLE A DUPLIQUER</t>
  </si>
  <si>
    <t>❶ Remplir les 20 lignes repas. ❷ Utiliser les codes exacts de l’onglet LISTES_SOURCES. ❸ Lire le tableau de contrôle en bas.</t>
  </si>
  <si>
    <t>Personnes âgées : plaisir, environnement du repas, prévention dénutrition.</t>
  </si>
  <si>
    <t>https://sante.gouv.fr/IMG/pdf/Recueil_EHPAD-2.pdf</t>
  </si>
  <si>
    <t>Ministère de la Santé — alimentation en EHPAD</t>
  </si>
  <si>
    <t>Cadre restauration collective : publics, fréquences, portions, variété.</t>
  </si>
  <si>
    <t>GEM-RCN recommandation nutrition</t>
  </si>
  <si>
    <t>Conversion prudente en repères semaine, non réglementaire.</t>
  </si>
  <si>
    <t>https://www.legifrance.gouv.fr/jorf/article_jo/JORFARTI000024614772</t>
  </si>
  <si>
    <t>Annexe I de l'arrêté — fréquences</t>
  </si>
  <si>
    <t>Rappel : contrôle scolaire officiel sur 20 repas successifs.</t>
  </si>
  <si>
    <t>Arrêté restauration scolaire 30/09/2011</t>
  </si>
  <si>
    <t>Appui scientifique pour publics spécifiques.</t>
  </si>
  <si>
    <t>https://www.anses.fr/fr/content/nutrition-des-enfants-des-personnes-agees-et-des-femmes-enceintes-ou-allaitantes-lanses</t>
  </si>
  <si>
    <t>ANSES — nutrition enfants/personnes âgées</t>
  </si>
  <si>
    <t>Crèche : textures, variété, répétition des aliments, protéines en quantités adaptées.</t>
  </si>
  <si>
    <t>https://www.mangerbouger.fr/ressources-pros/elaboration-des-recommandations-nutritionnelles/les-recommandations-sur-la-diversification-alimentaire-des-enfants-jusqu-a-3-ans</t>
  </si>
  <si>
    <t>Diversification 0-3 ans — Manger Bouger</t>
  </si>
  <si>
    <t>Adultes sédentaires, étudiants, travailleurs de force : qualité alimentaire et ajustement des portions.</t>
  </si>
  <si>
    <t>https://www.mangerbouger.fr/manger-mieux/a-tout-age-et-a-chaque-etape-de-la-vie/les-recommandations-alimentaires-pour-les-adultes</t>
  </si>
  <si>
    <t>Recommandations adultes — Manger Bouger</t>
  </si>
  <si>
    <t>Repères généraux : fruits/légumes, légumes secs, limiter gras/sucré/salé, activité/sédentarité.</t>
  </si>
  <si>
    <t>https://www.mangerbouger.fr/ressources-pros/le-programme-national-nutrition-sante-pnns</t>
  </si>
  <si>
    <t>PNNS / Santé publique France</t>
  </si>
  <si>
    <t>Utilisation dans l'onglet</t>
  </si>
  <si>
    <t>Lien</t>
  </si>
  <si>
    <t>Sources et limites</t>
  </si>
  <si>
    <t>Verdict 10 repas</t>
  </si>
  <si>
    <t>Verdict 5 repas</t>
  </si>
  <si>
    <t>Nombre de critères à corriger</t>
  </si>
  <si>
    <t>Nombre de critères OK</t>
  </si>
  <si>
    <t>Synthèse 10 repas</t>
  </si>
  <si>
    <t>Synthèse 5 repas</t>
  </si>
  <si>
    <t>Enfants, personnes âgées</t>
  </si>
  <si>
    <t>À adapter : enfants et EHPAD ont une vigilance calcium/protéines plus forte.</t>
  </si>
  <si>
    <t>Produit laitier ou source de calcium</t>
  </si>
  <si>
    <t>Tous</t>
  </si>
  <si>
    <t>À compenser par fruits/laitages simples.</t>
  </si>
  <si>
    <t>Dessert pâtissier/sucré marqué</t>
  </si>
  <si>
    <t>Repère de limitation ; pas une interdiction absolue.</t>
  </si>
  <si>
    <t>Produit frit/pané/plat très gras</t>
  </si>
  <si>
    <t>Adultes sédentaires, scolaires</t>
  </si>
  <si>
    <t>Limiter les répétitions dans la semaine.</t>
  </si>
  <si>
    <t>Viande rouge ou charcuterie</t>
  </si>
  <si>
    <t>Crèche/EHPAD : texture et sécurité</t>
  </si>
  <si>
    <t>Varier les protéines ; surveiller arêtes/allergènes.</t>
  </si>
  <si>
    <t>Écoles/étudiants/adultes</t>
  </si>
  <si>
    <t>À intégrer progressivement pour fibres/protéines végétales.</t>
  </si>
  <si>
    <t>Travailleurs de force : plutôt haut ; sédentaires : portions adaptées</t>
  </si>
  <si>
    <t>Nécessaire, mais à doser selon activité.</t>
  </si>
  <si>
    <t>Féculent/céréale/légume sec</t>
  </si>
  <si>
    <t>Corrige les semaines trop féculentes.</t>
  </si>
  <si>
    <t>Légume cuit en vraie garniture</t>
  </si>
  <si>
    <t>Crèche selon âge/texture ; EHPAD selon mastication</t>
  </si>
  <si>
    <t>Repère pédagogique dérivé des fréquences sur 20 repas.</t>
  </si>
  <si>
    <t>Crudité ou fruit cru</t>
  </si>
  <si>
    <t>Base minimum : un repas sans fruit/légume doit être corrigé.</t>
  </si>
  <si>
    <t>Repas avec fruit ou légume réel</t>
  </si>
  <si>
    <t>Publics à adapter</t>
  </si>
  <si>
    <t>Lecture métier</t>
  </si>
  <si>
    <t>Observé 10 repas</t>
  </si>
  <si>
    <t>Max 10 repas</t>
  </si>
  <si>
    <t>Min 10 repas</t>
  </si>
  <si>
    <t>Observé 5 repas</t>
  </si>
  <si>
    <t>Max 5 repas</t>
  </si>
  <si>
    <t>Min 5 repas</t>
  </si>
  <si>
    <t>GRILLE DE CONTRÔLE SEMAINE — saisir les nombres observés</t>
  </si>
  <si>
    <t>EHPAD : hachis moelleux, purée, sauce, entremets lacté.</t>
  </si>
  <si>
    <t>Acceptabilité, déglutition, confort.</t>
  </si>
  <si>
    <t>Dîner moelleux/hydratant.</t>
  </si>
  <si>
    <t>Déjeuner sec ou difficile à mâcher</t>
  </si>
  <si>
    <t>Soir : lentilles-carottes + fruit.</t>
  </si>
  <si>
    <t>Limiter répétition viande rouge/charcuterie.</t>
  </si>
  <si>
    <t>Dîner sans charcuterie ; privilégier œuf, poisson ou légumineuse.</t>
  </si>
  <si>
    <t>Déjeuner viande rouge/charcuterie</t>
  </si>
  <si>
    <t>Midi : fromage ; soir : yaourt nature + compote peu sucrée.</t>
  </si>
  <si>
    <t>Maîtrise sel/lipides.</t>
  </si>
  <si>
    <t>Dîner avec laitage simple ou fruit.</t>
  </si>
  <si>
    <t>Déjeuner avec fromage salé/gras</t>
  </si>
  <si>
    <t>Soir : potage + poisson + fromage blanc + pomme.</t>
  </si>
  <si>
    <t>Fibres/vitamines ; fraîcheur.</t>
  </si>
  <si>
    <t>Ajouter fruit cru ou crudité facile.</t>
  </si>
  <si>
    <t>Déjeuner pauvre en crudités/fruits crus</t>
  </si>
  <si>
    <t>Midi : pâtes bolognaise ; soir : omelette + ratatouille + fruit.</t>
  </si>
  <si>
    <t>Éviter cumul amidon/énergie.</t>
  </si>
  <si>
    <t>Dîner avec légume dominant + portion protéique adaptée.</t>
  </si>
  <si>
    <t>Déjeuner riche en féculents</t>
  </si>
  <si>
    <t>Exemple terrain</t>
  </si>
  <si>
    <t>Pourquoi</t>
  </si>
  <si>
    <t>Correction au dîner</t>
  </si>
  <si>
    <t>Cas constaté au déjeuner</t>
  </si>
  <si>
    <t>Dîner trop pauvre ; protéines insuffisantes ; viande sèche ; hydratation oubliée.</t>
  </si>
  <si>
    <t>Enrichir si besoin, privilégier moelleux, goûts connus, petites portions denses.</t>
  </si>
  <si>
    <t>Appliquer un régime adulte allégé.</t>
  </si>
  <si>
    <t>Repas du soir trop pauvre, légumes difficiles, viande sèche, restriction excessive.</t>
  </si>
  <si>
    <t>Protéines, produits laitiers, plats moelleux, sauces utiles, collations.</t>
  </si>
  <si>
    <t>Menus fractionnables, protéines/calcium/hydratation, textures adaptées.</t>
  </si>
  <si>
    <t>Prévenir dénutrition, déshydratation, perte d'appétit ; maintenir plaisir.</t>
  </si>
  <si>
    <t>Personnes âgées en EHPAD</t>
  </si>
  <si>
    <t>Énergie apportée par fritures plutôt que par féculents/légumineuses.</t>
  </si>
  <si>
    <t>Augmenter énergie propre : féculent, légumineuse, pain, huile de qualité.</t>
  </si>
  <si>
    <t>Faire un menu trop lourd et pauvre en légumes.</t>
  </si>
  <si>
    <t>Compenser par fritures, charcuteries, pâtisseries systématiques.</t>
  </si>
  <si>
    <t>Féculents, pain adapté, protéines, légumes, matières grasses de qualité.</t>
  </si>
  <si>
    <t>Portions féculents plus généreuses, collation possible, hydratation.</t>
  </si>
  <si>
    <t>Couvrir les besoins énergétiques sans dégrader la qualité.</t>
  </si>
  <si>
    <t>Portions féculents/sauces trop hautes, légumes trop bas.</t>
  </si>
  <si>
    <t>Garder féculent raisonnable, augmenter légumes, dessert fruit/laitage.</t>
  </si>
  <si>
    <t>Alléger en supprimant tout féculent.</t>
  </si>
  <si>
    <t>Sauces grasses, charcuterie, desserts riches répétés.</t>
  </si>
  <si>
    <t>Fibres, légumes secs, fruits, eau.</t>
  </si>
  <si>
    <t>Plus de légumes, portions féculents adaptées, protéines variées.</t>
  </si>
  <si>
    <t>Densité énergétique maîtrisée sans repas punitif.</t>
  </si>
  <si>
    <t>Manque légumes + repas trop gras/salé.</t>
  </si>
  <si>
    <t>Augmenter volume légumes, proposer plat complet économique.</t>
  </si>
  <si>
    <t>Confondre quantité et équilibre.</t>
  </si>
  <si>
    <t>Menus trop gras/salés, boissons sucrées, manque de légumes.</t>
  </si>
  <si>
    <t>Légumineuses, plats complets, fruits, eau, offre végétarienne cohérente.</t>
  </si>
  <si>
    <t>Repas nourrissants : féculent + légume + protéine, dessert simple.</t>
  </si>
  <si>
    <t>Satiété, prix, variété, autonomie alimentaire.</t>
  </si>
  <si>
    <t>Répétition pâtes/frites/panés/desserts sucrés.</t>
  </si>
  <si>
    <t>Conserver un plat apprécié mais corriger entrée/dessert/garniture.</t>
  </si>
  <si>
    <t>Faire plaisir seulement avec féculent + sucré.</t>
  </si>
  <si>
    <t>Produits panés, desserts sucrés, charcuterie.</t>
  </si>
  <si>
    <t>Légumes secs, céréales complètes progressives, fruits de saison.</t>
  </si>
  <si>
    <t>Alterner légumes/féculents ; prévoir poisson, légumineuse, fruit cru.</t>
  </si>
  <si>
    <t>Installer variété et repères PNNS sans perdre l'acceptabilité.</t>
  </si>
  <si>
    <t>Assiette trop chargée ; légumes rejetés faute de présentation.</t>
  </si>
  <si>
    <t>Petites portions, présentation attractive, répétition sans forcer.</t>
  </si>
  <si>
    <t>Chercher l'équilibre par grande portion.</t>
  </si>
  <si>
    <t>Fritures, sauces lourdes, morceaux difficiles, répétition pâtes/frites.</t>
  </si>
  <si>
    <t>Crudités/fruits crus, légumes cuits acceptables, laitages simples.</t>
  </si>
  <si>
    <t>5 déjeuners lisibles : couleur, légume, féculent, protéine, laitage/fruit.</t>
  </si>
  <si>
    <t>Éduquer au goût sans surcharger l'assiette.</t>
  </si>
  <si>
    <t>École maternelle</t>
  </si>
  <si>
    <t>Texture trop avancée ; sel/sucre ; portion protéique excessive.</t>
  </si>
  <si>
    <t>Adapter grammage, hachage/mixage/morceaux, cuisson fondante, goût doux mais pas fade.</t>
  </si>
  <si>
    <t>Faire un menu de petit adulte.</t>
  </si>
  <si>
    <t>Sel, sucre, produits crus à risque, lait cru/fromage lait cru, textures non adaptées.</t>
  </si>
  <si>
    <t>Légumes variés, fruits, matières grasses ajoutées de qualité, protéines en petites quantités.</t>
  </si>
  <si>
    <t>Menus simples, très cuits si nécessaire, introduction progressive, répétition des aliments.</t>
  </si>
  <si>
    <t>Sécuriser diversification, textures, portions et apprentissage du goût.</t>
  </si>
  <si>
    <t>Signaux d'alerte à corriger</t>
  </si>
  <si>
    <t>Correction terrain</t>
  </si>
  <si>
    <t>Erreur fréquente</t>
  </si>
  <si>
    <t>À limiter / surveiller</t>
  </si>
  <si>
    <t>À renforcer</t>
  </si>
  <si>
    <t>Repère semaine</t>
  </si>
  <si>
    <t>Objectif prioritaire</t>
  </si>
  <si>
    <t>Composer d'abord, adapter ensuite, contrôler enfin.</t>
  </si>
  <si>
    <t>Méthode</t>
  </si>
  <si>
    <t>Corriger par légumes de saison, fruit cru, herbes, purée colorée.</t>
  </si>
  <si>
    <t>Un menu équilibré mais visuellement triste est moins accepté.</t>
  </si>
  <si>
    <t>Acceptabilité, appétence, pédagogie visuelle.</t>
  </si>
  <si>
    <t>Éviter répétition brun/beige midi + soir.</t>
  </si>
  <si>
    <t>Au moins 3 couleurs alimentaires visibles dans la semaine.</t>
  </si>
  <si>
    <t>Couleurs et saison</t>
  </si>
  <si>
    <t>etc…</t>
  </si>
  <si>
    <t>Fromage &gt;150mg</t>
  </si>
  <si>
    <t>Pour le scolaire : conserver ensuite le contrôle officiel sur 20 repas successifs.</t>
  </si>
  <si>
    <t>Réduire sauces grasses, choisir jus de cuisson, coulis, sauce légume.</t>
  </si>
  <si>
    <t>Crèche/EHPAD : textures et tolérance avant recherche d'effet gustatif fort.</t>
  </si>
  <si>
    <t>Plaisir, hydratation, maîtrise sel/sucre.</t>
  </si>
  <si>
    <t>Alléger le soir ; assaisonner avec herbes, épices douces, acidité.</t>
  </si>
  <si>
    <t>Sauce utile si elle sert le plat, pas automatique.</t>
  </si>
  <si>
    <t>Sel, sucre, sauces</t>
  </si>
  <si>
    <t>Protéine + Cuidité</t>
  </si>
  <si>
    <t>Fromage 100-150mg</t>
  </si>
  <si>
    <t>Si une semaine est trop beige/brune, corriger par crudité, légume coloré, fruit cru ou soupe de saison.</t>
  </si>
  <si>
    <t>Correction</t>
  </si>
  <si>
    <t>Privilégier cuisson four, vapeur, rôtie, mijotée, sauce courte.</t>
  </si>
  <si>
    <t>Ne pas compenser un menu faible par friture ou dessert sucré.</t>
  </si>
  <si>
    <t>Contrôle densité énergétique et qualité lipidique.</t>
  </si>
  <si>
    <t>Limiter ; éviter les doublons dans la même journée.</t>
  </si>
  <si>
    <t>Limiter ; éviter plus d'une présence marquée sur 5.</t>
  </si>
  <si>
    <t>Produits gras, frits, panés, pâtisseries</t>
  </si>
  <si>
    <t>Protéine + Crudité</t>
  </si>
  <si>
    <t>Fromage &lt; 100mg</t>
  </si>
  <si>
    <t>Ce cadencier n'est pas une obligation : il montre comment alterner les familles sans créer d'usine à gaz.</t>
  </si>
  <si>
    <t>Remplacer pâtisserie par yaourt/fromage blanc/fruit + laitage.</t>
  </si>
  <si>
    <t>Fromages au lait cru : vigilance enfants &lt; 5 ans.</t>
  </si>
  <si>
    <t>Calcium, protéines, repères enfants/personnes âgées.</t>
  </si>
  <si>
    <t>Répartir midi/soir selon le public, sans excès de fromages gras/salés.</t>
  </si>
  <si>
    <t>Prévoir une source adaptée dans le repas : lait, yaourt, fromage, dessert lacté simple.</t>
  </si>
  <si>
    <t>Produits laitiers / source de calcium</t>
  </si>
  <si>
    <t>Féculent + Cuidité</t>
  </si>
  <si>
    <t>Laitage simple</t>
  </si>
  <si>
    <t>Viande/poisson selon semaine</t>
  </si>
  <si>
    <t>Choisir recettes moelleuses : sauce légère, parmentier poisson, brandade équilibrée.</t>
  </si>
  <si>
    <t>Arêtes, texture, allergènes, cuisson sèche.</t>
  </si>
  <si>
    <t>Oméga-3, iode, variété protéique.</t>
  </si>
  <si>
    <t>1 à 2 fois sur 10 ; intégrer poisson gras selon acceptabilité.</t>
  </si>
  <si>
    <t>1 fois sur 5 est un bon repère pédagogique.</t>
  </si>
  <si>
    <t>Féculent + Crudité</t>
  </si>
  <si>
    <t>Protéine</t>
  </si>
  <si>
    <t>Légume + céréale</t>
  </si>
  <si>
    <t>Plat végétarien maîtrisé</t>
  </si>
  <si>
    <t>Crudité</t>
  </si>
  <si>
    <t>Alterner poisson, œuf, volaille, légumineuse.</t>
  </si>
  <si>
    <t>Ne pas enchaîner viande rouge/charcuterie/friture.</t>
  </si>
  <si>
    <t>Construction du repas, couverture protéique.</t>
  </si>
  <si>
    <t>Répartir sans doublon lourd midi/soir.</t>
  </si>
  <si>
    <t>Varier : volaille, poisson, œuf, viande, légumineuse, plat végétarien maîtrisé.</t>
  </si>
  <si>
    <t>Protéines animales/végétales</t>
  </si>
  <si>
    <t>Cuidité + cFéculent</t>
  </si>
  <si>
    <t>Féculent</t>
  </si>
  <si>
    <t>Œuf ou légumineuse</t>
  </si>
  <si>
    <t>Fruit ou crudité</t>
  </si>
  <si>
    <t>Introduire lentilles, pois chiches, haricots, pois cassés en petites portions.</t>
  </si>
  <si>
    <t>Tester l'acceptabilité : assaisonnement, texture, association céréales/légumes.</t>
  </si>
  <si>
    <t>Fibres, protéines végétales, diversification.</t>
  </si>
  <si>
    <t>1 à 2 apparitions ; en plat, garniture ou entrée.</t>
  </si>
  <si>
    <t>Au moins 1 apparition utile dans la semaine si possible.</t>
  </si>
  <si>
    <t>Légumineuses</t>
  </si>
  <si>
    <t>Cuidité + Crudité</t>
  </si>
  <si>
    <t>Cuidité</t>
  </si>
  <si>
    <t>Féculent + légume</t>
  </si>
  <si>
    <t>Cuidité/soupe</t>
  </si>
  <si>
    <t>Passer en demi-garniture ou ajouter légumes.</t>
  </si>
  <si>
    <t>Éviter féculent en entrée + féculent en garniture + dessert pâtissier.</t>
  </si>
  <si>
    <t>Énergie, satiété, acceptabilité.</t>
  </si>
  <si>
    <t>Environ 5 fois sur 10 ; portion modulée selon activité et âge.</t>
  </si>
  <si>
    <t>2 à 3 fois sur 5 ; varier pomme de terre, riz, pâtes, semoule, céréales, légumineuses.</t>
  </si>
  <si>
    <t>Crudité + Cuidité</t>
  </si>
  <si>
    <t>Volaille ou plat simple</t>
  </si>
  <si>
    <t>Remplacer une garniture féculente par légume cuit ou duo légume/féculent.</t>
  </si>
  <si>
    <t>Ne pas compter uniquement une sauce tomate ou quelques dés décoratifs.</t>
  </si>
  <si>
    <t>Fibres, satiété, équilibre avec féculents.</t>
  </si>
  <si>
    <t>Environ 5 fois sur 10, davantage possible le soir.</t>
  </si>
  <si>
    <t>2 à 3 fois sur 5 comme garniture réelle.</t>
  </si>
  <si>
    <t>Légumes cuits</t>
  </si>
  <si>
    <t>Plat / protéine</t>
  </si>
  <si>
    <t>Ajouter crudité, cuidité, fruit cru ou légume cuit sur les jours faibles.</t>
  </si>
  <si>
    <t>Ne pas remplacer systématiquement par compote ou jus.</t>
  </si>
  <si>
    <t>Fibres, vitamines, volume alimentaire, couleurs.</t>
  </si>
  <si>
    <t>Présents midi et soir, formes variées : cru, cuit, soupe, compote sans excès de sucre.</t>
  </si>
  <si>
    <t>Présents chaque jour ; viser crudités/fruits crus plusieurs fois.</t>
  </si>
  <si>
    <t>Fruits et légumes</t>
  </si>
  <si>
    <t>Exemple de cadence 5 déjeuners</t>
  </si>
  <si>
    <t>Correction si déséquilibre</t>
  </si>
  <si>
    <t>Rôle diététique</t>
  </si>
  <si>
    <t>Repère midi + soir — 10 repas</t>
  </si>
  <si>
    <t>Repère 1 menu/jour — 5 déjeuners</t>
  </si>
  <si>
    <t>Critère semaine</t>
  </si>
  <si>
    <t>En midi/soir : le soir compense le midi, il ne le répète pas.</t>
  </si>
  <si>
    <t>✓</t>
  </si>
  <si>
    <t>En EHPAD et chez l'enfant jeune, l'objectif n'est pas d'alléger à tout prix : il faut couvrir les besoins, préserver le plaisir et sécuriser.</t>
  </si>
  <si>
    <t>Ne pas confondre équilibre et restriction</t>
  </si>
  <si>
    <t>Texture, grammage et sécurité adaptés au public.</t>
  </si>
  <si>
    <t>Même équilibre général, mais portions, textures, densité énergétique, calcium/protéines et hydratation changent selon le convive.</t>
  </si>
  <si>
    <t>Adapter au public</t>
  </si>
  <si>
    <t>Poisson ou légumineuse présents dans la semaine.</t>
  </si>
  <si>
    <t>Le soir compense le midi : si midi riche en féculents/sauce/fromage, soir plus végétal, simple et digeste.</t>
  </si>
  <si>
    <t>Comparer midi/soir si le document le permet</t>
  </si>
  <si>
    <t>Pas de cumul féculent lourd + sauce grasse + dessert pâtissier.</t>
  </si>
  <si>
    <t>Utiliser l'entrée et le dessert pour corriger : crudité, fruit cru, produit laitier, texture, couleur, saison.</t>
  </si>
  <si>
    <t>Ajuster entrée et dessert</t>
  </si>
  <si>
    <t>Entrée et dessert corrigent les manques du plat.</t>
  </si>
  <si>
    <t>Alterner légumes cuits et féculents/céréales/légumineuses. Éviter deux féculents lourds le même jour.</t>
  </si>
  <si>
    <t>Choisir la garniture</t>
  </si>
  <si>
    <t>Un fruit ou légume réel apparaît chaque jour.</t>
  </si>
  <si>
    <t>Identifier la protéine ou le plat central : viande, poisson, œufs, légumineuses, plat végétarien.</t>
  </si>
  <si>
    <t>Commencer par le plat principal</t>
  </si>
  <si>
    <t>Checklist minute avant validation</t>
  </si>
  <si>
    <t>Attention : la semaine de 5 ou 10 repas est un outil de pré-équilibrage. Pour la restauration scolaire, le contrôle réglementaire des fréquences se fait sur 20 repas successifs.</t>
  </si>
  <si>
    <t>Publics : crèche, maternelle, primaire, étudiants, adultes sédentaires, travailleurs de force, personnes âgées en EHPAD</t>
  </si>
  <si>
    <t>ÉQUILIBRER LES MENUS SUR 1 SEMAINE — OUTIL DIÉTÉTIQUE TERRAIN</t>
  </si>
  <si>
    <t>ADEME / Interfel / MangerBouger + correction métier prudente</t>
  </si>
  <si>
    <t>Repère indicatif France métropolitaine ; à ajuster selon région, météo et fournisseur.</t>
  </si>
  <si>
    <t>Repère complété</t>
  </si>
  <si>
    <t>OUI</t>
  </si>
  <si>
    <t>Ancienne base vide</t>
  </si>
  <si>
    <t>Janvier, Février, Mars, Novembre, Décembre</t>
  </si>
  <si>
    <t>Saison locale indicative</t>
  </si>
  <si>
    <t>TUBERCULES</t>
  </si>
  <si>
    <t>IVOIRE</t>
  </si>
  <si>
    <t>Féculent / Légume</t>
  </si>
  <si>
    <t>Légume</t>
  </si>
  <si>
    <t>TOPINAMBOURS</t>
  </si>
  <si>
    <t>P161</t>
  </si>
  <si>
    <t>Saison locale à privilégier ; hors saison, vérifier serre chauffée/import.</t>
  </si>
  <si>
    <t>Juin, Juillet, Août, Septembre, Octobre</t>
  </si>
  <si>
    <t>JAUNE</t>
  </si>
  <si>
    <t>Cru / Hors-d’œuvre</t>
  </si>
  <si>
    <t>Légume-fruit</t>
  </si>
  <si>
    <t>TOM.  jaunes</t>
  </si>
  <si>
    <t>P160</t>
  </si>
  <si>
    <t>Fruits Légumiers</t>
  </si>
  <si>
    <t>Cru / Cuit / Hors-d’œuvre</t>
  </si>
  <si>
    <t>TOM. Cerises</t>
  </si>
  <si>
    <t>P159</t>
  </si>
  <si>
    <t>Printemps: Printemps | Été: Été | Automne: Automne</t>
  </si>
  <si>
    <t>ROUGE</t>
  </si>
  <si>
    <t>Cru / Cuit / Hors-d’œuvre / Légume</t>
  </si>
  <si>
    <t>TOMATES</t>
  </si>
  <si>
    <t>P158</t>
  </si>
  <si>
    <t>TOM. Romaines</t>
  </si>
  <si>
    <t>P157</t>
  </si>
  <si>
    <t>TOM. Olivettes</t>
  </si>
  <si>
    <t>P156</t>
  </si>
  <si>
    <t>TOM. Marmande</t>
  </si>
  <si>
    <t>P155</t>
  </si>
  <si>
    <t>FEUILLES</t>
  </si>
  <si>
    <t>TETRAGONES</t>
  </si>
  <si>
    <t>P154</t>
  </si>
  <si>
    <t>Produit sec, transformé, germé ou de conservation : saison locale peu pertinente.</t>
  </si>
  <si>
    <t>Toute année en sec / conservation</t>
  </si>
  <si>
    <t>Conservation / sec</t>
  </si>
  <si>
    <t>Pousses de Graines germées</t>
  </si>
  <si>
    <t>BLANC</t>
  </si>
  <si>
    <t>Cru / Hors-d’œuvre / Légume</t>
  </si>
  <si>
    <t>Féculent / sec</t>
  </si>
  <si>
    <t>SOJA</t>
  </si>
  <si>
    <t>P153</t>
  </si>
  <si>
    <t>Féculent / Hors-d’œuvre / Légume</t>
  </si>
  <si>
    <t>SEMOULE</t>
  </si>
  <si>
    <t>P152</t>
  </si>
  <si>
    <t>Janvier, Février, Mars, Octobre, Novembre, Décembre</t>
  </si>
  <si>
    <t>RACINES</t>
  </si>
  <si>
    <t>Cuit / Légume</t>
  </si>
  <si>
    <t>SCORSONERES</t>
  </si>
  <si>
    <t>P151</t>
  </si>
  <si>
    <t>Repris + normalisé</t>
  </si>
  <si>
    <t>NON</t>
  </si>
  <si>
    <t>Hiver: hiver exclusivité</t>
  </si>
  <si>
    <t>SALSIFIS</t>
  </si>
  <si>
    <t>P150</t>
  </si>
  <si>
    <t>Repère salade indicatif : variété, abri, plein champ et fournisseur peuvent modifier la période.</t>
  </si>
  <si>
    <t>Salade</t>
  </si>
  <si>
    <t>Sal.TREVISE</t>
  </si>
  <si>
    <t>P149</t>
  </si>
  <si>
    <t>Hiver: Hiver | Printemps: Printemps | Été: Été | Automne: Automne</t>
  </si>
  <si>
    <t>Janvier, Février, Mars, Septembre, Octobre, Novembre, Décembre</t>
  </si>
  <si>
    <t>VERT CLAIR</t>
  </si>
  <si>
    <t>Sal.SCAROLE</t>
  </si>
  <si>
    <t>P148</t>
  </si>
  <si>
    <t>Mai, Juin, Juillet, Août, Septembre, Octobre</t>
  </si>
  <si>
    <t>Sal.ROMAINE</t>
  </si>
  <si>
    <t>P147</t>
  </si>
  <si>
    <t>Mars, Avril</t>
  </si>
  <si>
    <t>Sal.PISSENLIT</t>
  </si>
  <si>
    <t>P146</t>
  </si>
  <si>
    <t>Avril, Mai, Juin, Juillet, Août, Septembre, Octobre</t>
  </si>
  <si>
    <t>Sal.MESCLUN</t>
  </si>
  <si>
    <t>P145</t>
  </si>
  <si>
    <t>VERT</t>
  </si>
  <si>
    <t>Sal.MACHE</t>
  </si>
  <si>
    <t>P144</t>
  </si>
  <si>
    <t>Sal.LOLA ROSA</t>
  </si>
  <si>
    <t>P143</t>
  </si>
  <si>
    <t>Sal.LAITUE</t>
  </si>
  <si>
    <t>P142</t>
  </si>
  <si>
    <t>Sal.KRISETTE</t>
  </si>
  <si>
    <t>P141</t>
  </si>
  <si>
    <t>Sal.ICEBERG</t>
  </si>
  <si>
    <t>P140</t>
  </si>
  <si>
    <t>Sal.FRISEE</t>
  </si>
  <si>
    <t>P139</t>
  </si>
  <si>
    <t>Sal.F. de CHENE</t>
  </si>
  <si>
    <t>P138</t>
  </si>
  <si>
    <t>Janvier, Février, Mars, Avril, Octobre, Novembre, Décembre</t>
  </si>
  <si>
    <t>Sal.ENDIVE</t>
  </si>
  <si>
    <t>P137</t>
  </si>
  <si>
    <t>Printemps: Printemps | Automne: Automne</t>
  </si>
  <si>
    <t>Janvier, Février, Mars, Avril, Mai, Septembre, Octobre, Novembre, Décembre</t>
  </si>
  <si>
    <t>Sal.CRESSON</t>
  </si>
  <si>
    <t>P136</t>
  </si>
  <si>
    <t>Cru</t>
  </si>
  <si>
    <t>Sal.CHICOREE</t>
  </si>
  <si>
    <t>P135</t>
  </si>
  <si>
    <t>Sal.BATAVIA</t>
  </si>
  <si>
    <t>P134</t>
  </si>
  <si>
    <t>RUTABAGAS</t>
  </si>
  <si>
    <t>P133</t>
  </si>
  <si>
    <t>RIZ</t>
  </si>
  <si>
    <t>P132</t>
  </si>
  <si>
    <t>Été: Été</t>
  </si>
  <si>
    <t>Août, Septembre, Octobre</t>
  </si>
  <si>
    <t>VIOLET</t>
  </si>
  <si>
    <t>Cru / Dessert</t>
  </si>
  <si>
    <t>RAISIN noir</t>
  </si>
  <si>
    <t>P131</t>
  </si>
  <si>
    <t>Été: Été | Automne: Automne exclusivité</t>
  </si>
  <si>
    <t>RAISIN blanc</t>
  </si>
  <si>
    <t>P130</t>
  </si>
  <si>
    <t>Hiver: Hiver | Printemps: Printemps | Automne: Automne</t>
  </si>
  <si>
    <t>Janvier, Février, Mars, Avril, Mai, Juin, Septembre, Octobre, Novembre, Décembre</t>
  </si>
  <si>
    <t>ROSE SAUMON</t>
  </si>
  <si>
    <t>RADIS Blancs-roses-noirs</t>
  </si>
  <si>
    <t>P129</t>
  </si>
  <si>
    <t>Juillet, Août, Septembre, Octobre</t>
  </si>
  <si>
    <t>Cru / Cuit / Dessert</t>
  </si>
  <si>
    <t>PRUNES</t>
  </si>
  <si>
    <t>P128</t>
  </si>
  <si>
    <t>Disponible par conservation une partie de l’année ; distinguer frais, stocké et transformé.</t>
  </si>
  <si>
    <t>Automne: Automne exclusivité</t>
  </si>
  <si>
    <t>Septembre, Octobre, Novembre, Décembre</t>
  </si>
  <si>
    <t>Saison + conservation</t>
  </si>
  <si>
    <t>ORANGE CLAIR</t>
  </si>
  <si>
    <t>Cuit / Hors-d’œuvre / Légume</t>
  </si>
  <si>
    <t>POTIRONS</t>
  </si>
  <si>
    <t>P127</t>
  </si>
  <si>
    <t>POMMES reine des reinettes</t>
  </si>
  <si>
    <t>P126</t>
  </si>
  <si>
    <t>Hiver: hiver présent  | Automne: Automne présent</t>
  </si>
  <si>
    <t>POMMES grany smith</t>
  </si>
  <si>
    <t>P125</t>
  </si>
  <si>
    <t>Hiver: hiver présent  | Printemps: Printemps présent | Automne: Automne présent</t>
  </si>
  <si>
    <t>Cru / Hors-d’œuvre / Dessert</t>
  </si>
  <si>
    <t>POMMES golden</t>
  </si>
  <si>
    <t>P124</t>
  </si>
  <si>
    <t>Hiver: hiver présent  | Printemps: Printemps | Été: Été | Automne: Automne présent</t>
  </si>
  <si>
    <t>POMMES de Terre</t>
  </si>
  <si>
    <t>P123</t>
  </si>
  <si>
    <t>Hiver: Hiver | Automne: Automne</t>
  </si>
  <si>
    <t>POMMES Canada</t>
  </si>
  <si>
    <t>P122</t>
  </si>
  <si>
    <t>Hiver: hiver présent  | Printemps: Printemps présent | Été: Été présent | Automne: Automne présent</t>
  </si>
  <si>
    <t>Janvier, Février, Mars, Avril, Mai, Novembre, Décembre</t>
  </si>
  <si>
    <t>Cru / Cuit / Hors-d’œuvre / Dessert</t>
  </si>
  <si>
    <t>POMÉLO</t>
  </si>
  <si>
    <t>P121</t>
  </si>
  <si>
    <t>POLENTA</t>
  </si>
  <si>
    <t>P120</t>
  </si>
  <si>
    <t>Été: Été | Automne: Automne</t>
  </si>
  <si>
    <t>POIVRONS Verts</t>
  </si>
  <si>
    <t>P119</t>
  </si>
  <si>
    <t>Cru / Cuit / Légume</t>
  </si>
  <si>
    <t>POIVRONS Rouges</t>
  </si>
  <si>
    <t>P118</t>
  </si>
  <si>
    <t>POIVRONS Jaunes</t>
  </si>
  <si>
    <t>P117</t>
  </si>
  <si>
    <t>BRUN</t>
  </si>
  <si>
    <t>POIS chiches</t>
  </si>
  <si>
    <t>P116</t>
  </si>
  <si>
    <t>CITRON VERT</t>
  </si>
  <si>
    <t>POIS cassés</t>
  </si>
  <si>
    <t>P115</t>
  </si>
  <si>
    <t>POIRES william</t>
  </si>
  <si>
    <t>P114</t>
  </si>
  <si>
    <t>Octobre, Novembre, Décembre</t>
  </si>
  <si>
    <t>POIRES comice</t>
  </si>
  <si>
    <t>P113</t>
  </si>
  <si>
    <t>Été: Été exclusivité</t>
  </si>
  <si>
    <t>Juillet, Août</t>
  </si>
  <si>
    <t>POIRES cardinal</t>
  </si>
  <si>
    <t>P112</t>
  </si>
  <si>
    <t>Septembre, Octobre, Novembre</t>
  </si>
  <si>
    <t>POIRES beurré hardy</t>
  </si>
  <si>
    <t>P111</t>
  </si>
  <si>
    <t>Août, Septembre, Octobre, Novembre, Décembre</t>
  </si>
  <si>
    <t>POIRES</t>
  </si>
  <si>
    <t>P110</t>
  </si>
  <si>
    <t>Janvier, Février, Mars, Avril, Septembre, Octobre, Novembre, Décembre</t>
  </si>
  <si>
    <t>Cuit / Hors-d’œuvre</t>
  </si>
  <si>
    <t>POIREAU vert</t>
  </si>
  <si>
    <t>P109</t>
  </si>
  <si>
    <t>POIREAU blanc</t>
  </si>
  <si>
    <t>P108</t>
  </si>
  <si>
    <t>Printemps: Printemps | Été: Été</t>
  </si>
  <si>
    <t>Mai, Juin, Juillet</t>
  </si>
  <si>
    <t>PETITS POIS</t>
  </si>
  <si>
    <t>P107</t>
  </si>
  <si>
    <t>Juin, Juillet, Août, Septembre</t>
  </si>
  <si>
    <t>JAUNE CLAIR</t>
  </si>
  <si>
    <t>PECHES</t>
  </si>
  <si>
    <t>P106</t>
  </si>
  <si>
    <t>PATISSONS</t>
  </si>
  <si>
    <t>P105</t>
  </si>
  <si>
    <t>PATES diverses</t>
  </si>
  <si>
    <t>P104</t>
  </si>
  <si>
    <t>PATATES Douces</t>
  </si>
  <si>
    <t>P103</t>
  </si>
  <si>
    <t>PASTÈQUE</t>
  </si>
  <si>
    <t>P102</t>
  </si>
  <si>
    <t>Janvier, Février, Mars, Avril, Décembre</t>
  </si>
  <si>
    <t>POIRE passe crassane</t>
  </si>
  <si>
    <t>P101</t>
  </si>
  <si>
    <t>PANAIS</t>
  </si>
  <si>
    <t>P100</t>
  </si>
  <si>
    <t>Printemps: Printemps présent | Été: Été présent | Automne: Automne présent</t>
  </si>
  <si>
    <t>PAMPLEMOUSSE</t>
  </si>
  <si>
    <t>P099</t>
  </si>
  <si>
    <t>Hiver: hiver présent  | Printemps: Printemps présent | Été: Été présent</t>
  </si>
  <si>
    <t>ORANGE</t>
  </si>
  <si>
    <t>ORANGES</t>
  </si>
  <si>
    <t>P098</t>
  </si>
  <si>
    <t>Printemps: Printemps exclusivité</t>
  </si>
  <si>
    <t>Avril, Mai, Juin, Juillet</t>
  </si>
  <si>
    <t>Aromatique</t>
  </si>
  <si>
    <t>OIGNONS blancs</t>
  </si>
  <si>
    <t>P097</t>
  </si>
  <si>
    <t>Juillet, Août, Septembre</t>
  </si>
  <si>
    <t>BULBES</t>
  </si>
  <si>
    <t>OIGNONS</t>
  </si>
  <si>
    <t>P096</t>
  </si>
  <si>
    <t>Hiver: Hiver | Automne: Automne exclusivité</t>
  </si>
  <si>
    <t>Septembre, Octobre</t>
  </si>
  <si>
    <t>NOIX</t>
  </si>
  <si>
    <t>P095</t>
  </si>
  <si>
    <t>NECTARINES</t>
  </si>
  <si>
    <t>P094</t>
  </si>
  <si>
    <t>Hiver: Hiver | Printemps: Printemps exclusivité | Automne: Automne</t>
  </si>
  <si>
    <t>Janvier, Février, Mars, Avril, Mai, Octobre, Novembre, Décembre</t>
  </si>
  <si>
    <t>NAVETS</t>
  </si>
  <si>
    <t>P093</t>
  </si>
  <si>
    <t>Août, Septembre</t>
  </si>
  <si>
    <t>ROUGE FONCÉ</t>
  </si>
  <si>
    <t>MURES</t>
  </si>
  <si>
    <t>P092</t>
  </si>
  <si>
    <t>MIRABELLES</t>
  </si>
  <si>
    <t>P091</t>
  </si>
  <si>
    <t>MELONS</t>
  </si>
  <si>
    <t>P090</t>
  </si>
  <si>
    <t>MARRON</t>
  </si>
  <si>
    <t>MARRONS</t>
  </si>
  <si>
    <t>P089</t>
  </si>
  <si>
    <t>I</t>
  </si>
  <si>
    <t>Produit principalement importé/exotique : contrôler l’origine et la politique achat.</t>
  </si>
  <si>
    <t>Toute année en import / exotique</t>
  </si>
  <si>
    <t>Import / exotique</t>
  </si>
  <si>
    <t>Exotique / import</t>
  </si>
  <si>
    <t>MANGUES</t>
  </si>
  <si>
    <t>P088</t>
  </si>
  <si>
    <t>Janvier, Février, Novembre, Décembre</t>
  </si>
  <si>
    <t>MANDARINES</t>
  </si>
  <si>
    <t>P087</t>
  </si>
  <si>
    <t>MAIS doux</t>
  </si>
  <si>
    <t>P086</t>
  </si>
  <si>
    <t>MAIS blanc</t>
  </si>
  <si>
    <t>P085</t>
  </si>
  <si>
    <t>LUZERNE</t>
  </si>
  <si>
    <t>P084</t>
  </si>
  <si>
    <t>LUPIN doux</t>
  </si>
  <si>
    <t>P083</t>
  </si>
  <si>
    <t>LIN</t>
  </si>
  <si>
    <t>P082</t>
  </si>
  <si>
    <t>LENTILLES</t>
  </si>
  <si>
    <t>P081</t>
  </si>
  <si>
    <t>Hiver: Hiver</t>
  </si>
  <si>
    <t>Janvier, Février, Mars, Avril, Novembre, Décembre</t>
  </si>
  <si>
    <t>KIWIS</t>
  </si>
  <si>
    <t>P080</t>
  </si>
  <si>
    <t>Janvier, Octobre, Novembre, Décembre</t>
  </si>
  <si>
    <t>KAKI</t>
  </si>
  <si>
    <t>P079</t>
  </si>
  <si>
    <t>IGNAME</t>
  </si>
  <si>
    <t>P078</t>
  </si>
  <si>
    <t>HARICOTS Verts</t>
  </si>
  <si>
    <t>P077</t>
  </si>
  <si>
    <t>HARICOTS rouges</t>
  </si>
  <si>
    <t>P076</t>
  </si>
  <si>
    <t>HARICOTS  roses</t>
  </si>
  <si>
    <t>P075</t>
  </si>
  <si>
    <t>HARICOTS  plats</t>
  </si>
  <si>
    <t>P074</t>
  </si>
  <si>
    <t>GRIS 50%</t>
  </si>
  <si>
    <t>HARICOTS  noirs</t>
  </si>
  <si>
    <t>P073</t>
  </si>
  <si>
    <t xml:space="preserve">HARICOTS blancs </t>
  </si>
  <si>
    <t>HARICOTS blancs</t>
  </si>
  <si>
    <t>P072</t>
  </si>
  <si>
    <t>HARICOTS  beurre</t>
  </si>
  <si>
    <t>P071</t>
  </si>
  <si>
    <t>HARICOTS à écosser</t>
  </si>
  <si>
    <t>P070</t>
  </si>
  <si>
    <t>Juin, Juillet, Août</t>
  </si>
  <si>
    <t>GROSEILLES</t>
  </si>
  <si>
    <t>P069</t>
  </si>
  <si>
    <t>GOMBOS</t>
  </si>
  <si>
    <t>P068</t>
  </si>
  <si>
    <t>Juin, Juillet, Août, Septembre, Octobre, Novembre</t>
  </si>
  <si>
    <t>Champignons</t>
  </si>
  <si>
    <t>Champignon</t>
  </si>
  <si>
    <t>GIROLES</t>
  </si>
  <si>
    <t>P067</t>
  </si>
  <si>
    <t>FRUITS à Pain</t>
  </si>
  <si>
    <t>P066</t>
  </si>
  <si>
    <t>FRAMBOISES</t>
  </si>
  <si>
    <t>P065</t>
  </si>
  <si>
    <t>FRAISES</t>
  </si>
  <si>
    <t>P064</t>
  </si>
  <si>
    <t>Mai, Juin</t>
  </si>
  <si>
    <t>BOUTONS à FLEUR et FLEURS</t>
  </si>
  <si>
    <t>Cuit / Dessert</t>
  </si>
  <si>
    <t>Fleur comestible</t>
  </si>
  <si>
    <t>FLEURS de Sureau</t>
  </si>
  <si>
    <t>P063</t>
  </si>
  <si>
    <t>FLEURS de Courgettes</t>
  </si>
  <si>
    <t>P062</t>
  </si>
  <si>
    <t>FLEURS de Courge</t>
  </si>
  <si>
    <t>P061</t>
  </si>
  <si>
    <t>FLEURS de Capucine</t>
  </si>
  <si>
    <t>P060</t>
  </si>
  <si>
    <t>FLEURS d'Acacia</t>
  </si>
  <si>
    <t>P059</t>
  </si>
  <si>
    <t>HA.FLAGEOLETS</t>
  </si>
  <si>
    <t>P058</t>
  </si>
  <si>
    <t>FIGUES</t>
  </si>
  <si>
    <t>P057</t>
  </si>
  <si>
    <t>Graines de Légumineuses Fraîches</t>
  </si>
  <si>
    <t>FEVES</t>
  </si>
  <si>
    <t>P056</t>
  </si>
  <si>
    <t>FEVEROLLES</t>
  </si>
  <si>
    <t>P055</t>
  </si>
  <si>
    <t>Mai, Juin, Juillet, Août, Septembre, Octobre, Novembre, Décembre</t>
  </si>
  <si>
    <t>FENOUIL</t>
  </si>
  <si>
    <t>P054</t>
  </si>
  <si>
    <t>Mars, Avril, Mai, Juin, Septembre, Octobre, Novembre, Décembre</t>
  </si>
  <si>
    <t>EPINARDS</t>
  </si>
  <si>
    <t>P053</t>
  </si>
  <si>
    <t>Hiver: hiver exclusivité | Automne: Automne</t>
  </si>
  <si>
    <t>RIZOMES</t>
  </si>
  <si>
    <t>ENDIVES</t>
  </si>
  <si>
    <t>P052</t>
  </si>
  <si>
    <t>Hiver: hiver présent  | Été: Été présent | Automne: Automne présent</t>
  </si>
  <si>
    <t>ECHALOTES</t>
  </si>
  <si>
    <t>P051</t>
  </si>
  <si>
    <t>DATTES</t>
  </si>
  <si>
    <t>P050</t>
  </si>
  <si>
    <t>CROSNES</t>
  </si>
  <si>
    <t>P049</t>
  </si>
  <si>
    <t>COURGETTES</t>
  </si>
  <si>
    <t>P048</t>
  </si>
  <si>
    <t>COURGES</t>
  </si>
  <si>
    <t>P047</t>
  </si>
  <si>
    <t>CORNICHONS</t>
  </si>
  <si>
    <t>P046</t>
  </si>
  <si>
    <t>CONCOMBRES</t>
  </si>
  <si>
    <t>P045</t>
  </si>
  <si>
    <t>?</t>
  </si>
  <si>
    <t>Produit à vérifier selon appellation fournisseur et disponibilité locale.</t>
  </si>
  <si>
    <t>À vérifier : Janvier, Février, Mars, Avril, Mai, Juin, Juillet, Août, Septembre, Octobre, Novembre, Décembre</t>
  </si>
  <si>
    <t>PALMIER cœurs</t>
  </si>
  <si>
    <t>P044</t>
  </si>
  <si>
    <t>COCOS blancs</t>
  </si>
  <si>
    <t>P043</t>
  </si>
  <si>
    <t>CLÉMENTINES</t>
  </si>
  <si>
    <t>P042</t>
  </si>
  <si>
    <t>CITROUILLES</t>
  </si>
  <si>
    <t>P041</t>
  </si>
  <si>
    <t>Hiver: hiver présent  | Printemps: Printemps présent | Été: Été | Automne: Automne présent</t>
  </si>
  <si>
    <t>CITRONS</t>
  </si>
  <si>
    <t>P040</t>
  </si>
  <si>
    <t>CHRISTOPHINES</t>
  </si>
  <si>
    <t>P039</t>
  </si>
  <si>
    <t>CHOUX verts et pommés</t>
  </si>
  <si>
    <t>P038</t>
  </si>
  <si>
    <t>CHOUX Rouge</t>
  </si>
  <si>
    <t>P037</t>
  </si>
  <si>
    <t>CHOUX Romanesco</t>
  </si>
  <si>
    <t>P036</t>
  </si>
  <si>
    <t>CHOUX pommé</t>
  </si>
  <si>
    <t>P035</t>
  </si>
  <si>
    <t>CHOUX Fleurs</t>
  </si>
  <si>
    <t>P034</t>
  </si>
  <si>
    <t>CHOUX chinois</t>
  </si>
  <si>
    <t>P033</t>
  </si>
  <si>
    <t>CHOUX Bruxelles</t>
  </si>
  <si>
    <t>P032</t>
  </si>
  <si>
    <t>CHOUX Brocolis</t>
  </si>
  <si>
    <t>P031</t>
  </si>
  <si>
    <t>CHOUX Blanc</t>
  </si>
  <si>
    <t>P030</t>
  </si>
  <si>
    <t>CHOUCROUTE</t>
  </si>
  <si>
    <t>P029</t>
  </si>
  <si>
    <t>À vérifier : Septembre, Octobre, Novembre</t>
  </si>
  <si>
    <t>CHEVRIERS</t>
  </si>
  <si>
    <t>P028</t>
  </si>
  <si>
    <t>Janvier, Février, Mars, Avril, Mai, Juin, Juillet, Août, Septembre, Octobre, Novembre, Décembre</t>
  </si>
  <si>
    <t>CHAMPIGNONS</t>
  </si>
  <si>
    <t>P027</t>
  </si>
  <si>
    <t>CERISES</t>
  </si>
  <si>
    <t>P026</t>
  </si>
  <si>
    <t>CELERI Rave</t>
  </si>
  <si>
    <t>P025</t>
  </si>
  <si>
    <t>Hiver: Hiver | Été: Été | Automne: Automne</t>
  </si>
  <si>
    <t>Juin, Juillet, Août, Septembre, Octobre, Novembre, Décembre</t>
  </si>
  <si>
    <t>TIGES,COTES ou Pétioles de Feuilles</t>
  </si>
  <si>
    <t>CELERI Branche</t>
  </si>
  <si>
    <t>P024</t>
  </si>
  <si>
    <t>CASSIS</t>
  </si>
  <si>
    <t>P023</t>
  </si>
  <si>
    <t>Hiver: Hiver | Printemps: Printemps exclusivité | Été: Été | Automne: Automne</t>
  </si>
  <si>
    <t>CAROTTES</t>
  </si>
  <si>
    <t>P022</t>
  </si>
  <si>
    <t>CARDONS</t>
  </si>
  <si>
    <t>P021</t>
  </si>
  <si>
    <t>BRUGNONS</t>
  </si>
  <si>
    <t>P020</t>
  </si>
  <si>
    <t>BROCOLIS</t>
  </si>
  <si>
    <t>P019</t>
  </si>
  <si>
    <t>BOULGOUR</t>
  </si>
  <si>
    <t>P018</t>
  </si>
  <si>
    <t>BLE</t>
  </si>
  <si>
    <t>P017</t>
  </si>
  <si>
    <t>BIGARREAUX</t>
  </si>
  <si>
    <t>P016</t>
  </si>
  <si>
    <t>BLETTES feuilles</t>
  </si>
  <si>
    <t>P015</t>
  </si>
  <si>
    <t>Printemps: Printemps</t>
  </si>
  <si>
    <t>Avril, Mai, Juin, Juillet, Août, Septembre, Octobre, Novembre</t>
  </si>
  <si>
    <t>BLETTES côtes</t>
  </si>
  <si>
    <t>P014</t>
  </si>
  <si>
    <t>Avril, Mai, Juin, Juillet, Août, Septembre, Octobre, Novembre, Décembre</t>
  </si>
  <si>
    <t>BETTERAVES</t>
  </si>
  <si>
    <t>P013</t>
  </si>
  <si>
    <t>BANANES Plantain</t>
  </si>
  <si>
    <t>P012</t>
  </si>
  <si>
    <t>Féculent / Dessert</t>
  </si>
  <si>
    <t>BANANE</t>
  </si>
  <si>
    <t>P011</t>
  </si>
  <si>
    <t>BAMBOU pousses</t>
  </si>
  <si>
    <t>P010</t>
  </si>
  <si>
    <t>AVOCAT</t>
  </si>
  <si>
    <t>P009</t>
  </si>
  <si>
    <t>AUBERGINES</t>
  </si>
  <si>
    <t>P008</t>
  </si>
  <si>
    <t>Avril, Mai, Juin</t>
  </si>
  <si>
    <t>ASPERGES vertes</t>
  </si>
  <si>
    <t>P007</t>
  </si>
  <si>
    <t>ASPERGES blanches</t>
  </si>
  <si>
    <t>P006</t>
  </si>
  <si>
    <t>Mai, Juin, Juillet, Août, Septembre, Octobre, Novembre</t>
  </si>
  <si>
    <t>ARTICHAUTS</t>
  </si>
  <si>
    <t>P005</t>
  </si>
  <si>
    <t>ARBOUSES</t>
  </si>
  <si>
    <t>P004</t>
  </si>
  <si>
    <t>ANANAS</t>
  </si>
  <si>
    <t>P003</t>
  </si>
  <si>
    <t>Mai, Juin, Juillet, Août</t>
  </si>
  <si>
    <t>AULX</t>
  </si>
  <si>
    <t>P002</t>
  </si>
  <si>
    <t>ABRICOTS</t>
  </si>
  <si>
    <t>P001</t>
  </si>
  <si>
    <t>Source_repère</t>
  </si>
  <si>
    <t>Déc</t>
  </si>
  <si>
    <t>Nov</t>
  </si>
  <si>
    <t>Oct</t>
  </si>
  <si>
    <t>Sept</t>
  </si>
  <si>
    <t>Août</t>
  </si>
  <si>
    <t>Juil</t>
  </si>
  <si>
    <t>Juin</t>
  </si>
  <si>
    <t>Mai</t>
  </si>
  <si>
    <t>Avr</t>
  </si>
  <si>
    <t>Mars</t>
  </si>
  <si>
    <t>Févr</t>
  </si>
  <si>
    <t>Janv</t>
  </si>
  <si>
    <t>Remarque_métier</t>
  </si>
  <si>
    <t>Statut_donnée</t>
  </si>
  <si>
    <t>Complété</t>
  </si>
  <si>
    <t>Ancienne_saison_base</t>
  </si>
  <si>
    <t>Pleine_saison_mois</t>
  </si>
  <si>
    <t>Disponibilité</t>
  </si>
  <si>
    <t>Famille_source</t>
  </si>
  <si>
    <t>Couleur_produit</t>
  </si>
  <si>
    <t>Usages_cuisine</t>
  </si>
  <si>
    <t>Famille_principale</t>
  </si>
  <si>
    <t>Produit_normalisé</t>
  </si>
  <si>
    <t>Produit_source</t>
  </si>
  <si>
    <t>Code</t>
  </si>
  <si>
    <t>les idées plat d'accompagnement sont extraites de documentation APRIFEL</t>
  </si>
  <si>
    <t>LEG</t>
  </si>
  <si>
    <t>FEC</t>
  </si>
  <si>
    <t>H.O</t>
  </si>
  <si>
    <t>CRU</t>
  </si>
  <si>
    <t>CUI</t>
  </si>
  <si>
    <t>hiver exclusivité</t>
  </si>
  <si>
    <t>DES</t>
  </si>
  <si>
    <t>Automne exclusivité</t>
  </si>
  <si>
    <t>Automne présent</t>
  </si>
  <si>
    <t xml:space="preserve">hiver présent </t>
  </si>
  <si>
    <t>Printemps présent</t>
  </si>
  <si>
    <t>Été présent</t>
  </si>
  <si>
    <t>Été exclusivité</t>
  </si>
  <si>
    <t xml:space="preserve">ORANGE </t>
  </si>
  <si>
    <t>Printemps exclusivité</t>
  </si>
  <si>
    <t>Accompagnement</t>
  </si>
  <si>
    <t xml:space="preserve"> BOUTONS à FLEUR et FLEURS</t>
  </si>
  <si>
    <t>O11</t>
  </si>
  <si>
    <t>dans l'assiette</t>
  </si>
  <si>
    <t>B11</t>
  </si>
  <si>
    <t>Couleurs diététiques</t>
  </si>
  <si>
    <t>Famille</t>
  </si>
  <si>
    <t xml:space="preserve">Couleur visuelle </t>
  </si>
  <si>
    <t>LÉGUMES</t>
  </si>
  <si>
    <t>Hors d'Oeuvre</t>
  </si>
  <si>
    <t>FÉCULENTS</t>
  </si>
  <si>
    <t>CUIDITÉS</t>
  </si>
  <si>
    <t>CRUDITÉ</t>
  </si>
  <si>
    <t>Produits</t>
  </si>
  <si>
    <t>CODES</t>
  </si>
  <si>
    <t>Vous avez à la fois des produits qui sont servis en Hors d'Œuvres et en Légumes ; faites le tri selon ce que vous recherchez</t>
  </si>
  <si>
    <t xml:space="preserve"> puis (10 premiers)-(personnalisé)- et CE QUE VOUS RECHERCHEZ cliquez dessus- essayez plusieurs colonnes - c'est pratique</t>
  </si>
  <si>
    <r>
      <t xml:space="preserve">Puis Cliquez sur Données - Filtre automatique- en cliquant sur une flèche vous pouvez lire </t>
    </r>
    <r>
      <rPr>
        <b/>
        <sz val="12"/>
        <rFont val="Calibri"/>
        <family val="2"/>
      </rPr>
      <t xml:space="preserve">Tous </t>
    </r>
    <r>
      <rPr>
        <sz val="12"/>
        <rFont val="Calibri"/>
        <family val="2"/>
      </rPr>
      <t xml:space="preserve">(c'est le + important pour retrouver la liste complète) </t>
    </r>
  </si>
  <si>
    <t xml:space="preserve">Le fonctionnement d'une base de données est simple :si vous ne voyez pas de flèches ligne 11 cliquez sur la cellule B11 jusqu'à la cellule O11 </t>
  </si>
  <si>
    <t>N° de semaines de 40 à 52</t>
  </si>
  <si>
    <t>Décembre</t>
  </si>
  <si>
    <t>Novembre</t>
  </si>
  <si>
    <t>Octobre</t>
  </si>
  <si>
    <t>AUTOMNE</t>
  </si>
  <si>
    <t>N° de semaines de 27 à 39</t>
  </si>
  <si>
    <t>Septembre</t>
  </si>
  <si>
    <t>Aout</t>
  </si>
  <si>
    <t>Juillet</t>
  </si>
  <si>
    <t>ÉTÉ</t>
  </si>
  <si>
    <t>N° de semaines de 14 à 26</t>
  </si>
  <si>
    <t>Avril</t>
  </si>
  <si>
    <t>PRINTEMPS</t>
  </si>
  <si>
    <t>N° de semaines de 01 à 13</t>
  </si>
  <si>
    <t>Février</t>
  </si>
  <si>
    <t>Janvier</t>
  </si>
  <si>
    <t>HIVER</t>
  </si>
  <si>
    <t>LÉGUMES  ET FRUITS BASE DE DONNÉES</t>
  </si>
  <si>
    <t>CUISINE CENTRALE 17</t>
  </si>
  <si>
    <t>https://agirpourlatransition.ademe.fr/particuliers/mieux-consommer/alimentation/calendrier-fruits-legumes-saison | https://www.lesfruitsetlegumesfrais.com/fruits-de-saison | https://www.lesfruitsetlegumesfrais.com/legumes-de-saison | https://www.mangerbouger.fr/manger-mieux/bien-manger-sans-se-ruiner/calendrier-de-saison</t>
  </si>
  <si>
    <t>Sources générales</t>
  </si>
  <si>
    <t>Les saisons exactes dépendent de la région, de la météo, des variétés, du stockage, de la serre et de l’origine fournisseur.</t>
  </si>
  <si>
    <t>Limite méthodologique</t>
  </si>
  <si>
    <t>https://www.mangerbouger.fr/manger-mieux/bien-manger-sans-se-ruiner/calendrier-de-saison</t>
  </si>
  <si>
    <t>Vérification croisée mois / produits.</t>
  </si>
  <si>
    <t>MangerBouger — Calendrier de saison</t>
  </si>
  <si>
    <t>https://www.lesfruitsetlegumesfrais.com/app/uploads/2025/09/calendrier-de-saison-fruits-legumes.pdf</t>
  </si>
  <si>
    <t>Repère cœur de saison / saison / disponibilité ; périodes indicatives.</t>
  </si>
  <si>
    <t>PDF calendrier Interfel 2025</t>
  </si>
  <si>
    <t>https://www.lesfruitsetlegumesfrais.com/legumes-de-saison</t>
  </si>
  <si>
    <t>Compléments par mois pour légumes.</t>
  </si>
  <si>
    <t>Les fruits et légumes frais / Interfel — Légumes de saison</t>
  </si>
  <si>
    <t>https://www.lesfruitsetlegumesfrais.com/fruits-de-saison</t>
  </si>
  <si>
    <t>Compléments par mois pour fruits.</t>
  </si>
  <si>
    <t>Les fruits et légumes frais / Interfel — Calendrier</t>
  </si>
  <si>
    <t>https://agirpourlatransition.ademe.fr/acteurs-education/enseigner/catalogue/calendrier-fruits-legumes-saison</t>
  </si>
  <si>
    <t>Rappel : calendrier pour repérer les fruits et légumes de saison en France.</t>
  </si>
  <si>
    <t>ADEME — Ressource éducation calendrier</t>
  </si>
  <si>
    <t>https://agirpourlatransition.ademe.fr/particuliers/mieux-consommer/alimentation/calendrier-fruits-legumes-saison</t>
  </si>
  <si>
    <t>Repères saison France, impact environnemental, vigilance hors saison/import.</t>
  </si>
  <si>
    <t>ADEME — Calendrier des fruits et légumes de saison</t>
  </si>
  <si>
    <t>Filtrer un mois, puis vérifier les produits à intégrer dans les menus. La colonne Remarque_métier indique les limites utiles pour achat, réception, production ou pédagogie.</t>
  </si>
  <si>
    <t>Usage cuisine centrale</t>
  </si>
  <si>
    <t>Un X indique un mois de pleine saison ou de saison d’usage professionnel. Les produits importés/exotiques sont signalés en remarque.</t>
  </si>
  <si>
    <t>Lecture des mois</t>
  </si>
  <si>
    <t>Repères construits pour la France métropolitaine. La saison réelle doit être adaptée selon région, météo, origine fournisseur, calibre, maturité et mode de culture.</t>
  </si>
  <si>
    <t>Hypothèse</t>
  </si>
  <si>
    <t>Classeur reconstruit sans formule, sans VBA, sans liaisons externes ajoutées, sans mise en forme conditionnelle volontaire.</t>
  </si>
  <si>
    <t>Audit technique</t>
  </si>
  <si>
    <t>BASE_SAISON = base principale ; VUE_MOIS = lecture par mois ; SOURCES = références ; ORIGINAL_IMPORTÉ = ancienne base conservée.</t>
  </si>
  <si>
    <t>Structure</t>
  </si>
  <si>
    <t>Ne pas confondre “disponible chez fournisseur” et “saison locale”. Pour les marchés publics/restauration collective, contrôler l’origine et la politique achat.</t>
  </si>
  <si>
    <t>Point critique</t>
  </si>
  <si>
    <t>Dans BASE_SAISON, activer les filtres du tableau : filtrer un mois sur X pour saison locale, C pour conservation, I pour import.</t>
  </si>
  <si>
    <t>X = pleine saison locale indicative ; C = conservation/sec/transformé ; I = import/exotique ; ? = appellation à vérifier.</t>
  </si>
  <si>
    <t>Légende mois</t>
  </si>
  <si>
    <t>Produits à vérifier</t>
  </si>
  <si>
    <t>Produits sec/conservation</t>
  </si>
  <si>
    <t>Produits majoritairement import/exotique</t>
  </si>
  <si>
    <t>Produits complétés ou partiellement complétés</t>
  </si>
  <si>
    <t>Nombre de produits traités</t>
  </si>
  <si>
    <t>France métropolitaine ; les repères peuvent varier selon région, météo, fournisseur, serre, conservation et import.</t>
  </si>
  <si>
    <t>Périmètre</t>
  </si>
  <si>
    <t>Refonte mise en page + compléments saisonniers indicatifs</t>
  </si>
  <si>
    <t>Version</t>
  </si>
  <si>
    <t>SAISON DES FRUITS ET LÉGUMES — base restructurée pour filtre métier et lecture mensuelle</t>
  </si>
  <si>
    <t>Usage</t>
  </si>
  <si>
    <t>Produit</t>
  </si>
  <si>
    <t>Repère</t>
  </si>
  <si>
    <t>Mois</t>
  </si>
  <si>
    <t>G u i d e   p r at i q u e   c a n t i n e   d u r a b l e •   F i c h e s   p r at i q u e s  ›  p l a n   a l i m e n ta i r e   &amp;   m e n u s  | p g 1 0 9</t>
  </si>
  <si>
    <t>https://simplyfood.be/onewebmedia/GIDS-100214-GuideCantinD-FR.pdf</t>
  </si>
  <si>
    <t>L’ alimentation durable au menu</t>
  </si>
  <si>
    <t>Plan alimentaire</t>
  </si>
  <si>
    <t>&amp; menus</t>
  </si>
  <si>
    <t>introduction</t>
  </si>
  <si>
    <t>un menu durable vise à intégrer et combiner, autant que possible, les dif-</t>
  </si>
  <si>
    <t>férents principes de l’alimentation durable, tout en étant sain et savoureux !</t>
  </si>
  <si>
    <t>un beau défi qui laisse peu de place à l’improvisation. pour le relever, le plan</t>
  </si>
  <si>
    <t>alimentaire offre un cadre de référence très utile.</t>
  </si>
  <si>
    <t>en définissant les menus à l’avance et sur une période de plusieurs</t>
  </si>
  <si>
    <t>semaines, on obtient une vue d’ensemble de l’offre alimentaire qui doit tenir</t>
  </si>
  <si>
    <t>compte de :</t>
  </si>
  <si>
    <t>• durabilité (produits frais, locaux et de saison, protéines végétales, etc.)</t>
  </si>
  <si>
    <t>(voir les autres fiches pratiques de ce guide)</t>
  </si>
  <si>
    <t>• nutrition (protéines, féculents, légumes, etc.),</t>
  </si>
  <si>
    <t>• diversité et qualité sensorielle et gustative,</t>
  </si>
  <si>
    <t>• organisation,</t>
  </si>
  <si>
    <t>• budget (coût matières),</t>
  </si>
  <si>
    <t>• des fréquences (rythme d’apparition des catégories de produits),</t>
  </si>
  <si>
    <t>• des principes d’attractivité (couleurs, textures, associations, etc.).</t>
  </si>
  <si>
    <t>Pour vous aider à établir votre plan alimentaire, nous proposons une dé-</t>
  </si>
  <si>
    <t>marche en neuf étapes progressives.</t>
  </si>
  <si>
    <t>étape 1 : définir l’offre alimentaire de l’établissement</t>
  </si>
  <si>
    <t>dans un premier temps, le travail consiste à définir les types de plats servis</t>
  </si>
  <si>
    <t>dans le restaurant de collectivité.</t>
  </si>
  <si>
    <t>Exemples :</t>
  </si>
  <si>
    <t>• pour une école : le plat du jour = potage/plat/dessert</t>
  </si>
  <si>
    <t>• pour une entreprise (avec self) : potage/plat du jour /pâtes du jour/</t>
  </si>
  <si>
    <t>salad-bar/sandwichs/ desserts.</t>
  </si>
  <si>
    <t>étape 2 : fixer un tableau de fréquences</t>
  </si>
  <si>
    <t>le tableau de fréquences va définir la succession des catégories de produits</t>
  </si>
  <si>
    <t>(protéines, féculents, légumes, végétarien, etc.) au sein d’un cycle pour une</t>
  </si>
  <si>
    <t>période donnée.</t>
  </si>
  <si>
    <t>prenez votre offre alimentaire et transformez-la en tableau de fréquences :</t>
  </si>
  <si>
    <t>définissez combien de fois chaque catégorie de produit revient pour chaque</t>
  </si>
  <si>
    <t>type de plat identifié dans l’offre alimentaire.</t>
  </si>
  <si>
    <t>Le plus souvent, pour une entreprise ouverte cinq jours par semaine, le</t>
  </si>
  <si>
    <t>tableau de fréquences couvre 4 semaines x 5 jours, soit un total de 20 jours</t>
  </si>
  <si>
    <t>consécutifs. Pour une maison de repos offrant des repas 7 jours sur 7, le</t>
  </si>
  <si>
    <t>tableau de fréquences comportera 28 jours (4 semaines x 7 jours).</t>
  </si>
  <si>
    <t>C’est notamment dans le tableau de fréquences que vous pouvez améliorer</t>
  </si>
  <si>
    <t>vos performances durables, par exemple :</t>
  </si>
  <si>
    <t>• en limitant les protéines animales,</t>
  </si>
  <si>
    <t>• en diminuant la fréquence de viande rouge,</t>
  </si>
  <si>
    <t>• en augmentant la fréquence des protéines végétales et des plats végétariens,</t>
  </si>
  <si>
    <t>• en intégrant au moins quatre légumes « francs » (non mélangés à autre chose)</t>
  </si>
  <si>
    <t>par semaine</t>
  </si>
  <si>
    <t>• en augmentant la fréquence de céréales complètes</t>
  </si>
  <si>
    <t>• en proposant des fruits de saison au dessert,</t>
  </si>
  <si>
    <t>• etc.</t>
  </si>
  <si>
    <t>Exemple de tableau de fréquences durables (voir le document PDF)</t>
  </si>
  <si>
    <t>Ci-dessous l’exemple du tableau de fréquences recommandé par le PNNS</t>
  </si>
  <si>
    <t>pour les restaurants d’entreprise (20 repas sur un cycle de 4 semaines).</t>
  </si>
  <si>
    <t>Il intègre plusieurs éléments d’alimentation durable :</t>
  </si>
  <si>
    <t>• réduction des fréquences de viande,</t>
  </si>
  <si>
    <t>• intégration de protéines végétales (associations légumineuses/céréales et</t>
  </si>
  <si>
    <t>alternatives végétales),</t>
  </si>
  <si>
    <t>• jeudi sans protéine animale dans le cadre de la campagne du Jeudi Veggie,</t>
  </si>
  <si>
    <t>voir fiche « Viande &amp; cuisine végétarienne »</t>
  </si>
  <si>
    <t>• hautes fréquences de légumes francs et de desserts de fruits,</t>
  </si>
  <si>
    <t>• diversité des céréales et fréquence de céréales complètes.</t>
  </si>
  <si>
    <t>voir fiche Produits à (re)découvrir</t>
  </si>
  <si>
    <t>À chaque cuisine de l’adapter en fonction de sa situation (capacité, type de</t>
  </si>
  <si>
    <t>public, etc.</t>
  </si>
  <si>
    <t>étape 3 : construire le plan alimentaire</t>
  </si>
  <si>
    <t>Cette étape consiste à partir du tableau de fréquences (étape 2) pour le</t>
  </si>
  <si>
    <t>transformer en canevas de 5 jours et 4 semaines.</t>
  </si>
  <si>
    <t>pour cela, créez un canevas dans un fichier excel reprenant vos 5 jours</t>
  </si>
  <si>
    <t>(5 colonnes) x 4 semaines (4 lignes) (voir exemple ci-dessous) et divisez</t>
  </si>
  <si>
    <t>chaque ligne par le nombre de plats de votre offre.</t>
  </si>
  <si>
    <t>À partir de votre tableau de fréquences, répartissez les éléments de chaque</t>
  </si>
  <si>
    <t>type de plat de façon équilibrée.</t>
  </si>
  <si>
    <t>Commencez par disposer les protéines et en évitant les répétitions au cours</t>
  </si>
  <si>
    <t>d’une même semaine :</t>
  </si>
  <si>
    <t>1. plat entier</t>
  </si>
  <si>
    <t>2. plat de poisson</t>
  </si>
  <si>
    <t>3. plat de bœuf ou agneau</t>
  </si>
  <si>
    <t>4. plat de volaille</t>
  </si>
  <si>
    <t>5. plat végétarien avec alternative végétale</t>
  </si>
  <si>
    <t>6. plat végétarien en association légumineuses-céréales complètes</t>
  </si>
  <si>
    <t>poursuivez en intégrant :</t>
  </si>
  <si>
    <t>1. légumes francs (non mélangés)</t>
  </si>
  <si>
    <t>2. légumes en sauce (par ex. légumes dans une blanquette)</t>
  </si>
  <si>
    <t>3. féculents</t>
  </si>
  <si>
    <t>4. sauces</t>
  </si>
  <si>
    <t>5. desserts</t>
  </si>
  <si>
    <t>etc</t>
  </si>
  <si>
    <t>trucs &amp; astuces</t>
  </si>
  <si>
    <t>Diversifiez les potages !</t>
  </si>
  <si>
    <t>Pour garantir de la diversité dans les potages, alternez les couleurs : vert,</t>
  </si>
  <si>
    <t>rouge et blanc.</t>
  </si>
  <si>
    <t>Pour terminer votre travail, si le contexte le permet, faites valider votre plan</t>
  </si>
  <si>
    <t>alimentaire par votre clien</t>
  </si>
  <si>
    <t>exemple de plan alimentaire durable</t>
  </si>
  <si>
    <t>ce plan alimentaire scolaire intègre :</t>
  </si>
  <si>
    <t>• une diversité de potages,</t>
  </si>
  <si>
    <t>• deux plats sans viande par mois,</t>
  </si>
  <si>
    <t>• une fréquence limitée de viande rouge,</t>
  </si>
  <si>
    <t>• une diversité de féculents,</t>
  </si>
  <si>
    <t>• des céréales autres que le riz et les pâtes,</t>
  </si>
  <si>
    <t>• des légumes francs,</t>
  </si>
  <si>
    <t>• les associations céréales légumineuses riches en protéines végétales,</t>
  </si>
  <si>
    <t>• une majorité de fruits et laitages en dessert.</t>
  </si>
  <si>
    <t>Adaptez-les à votre contexte, en veillant à maintenir l’équilibre alimentaire et</t>
  </si>
  <si>
    <t>en concevant des menus attrayants et savoureux. Pour vous inspirer,</t>
  </si>
  <si>
    <t>consultez la cinquantaine de fiches recettes durables de ce guide.</t>
  </si>
  <si>
    <t>étape 4 : élaboration des menus</t>
  </si>
  <si>
    <t>Pour démarrer l’élaboration du menu proprement dit, c’est-à-dire le choix des</t>
  </si>
  <si>
    <t>plats qui seront réalisés, différents outils s’avèrent précieux. À vous de déter-</t>
  </si>
  <si>
    <t>miner ceux dont vous avez besoin en fonction de vos objectifs et de votre</t>
  </si>
  <si>
    <t>contexte :</t>
  </si>
  <si>
    <t>• le tableau de fréquences</t>
  </si>
  <si>
    <t>• le plan alimentaire</t>
  </si>
  <si>
    <t>• le calendrier des saisons (voir fiche « Produits locaux &amp; saisonnalité »)</t>
  </si>
  <si>
    <t>• le tableau de grammages (voir fiche « Grammages »)</t>
  </si>
  <si>
    <t>• des fiches techniques</t>
  </si>
  <si>
    <t>• des suggestions ou demandes de votre client</t>
  </si>
  <si>
    <t>• des menus « best-seller »</t>
  </si>
  <si>
    <t>• et « trucs et astuces » du chef bien sûr !</t>
  </si>
  <si>
    <t>une fois « armé » de ceux-ci, vous êtes prêt pour choisir vos menus.</t>
  </si>
  <si>
    <t>Viande hachée : pas trop souvent et de qualité !</t>
  </si>
  <si>
    <t>Les scandales alimentaires nous le rappellent malheureusement régulière-</t>
  </si>
  <si>
    <t>ment : la plupart du temps, la viande hachée contient... peu de viande ! pour</t>
  </si>
  <si>
    <t>le haché, comme pour les autres viandes, choisissez de la qualité. et planifiez</t>
  </si>
  <si>
    <t>une viande hachée maximum une fois par semaine, même dans les écoles :</t>
  </si>
  <si>
    <t>nos enfants ne mastiquent plus assez</t>
  </si>
  <si>
    <t>Bonne Pratique</t>
  </si>
  <si>
    <t>écoles communales d’Ottignies-Louvain-La Neuve</t>
  </si>
  <si>
    <t>Dans les écoles d’Ottignies-Louvain-la-Neuve, les élèves mangent une</t>
  </si>
  <si>
    <t>fois par semaine un plat sans viande ni poisson. une fois sur deux, la</t>
  </si>
  <si>
    <t>viande est remplacée par un substitut de type tofu, seitan ou quorn, et</t>
  </si>
  <si>
    <t>l’autre fois, le repas est composé d’une association céréales-légumi-</t>
  </si>
  <si>
    <t>neuses. mais cela ne s’est pas fait en un jour...</t>
  </si>
  <si>
    <t>Le cuisinier a commencé par proposer ce type de repas une fois par</t>
  </si>
  <si>
    <t>mois, puis deux, etc. Et le changement a été accompagné de séances</t>
  </si>
  <si>
    <t>de dégustation et d’animations dans les classes. L’équipe de cuisine et</t>
  </si>
  <si>
    <t>le personnel de service ont, de leur côté, fait preuve d’une remarquable</t>
  </si>
  <si>
    <t>ouverture d’esprit et accepté de s’adapter rapidement.</t>
  </si>
  <si>
    <t>Actuellement, un plat végétarien par semaine apparaît comme un bon</t>
  </si>
  <si>
    <t>rythme « de croisière » et cette cadence a été validée par le service</t>
  </si>
  <si>
    <t>diététique de l’entreprise de catering.</t>
  </si>
  <si>
    <t>étape 5 : équilibre global</t>
  </si>
  <si>
    <t>une fois votre tableau de menus rempli, revérifiez l’équilibre global par jour et</t>
  </si>
  <si>
    <t>par semaine (vertical et horizontal), en tenant compte de :</t>
  </si>
  <si>
    <t>1. l’équilibre nutritionnel</t>
  </si>
  <si>
    <t>2. la variété (éviter les répétitions)</t>
  </si>
  <si>
    <t>3. la couleur</t>
  </si>
  <si>
    <t>4. la texture</t>
  </si>
  <si>
    <t>5. la saison.</t>
  </si>
  <si>
    <t>Soyez attentif à votre public !</t>
  </si>
  <si>
    <t>en choisissant vos menus, n’oubliez jamais les principes d’attractivité : cou-</t>
  </si>
  <si>
    <t>leurs, textures, associations, etc. La texture constitue un aspect très impor-</t>
  </si>
  <si>
    <t>tant, notamment pour les menus végétariens. Veillez à présenter sur une</t>
  </si>
  <si>
    <t>même assiette une texture plus souple et une texture croquante</t>
  </si>
  <si>
    <t>(par ex. légumes crus).</t>
  </si>
  <si>
    <t>étape 6 : fiches recettes</t>
  </si>
  <si>
    <t>pour chaque plat choisi, créez une fiche recette comme vous le faites habi-</t>
  </si>
  <si>
    <t>tuellement.</t>
  </si>
  <si>
    <t>pour vous inspirer, consultez la cinquantaine de fiches recettes de ce guide.</t>
  </si>
  <si>
    <t>etape 7 : food cost</t>
  </si>
  <si>
    <t>à partir de vos fiches recettes, calculez le food cost (coût des matières</t>
  </si>
  <si>
    <t>premières) de chaque menu et vérifiez que votre budget marchandises est</t>
  </si>
  <si>
    <t>respecté.</t>
  </si>
  <si>
    <t>Réduire la viande pour libérer du budget</t>
  </si>
  <si>
    <t>En diminuant à la fois la fréquence et les grammages de viande, vous déga-</t>
  </si>
  <si>
    <t>gerez un budget qui vous permettra d’agir sur d’autres leviers durables,</t>
  </si>
  <si>
    <t>par exemple pour investir dans du matériel de découpe pour les légumes</t>
  </si>
  <si>
    <t>frais ou acheter des produits de qualité différenciée.</t>
  </si>
  <si>
    <t>Voir les fiches « maîtriser son budget », « Viande &amp; cuisine végétarienne »</t>
  </si>
  <si>
    <t>et « Légumerie &amp; gestion du frais »</t>
  </si>
  <si>
    <t>étape 8 : correctifs</t>
  </si>
  <si>
    <t>Si nécessaire, apportez des corrections pour garantir un bon équilibre</t>
  </si>
  <si>
    <t>à la fois gustatif, nutritionnel et budgétaire</t>
  </si>
  <si>
    <t>étape 9 : v alidation</t>
  </si>
  <si>
    <t>un repas durable étant avant tout équilibré d’un point de vue nutrition-</t>
  </si>
  <si>
    <t>nel faites, dans la mesure du possible, valider votre travail par un(e)</t>
  </si>
  <si>
    <t>diététicien(ne). Si c’est pertinent dans le contexte de votre collectivité,</t>
  </si>
  <si>
    <t>faites également valider votre plan alimentaire par le client et les représen-</t>
  </si>
  <si>
    <t>tants des usagers (direction, responsable rh, délégués syndicaux,</t>
  </si>
  <si>
    <t>comité de restaurant, etc</t>
  </si>
  <si>
    <t>G u i d e  p r at i q u e  c a n t i n e  d u r a b l e •  F i c h e s  p r at i q u e s ›  G r a m m a G e s  | p g 1 1 9</t>
  </si>
  <si>
    <t>Trouver le bon équilibre</t>
  </si>
  <si>
    <t>Grammages</t>
  </si>
  <si>
    <t>Le plan alimentaire fixe la fréquence des aliments de façon équilibrée sur</t>
  </si>
  <si>
    <t>vingt jours (voir fiche « Plan alimentaire &amp; menu design »). Le cahier de</t>
  </si>
  <si>
    <t>grammages, lui, indique la quantité à prévoir par repas ou par jour. Ces deux</t>
  </si>
  <si>
    <t>outils sont indissociables et intimement liés.</t>
  </si>
  <si>
    <t>Établir un cahier de grammages est utile pour répondre aux besoins spéci-</t>
  </si>
  <si>
    <t>fiques des convives tout en évitant le surdosage. La gestion des quantités et</t>
  </si>
  <si>
    <t>grammages constitue par ailleurs une composante importante de l’alimenta-</t>
  </si>
  <si>
    <t>tion durable, dont plusieurs principes sont directement concernés par l’équi-</t>
  </si>
  <si>
    <t>libre des portions, notamment :</t>
  </si>
  <si>
    <t>• l’augmentation des fruits et légumes (voir fiche « Légumerie &amp; gestion</t>
  </si>
  <si>
    <t>du frais »),</t>
  </si>
  <si>
    <t>• la diminution des protéines animales (voir fiche « Viande &amp; cuisine</t>
  </si>
  <si>
    <t>végétarienne »),</t>
  </si>
  <si>
    <t>• l’augmentation des protéines végétales (voir fiche « Produits à</t>
  </si>
  <si>
    <t>(re)découvrir »),</t>
  </si>
  <si>
    <t>• la lutte contre le gaspillage (voir fiche « Gaspillage alimentaire »).</t>
  </si>
  <si>
    <t>En Belgique, le Plan National Nutrition Santé (PNNS-B) ne fournit pas de</t>
  </si>
  <si>
    <t>chiffres précis mais indique quelques recommandations 1</t>
  </si>
  <si>
    <t>. Tenant compte</t>
  </si>
  <si>
    <t>de celles-ci, cette fiche propose un cahier de grammages moyen qui peut</t>
  </si>
  <si>
    <t>constituer une référence de base</t>
  </si>
  <si>
    <t>À chaque chef de cuisine de l’adapter à la réalité de sa collectivité en tenant</t>
  </si>
  <si>
    <t>compte des facteurs suivants :</t>
  </si>
  <si>
    <t>• publics</t>
  </si>
  <si>
    <t>• modes de cuisson,</t>
  </si>
  <si>
    <t>• plats « populaires »,</t>
  </si>
  <si>
    <t>• ingrédients plus rassasiants,</t>
  </si>
  <si>
    <t>• recettes,</t>
  </si>
  <si>
    <t>une fois votre cahier de grammages établi, faites-le si possible valider par</t>
  </si>
  <si>
    <t>un(e) diététicien(ne) ou un(e) nutritionniste</t>
  </si>
  <si>
    <t>cahier de grammages</t>
  </si>
  <si>
    <t>Pour gérer au mieux votre budget et éviter le gaspillage, soyez attentif à</t>
  </si>
  <si>
    <t>commander uniquement les ingrédients nécessaires à la préparation des</t>
  </si>
  <si>
    <t>repas et établissez un cahier de grammages qui tient compte des catégories</t>
  </si>
  <si>
    <t>d’âge, du cahier des charges et des principes de l’alimentation durable</t>
  </si>
  <si>
    <t>(plus de fruits et légumes, moins de protéines animales, plus de protéines</t>
  </si>
  <si>
    <t>végétales, etc.).</t>
  </si>
  <si>
    <t>(voir fiches « maîtriser son budget », « marchés publics » et « Gaspillage</t>
  </si>
  <si>
    <t>alimentaire »).</t>
  </si>
  <si>
    <t>Gérer des grammages pour acheter de la qualité</t>
  </si>
  <si>
    <t>une bonne gestion des grammages, incluant la diminution des portions de</t>
  </si>
  <si>
    <t>viande et l’augmentation des protéines végétales, constitue une clé essen-</t>
  </si>
  <si>
    <t>tielle pour gagner des marges budgétaires qui peuvent être réinvesties</t>
  </si>
  <si>
    <t>dans l’achat de produits de qualité (voir fiches « Viande &amp; cuisine végéta-</t>
  </si>
  <si>
    <t>rienne », « Produits à (re)découvrir », « maîtriser son budget » et « Labels</t>
  </si>
  <si>
    <t>&amp; qualité différenciée »).</t>
  </si>
  <si>
    <t>adaptation progressive</t>
  </si>
  <si>
    <t>Ce cahier de grammages est proposé à titre indicatif. Il peut constituer</t>
  </si>
  <si>
    <t>un point de départ pour avancer pas à pas vers l’alimentation durable, en</t>
  </si>
  <si>
    <t>diminuant progressivement les portions de viande au profit de céréales et</t>
  </si>
  <si>
    <t>légumineuses. Cette évolution vous fera gagner sur les plans budgétaire,</t>
  </si>
  <si>
    <t>environnemental et de santé. Il implique cependant un changement de</t>
  </si>
  <si>
    <t>comportement alimentaire sensible. c’est pourquoi, il doit :</t>
  </si>
  <si>
    <t>• s’opérer de façon progressive,</t>
  </si>
  <si>
    <t>• se décider en concertation avec les parties prenantes et en accord avec le</t>
  </si>
  <si>
    <t>cahier des charges le cas échéant (voir fiches « Participation des parties</t>
  </si>
  <si>
    <t>prenantes » et « marchés publics »),</t>
  </si>
  <si>
    <t>• être validé par un professionnel de la nutrition,</t>
  </si>
  <si>
    <t>• être testé en cuisine pour l’adapter à votre réalité de terrain,</t>
  </si>
  <si>
    <t>• s’accompagner d’une sensibilisation des usagers (voir fiche « Communi-</t>
  </si>
  <si>
    <t>quer &amp; sensibiliser »).</t>
  </si>
  <si>
    <t>L’Expérience Française</t>
  </si>
  <si>
    <t>Chez nos voisins français, le cahier de grammages est fixé</t>
  </si>
  <si>
    <t>dans un cadre légal par un décret national : des normes</t>
  </si>
  <si>
    <t>chiffrées, établies par le Groupe d’étude des marchés de</t>
  </si>
  <si>
    <t>restauration collective et de nutrition (GERMCN), sont obli-</t>
  </si>
  <si>
    <t>gatoires pour toutes les collectivités. Sans être réplicables</t>
  </si>
  <si>
    <t>à la lettre - la composition des repas et les habitudes ali-</t>
  </si>
  <si>
    <t>mentaires françaises étant différentes des nôtres -, il est</t>
  </si>
  <si>
    <t>intéressant d’y jeter un œil. Et surtout de savoir que les</t>
  </si>
  <si>
    <t>grands groupes agroalimentaires ont adapté le conditionne-</t>
  </si>
  <si>
    <t>ment et la composition de certains produits pour se confor-</t>
  </si>
  <si>
    <t>mer à ces recommandations (par exemple : desserts lactés</t>
  </si>
  <si>
    <t>de 100 ml, diminution du taux de sucre, réduction des ma-</t>
  </si>
  <si>
    <t>tières grasses, produits enrichis en vitamines D, etc.). Ces</t>
  </si>
  <si>
    <t>produits, adaptés au marché français, sont le plus souvent</t>
  </si>
  <si>
    <t>également disponibles en Belgique</t>
  </si>
  <si>
    <t>Auteur : Joel Leboucher • Rochefort sur Mer |  Date : 12 Juin 2026  |  heure : 15h30 |  Document réalisé avec l'aide de ChatGPT  |</t>
  </si>
  <si>
    <t>SYSTÈME COULEURS — fruits/légumes, PLATS-CF et repères équilibre</t>
  </si>
  <si>
    <t>Affectation</t>
  </si>
  <si>
    <t>Couleur</t>
  </si>
  <si>
    <t>HEX</t>
  </si>
  <si>
    <t>Système</t>
  </si>
  <si>
    <t>Usage autorisé</t>
  </si>
  <si>
    <t>Fichier modèle pour appliquer des couleurs de manière stable, lisible et reproductible dans les documents Excel de menus.</t>
  </si>
  <si>
    <t>Rouge / brun</t>
  </si>
  <si>
    <t>#C00000</t>
  </si>
  <si>
    <t>PLATS-CF</t>
  </si>
  <si>
    <t>Bandeau ou code fonctionnel</t>
  </si>
  <si>
    <t>Ne pas utiliser pour la couleur naturelle d’un produit rouge.</t>
  </si>
  <si>
    <t>Principe 1</t>
  </si>
  <si>
    <t>Couleur assiette = couleur naturelle du produit visible dans l’assiette. Elle s’applique aux colonnes B, C et F de la base produits.</t>
  </si>
  <si>
    <t>Vert</t>
  </si>
  <si>
    <t>#70AD47</t>
  </si>
  <si>
    <t>Famille ou zone légume</t>
  </si>
  <si>
    <t>Ne pas colorer tous les légumes en vert si leur couleur assiette diffère.</t>
  </si>
  <si>
    <t>Principe 2</t>
  </si>
  <si>
    <t>Couleur PLATS-CF = fonction de construction du menu. Elle reste dans les colonnes de code, bandeaux ou légendes. Elle ne remplace pas la couleur naturelle.</t>
  </si>
  <si>
    <t>Affectation sauce</t>
  </si>
  <si>
    <t>Orange</t>
  </si>
  <si>
    <t>#F4B183</t>
  </si>
  <si>
    <t>Sauce / jus / liaison</t>
  </si>
  <si>
    <t>Ne pas confondre avec carotte ou abricot.</t>
  </si>
  <si>
    <t>Principe 3</t>
  </si>
  <si>
    <t>Repère équilibre = code court texte : CRU, CUI, FEC, FRU, LEG, ARO, SEC, IMP. Le fond de cellule principal reste blanc ou couleur assiette selon la zone.</t>
  </si>
  <si>
    <t>Technique cuisson</t>
  </si>
  <si>
    <t>Gris / acier</t>
  </si>
  <si>
    <t>#A6A6A6</t>
  </si>
  <si>
    <t>Cuisson, technique, transformation</t>
  </si>
  <si>
    <t>Ne pas utiliser comme alerte.</t>
  </si>
  <si>
    <t>Principe 4</t>
  </si>
  <si>
    <t>Contrôles = violet uniquement pour alerte, vérification ou incohérence. Ne pas utiliser le violet pour décorer.</t>
  </si>
  <si>
    <t>Sélection entrée/dessert</t>
  </si>
  <si>
    <t>Bleu</t>
  </si>
  <si>
    <t>#9DC3E6</t>
  </si>
  <si>
    <t>Entrée / dessert / choix</t>
  </si>
  <si>
    <t>Ne pas confondre avec laitages si code bleu distinct.</t>
  </si>
  <si>
    <t>Reproductibilité</t>
  </si>
  <si>
    <t>Pour ajouter un produit : renseigner Produit, choisir Couleur assiette dans la palette, copier le remplissage correspondant sur B, C et F, puis compléter PLATS-CF et repère équilibre.</t>
  </si>
  <si>
    <t>Contrôles</t>
  </si>
  <si>
    <t>Violet</t>
  </si>
  <si>
    <t>#7030A0</t>
  </si>
  <si>
    <t>Alerte, contrôle, validation, incohérence</t>
  </si>
  <si>
    <t>Réserver au contrôle pour garder la force du signal.</t>
  </si>
  <si>
    <t>Limite volontaire</t>
  </si>
  <si>
    <t>Pas de MFC, pas de VBA, pas de formule : la couleur de fond est posée directement pour éviter les fichiers instables et faciliter les contrôles.</t>
  </si>
  <si>
    <t>Feuilles clés</t>
  </si>
  <si>
    <t>01_CODES_PLATS_CF ; 02_REPERES_EQUILIBRE ; 03_BASE_PRODUITS  ; 04_COULEUR_TRANSFORMÉE_CUITE ; 05_DÉCISION COULEURS — fruits/légumes, PLATS-CF, repères équilibre ; 06_PALETTE_ASSIETTE ; 07_EXEMPLES ; 08_REGLES_REPRODUCTION ; 09_CONTROLES ; 10_MODE_D'EMPLOI_COULEURS ; 11_COULEURS_EXCEL</t>
  </si>
  <si>
    <t>Signal achat/origine, pas jugement nutritionnel.</t>
  </si>
  <si>
    <t>Colonne Disponibilité ou Repère_équilibre</t>
  </si>
  <si>
    <t>#D9E1F2</t>
  </si>
  <si>
    <t>Gris clair</t>
  </si>
  <si>
    <t>IMP</t>
  </si>
  <si>
    <t>Différencier sec/conservation et couleur assiette.</t>
  </si>
  <si>
    <t>Colonne Repère_équilibre</t>
  </si>
  <si>
    <t>#D7C4A3</t>
  </si>
  <si>
    <t>Brun clair</t>
  </si>
  <si>
    <t>Fruit sec / graine / noix</t>
  </si>
  <si>
    <t>SEC</t>
  </si>
  <si>
    <t>Ail/oignon/échalote : fonction aromatique.</t>
  </si>
  <si>
    <t>Aromatique / condiment</t>
  </si>
  <si>
    <t>ARO</t>
  </si>
  <si>
    <t>Seulement si CRU/CUI/FEC ne suffit pas.</t>
  </si>
  <si>
    <t>Vert neutre</t>
  </si>
  <si>
    <t>Légume générique</t>
  </si>
  <si>
    <t>Le fruit garde sa couleur assiette naturelle.</t>
  </si>
  <si>
    <t>Bleu ou texte neutre</t>
  </si>
  <si>
    <t>FRU</t>
  </si>
  <si>
    <t>Ne pas colorer le produit en marron si sa couleur assiette est orange ou ivoire.</t>
  </si>
  <si>
    <t>#C6A27E</t>
  </si>
  <si>
    <t>Marron</t>
  </si>
  <si>
    <t>Féculent / tubercule / légumineuse</t>
  </si>
  <si>
    <t>À utiliser si le produit se sert dans plusieurs fonctions.</t>
  </si>
  <si>
    <t>#FFCC00</t>
  </si>
  <si>
    <t>Jaune orangé</t>
  </si>
  <si>
    <t>Cru ou cuit / usage mixte</t>
  </si>
  <si>
    <t>C.MIXTE</t>
  </si>
  <si>
    <t>Code cuisson/alimentation, pas couleur assiette.</t>
  </si>
  <si>
    <t>#99CC00</t>
  </si>
  <si>
    <t>Vert clair pastille</t>
  </si>
  <si>
    <t>Cuidité / produit cuit</t>
  </si>
  <si>
    <t>Ne pas confondre avec couleur naturelle verte.</t>
  </si>
  <si>
    <t>Colonne Repère_équilibre, pas fond principal</t>
  </si>
  <si>
    <t>#008000</t>
  </si>
  <si>
    <t>Vert foncé texte ou pastille</t>
  </si>
  <si>
    <t>Crudité / produit cru</t>
  </si>
  <si>
    <t>Vigilance</t>
  </si>
  <si>
    <t>Usage dans Excel</t>
  </si>
  <si>
    <t>Couleur/pastille conseillée</t>
  </si>
  <si>
    <t>02_REPERES_EQUILIBRE</t>
  </si>
  <si>
    <t>Signal de travail, pas une couleur assiette</t>
  </si>
  <si>
    <t>Créations / produits à classer</t>
  </si>
  <si>
    <t>?!</t>
  </si>
  <si>
    <t>#FF99CC</t>
  </si>
  <si>
    <t>Rose / magenta</t>
  </si>
  <si>
    <t>Création libre</t>
  </si>
  <si>
    <t>Création</t>
  </si>
  <si>
    <t>Code dessert</t>
  </si>
  <si>
    <t>Desserts sucrés divers</t>
  </si>
  <si>
    <t>D.sucré</t>
  </si>
  <si>
    <t>#D9D2E9</t>
  </si>
  <si>
    <t>Violet clair</t>
  </si>
  <si>
    <t>Dessert sucré</t>
  </si>
  <si>
    <t>Desserts</t>
  </si>
  <si>
    <t>Riz au lait, semoule, tapioca</t>
  </si>
  <si>
    <t>D.FEC</t>
  </si>
  <si>
    <t>#FFC000</t>
  </si>
  <si>
    <t>Orange ambre</t>
  </si>
  <si>
    <t>Dessert féculent</t>
  </si>
  <si>
    <t>Biscuits</t>
  </si>
  <si>
    <t>Orange clair</t>
  </si>
  <si>
    <t>Biscuits secs</t>
  </si>
  <si>
    <t>Desserts pâtissiers</t>
  </si>
  <si>
    <t>PAT</t>
  </si>
  <si>
    <t>#FFFF00</t>
  </si>
  <si>
    <t>Jaune</t>
  </si>
  <si>
    <t>Pâtisserie</t>
  </si>
  <si>
    <t>Desserts fruits cuits</t>
  </si>
  <si>
    <t>FRUIT</t>
  </si>
  <si>
    <t>Vert clair</t>
  </si>
  <si>
    <t>Code dessert, pas couleur fruit</t>
  </si>
  <si>
    <t>Desserts fruits crus</t>
  </si>
  <si>
    <t>FRUIT.</t>
  </si>
  <si>
    <t>Vert foncé</t>
  </si>
  <si>
    <t>Repère famille menu</t>
  </si>
  <si>
    <t>Laitages</t>
  </si>
  <si>
    <t>LAIT</t>
  </si>
  <si>
    <t>#EAF2F8</t>
  </si>
  <si>
    <t>Bleu très clair</t>
  </si>
  <si>
    <t>Fromages / laitages</t>
  </si>
  <si>
    <t>Repère nutrition du menu</t>
  </si>
  <si>
    <t>FROM.3</t>
  </si>
  <si>
    <t>#5B9BD5</t>
  </si>
  <si>
    <t>Bleu soutenu</t>
  </si>
  <si>
    <t>Fromage ≥ 150 mg Ca</t>
  </si>
  <si>
    <t>Fromages intermédiaires</t>
  </si>
  <si>
    <t>FROM.2</t>
  </si>
  <si>
    <t>Bleu moyen</t>
  </si>
  <si>
    <t>Fromage 100–150 mg Ca</t>
  </si>
  <si>
    <t>Fromages faibles en calcium</t>
  </si>
  <si>
    <t>FROM1</t>
  </si>
  <si>
    <t>#DDEBF7</t>
  </si>
  <si>
    <t>Bleu clair</t>
  </si>
  <si>
    <t>Fromage &lt; 100 mg Ca</t>
  </si>
  <si>
    <t>Code sauce</t>
  </si>
  <si>
    <t>Sauces brunes</t>
  </si>
  <si>
    <t>SAU.br</t>
  </si>
  <si>
    <t>Sauce brune</t>
  </si>
  <si>
    <t>Sauces</t>
  </si>
  <si>
    <t>Sauces blanches</t>
  </si>
  <si>
    <t>SAU.bl</t>
  </si>
  <si>
    <t>#FFFF99</t>
  </si>
  <si>
    <t>Jaune très clair</t>
  </si>
  <si>
    <t>Sauce blanche</t>
  </si>
  <si>
    <t>Jus, bouillon, fond</t>
  </si>
  <si>
    <t>JUS</t>
  </si>
  <si>
    <t>Bleu pâle</t>
  </si>
  <si>
    <t>Jus / bouillon</t>
  </si>
  <si>
    <t>Code menu</t>
  </si>
  <si>
    <t>Préparations salées type pâte</t>
  </si>
  <si>
    <t>P.PAT</t>
  </si>
  <si>
    <t>Préparation pâtissière</t>
  </si>
  <si>
    <t>À isoler si possible en technique</t>
  </si>
  <si>
    <t>Technique / mode frit</t>
  </si>
  <si>
    <t>FRIT</t>
  </si>
  <si>
    <t>Friture</t>
  </si>
  <si>
    <t>Plats reconstitués</t>
  </si>
  <si>
    <t>REC</t>
  </si>
  <si>
    <t>Produit reconstitué</t>
  </si>
  <si>
    <t>Plats charcuterie</t>
  </si>
  <si>
    <t>CHAR</t>
  </si>
  <si>
    <t>Charcuterie</t>
  </si>
  <si>
    <t>Ne jamais utiliser pour tomate/fraise</t>
  </si>
  <si>
    <t>Repère plat principal PLATS-CF</t>
  </si>
  <si>
    <t>PLAT</t>
  </si>
  <si>
    <t>Code composition</t>
  </si>
  <si>
    <t>Mélanges de légumes</t>
  </si>
  <si>
    <t>C.mixte</t>
  </si>
  <si>
    <t>Composés mixtes</t>
  </si>
  <si>
    <t>Légumes</t>
  </si>
  <si>
    <t>Code de composition</t>
  </si>
  <si>
    <t>Mélanges verts</t>
  </si>
  <si>
    <t>C.Vert</t>
  </si>
  <si>
    <t>#00B050</t>
  </si>
  <si>
    <t>Vert vif</t>
  </si>
  <si>
    <t>Composés verts</t>
  </si>
  <si>
    <t>Pas couleur produit</t>
  </si>
  <si>
    <t>Féculents et tubercules</t>
  </si>
  <si>
    <t>Féculents</t>
  </si>
  <si>
    <t>Code équilibre/cuisson</t>
  </si>
  <si>
    <t>Cuidités</t>
  </si>
  <si>
    <t>Peut cohabiter avec couleur assiette en colonne séparée</t>
  </si>
  <si>
    <t>Légumes crus</t>
  </si>
  <si>
    <t>Crudités</t>
  </si>
  <si>
    <t>Code menu, pas couleur assiette</t>
  </si>
  <si>
    <t>Entrées œufs</t>
  </si>
  <si>
    <t>HO.Œufs</t>
  </si>
  <si>
    <t>#FF0000</t>
  </si>
  <si>
    <t>Rouge</t>
  </si>
  <si>
    <t>Œufs</t>
  </si>
  <si>
    <t>Hors-d’œuvre</t>
  </si>
  <si>
    <t>Entrées poisson</t>
  </si>
  <si>
    <t>HO.Pois.</t>
  </si>
  <si>
    <t>Code fonctionnel</t>
  </si>
  <si>
    <t>Entrées pâtissières</t>
  </si>
  <si>
    <t>HO.Pat.</t>
  </si>
  <si>
    <t>Pâtisseries salées</t>
  </si>
  <si>
    <t>Attention avec jaune produit</t>
  </si>
  <si>
    <t>Entrées charcuterie</t>
  </si>
  <si>
    <t>HO.Char.</t>
  </si>
  <si>
    <t>Pas couleur naturelle</t>
  </si>
  <si>
    <t>Entrées féculentes</t>
  </si>
  <si>
    <t>HO.Fec.</t>
  </si>
  <si>
    <t>#FFCC99</t>
  </si>
  <si>
    <t>Beige pêche</t>
  </si>
  <si>
    <t>Féculents en entrée</t>
  </si>
  <si>
    <t>Ne pas confondre avec vert naturel assiette</t>
  </si>
  <si>
    <t>Liste HO cuidités</t>
  </si>
  <si>
    <t>HO.Cuit.</t>
  </si>
  <si>
    <t>Couleur fonctionnelle, pas couleur du produit</t>
  </si>
  <si>
    <t>Liste HO crudités / entrées froides</t>
  </si>
  <si>
    <t>HO.Cru.</t>
  </si>
  <si>
    <t>Ne pas utiliser pour</t>
  </si>
  <si>
    <t>Couleur observée/proposée</t>
  </si>
  <si>
    <t>Bloc</t>
  </si>
  <si>
    <t>01_CODES_PLATS_CF</t>
  </si>
  <si>
    <t>NE PAS SUPPRIMER</t>
  </si>
  <si>
    <t>N° question &gt;</t>
  </si>
  <si>
    <t>Afficher les réponses = Saisissez un X</t>
  </si>
  <si>
    <t>Ces documents sont les fruits :</t>
  </si>
  <si>
    <t>Série Festival des menus</t>
  </si>
  <si>
    <t>de mon expérience et des utilitaires de la restauration collective</t>
  </si>
  <si>
    <t>Document : Aide aux menus</t>
  </si>
  <si>
    <t>de documents mis sur le net par des passionnés</t>
  </si>
  <si>
    <t>me = menus</t>
  </si>
  <si>
    <t>Je les mets à disposition des professionnels et des jeunes cuisiniers en formation .</t>
  </si>
  <si>
    <t>Mise à jour du 9 Juillet 2026</t>
  </si>
  <si>
    <t>A chacun de faire évoluer ces documents et de les modifier pour son utilisation.......</t>
  </si>
  <si>
    <t>Annule ou remplace les versions précédentes</t>
  </si>
  <si>
    <t xml:space="preserve">Auteur : Joel Leboucher • Rochefort sur Mer |  Date : 09 Juillet 2026  |  heure : 12h30 | </t>
  </si>
  <si>
    <t>Conservez ce document dans votre webthèque. Copiez les supports qui vous intéressent et adaptez-les à votre utilisation.</t>
  </si>
  <si>
    <t>CONTENU DU CLASSEUR</t>
  </si>
  <si>
    <t>Adresse</t>
  </si>
  <si>
    <t>Quelques polices de caractères utilisées</t>
  </si>
  <si>
    <t>Quelques formats utilisés</t>
  </si>
  <si>
    <t>Arial</t>
  </si>
  <si>
    <t>Calibri</t>
  </si>
  <si>
    <t>Rockwell</t>
  </si>
  <si>
    <t>Verdana</t>
  </si>
  <si>
    <t>15.5 &gt;</t>
  </si>
  <si>
    <t>ARIAL</t>
  </si>
  <si>
    <t>CALIBRI</t>
  </si>
  <si>
    <t>ROCKWELL</t>
  </si>
  <si>
    <t>VERDANA</t>
  </si>
  <si>
    <t>personnalisés &gt;</t>
  </si>
  <si>
    <t>0.000" Kg"</t>
  </si>
  <si>
    <t>0" %"</t>
  </si>
  <si>
    <t>Monétaire</t>
  </si>
  <si>
    <t>Autres polices à découvrir</t>
  </si>
  <si>
    <t>ARIAL NARROW    Arial Narrow</t>
  </si>
  <si>
    <t>COMIC SANS MF  Comic Sans MF</t>
  </si>
  <si>
    <t>GIL SANS MT  Gill Sans MT</t>
  </si>
  <si>
    <t>PALATINO LINOTYPE  Palatino Linotype</t>
  </si>
  <si>
    <t>TAHOMA   Tahoma</t>
  </si>
  <si>
    <t>TIMES NEW ROMAN Times New Roman</t>
  </si>
  <si>
    <t>TRBUCHET MF  Trébuchet MF</t>
  </si>
  <si>
    <t>TW CEN MT  Tw Cen MT</t>
  </si>
  <si>
    <t>VRINDA   Vrinda</t>
  </si>
  <si>
    <t>Une numérotation avec couleur de police modifiable</t>
  </si>
  <si>
    <t>❶</t>
  </si>
  <si>
    <t>❷</t>
  </si>
  <si>
    <t>❸</t>
  </si>
  <si>
    <t>❹</t>
  </si>
  <si>
    <t>❺</t>
  </si>
  <si>
    <t>❻</t>
  </si>
  <si>
    <t>❼</t>
  </si>
  <si>
    <t>❽</t>
  </si>
  <si>
    <t>❾</t>
  </si>
  <si>
    <t>❿</t>
  </si>
  <si>
    <t>⓫</t>
  </si>
  <si>
    <t>⓬</t>
  </si>
  <si>
    <t>⓭</t>
  </si>
  <si>
    <t>⓮</t>
  </si>
  <si>
    <t>⓯</t>
  </si>
  <si>
    <t>⓰</t>
  </si>
  <si>
    <t>⓱</t>
  </si>
  <si>
    <t>⓲</t>
  </si>
  <si>
    <t>⓳</t>
  </si>
  <si>
    <t>⓴</t>
  </si>
  <si>
    <t>11</t>
  </si>
  <si>
    <t>12</t>
  </si>
  <si>
    <t>13</t>
  </si>
  <si>
    <t>14</t>
  </si>
  <si>
    <t>15</t>
  </si>
  <si>
    <t>16</t>
  </si>
  <si>
    <t>17</t>
  </si>
  <si>
    <t>18</t>
  </si>
  <si>
    <t>19</t>
  </si>
  <si>
    <t>20</t>
  </si>
  <si>
    <t>⓪①②③④⑤⑥⑦⑧⑨⑩⑪⑫⑬⑭⑮⑯⑰⑱⑲⑳  0️⃣ 1️⃣ 2️⃣ 3️⃣ 4️⃣ 5️⃣ 6️⃣ 7️⃣ 8️⃣ 9️⃣ 🔟</t>
  </si>
  <si>
    <t>cliquez sur la colonne  C et sélectionnez dans la barre de formule le numéro ou la lettre qui vous intéresse choisissez la police de caractères et la couleur qui vous conviennent</t>
  </si>
  <si>
    <t xml:space="preserve">⓿❶❷❸❹❺❻❼❽❾❿⓫⓬⓭⓮⓯⓰⓱⓲⓳⓴  </t>
  </si>
  <si>
    <t xml:space="preserve">  ► ◄  ▲ ▼  ➕ ➖ ➗ ✖️  ✅  »   " #  %  &amp;  '@  ≈  ±  ¼  ½  ¾  ! M² m² cm²  M³ m³ cm³ 😊 ChatGPT</t>
  </si>
  <si>
    <t>Ⓐ Ⓑ Ⓒ Ⓓ Ⓔ Ⓕ Ⓖ Ⓗ Ⓘ Ⓙ Ⓚ Ⓛ Ⓜ Ⓝ Ⓞ Ⓟ Ⓠ Ⓡ Ⓢ Ⓣ Ⓤ Ⓥ Ⓦ Ⓧ Ⓧ Ⓩ MAJUSCULES</t>
  </si>
  <si>
    <t>ⓐ ⓑ ⓒ ⓓ ⓔ ⓕ ⓕ ⓗ ⓗ ⓘ ⓙ ⓚ ⓛ ⓜ ⓝ ⓞ ⓟ ⓠ ⓡ ⓡ ⓣ ⓤ ⓥ ⓦ ⓧ ⓨ ⓩ minuscules</t>
  </si>
  <si>
    <t>🅐🅑🅒🅓🅔🅕🅖🅗🅘🅙🅚🅛🅜🅝🅞🅟🅠🅡🅢🅣🅤🅥🅦🅧🅨🅩</t>
  </si>
  <si>
    <t>🅰🅱🅲🅳🅴🅵🅶🅷🅸🅹🅺🅻🅼🅽🅾🅿🆀🆁🆂🆃🆄🆅🆆🆇🆈🆉</t>
  </si>
  <si>
    <t>Excel avec les émoticônes</t>
  </si>
  <si>
    <t>https://www.bonbache.fr/syntheses-graphiques-excel-avec-les-emoticones-499.html</t>
  </si>
  <si>
    <t>pour intégrer un N° dans un texte c'est simple :</t>
  </si>
  <si>
    <t>❶ commencez à écrire votre texte</t>
  </si>
  <si>
    <t xml:space="preserve">② puis choisisser le N° qui vous convient en cliquant dessus </t>
  </si>
  <si>
    <t>❸  DANS LA BARRE DE FORMULE copiez le</t>
  </si>
  <si>
    <t xml:space="preserve">puis cliquez de nouveau cliquez sur votre texte et collez votre N° ⓫ </t>
  </si>
  <si>
    <t>à l'emplacement souhaté toujours dans la barre de formule</t>
  </si>
  <si>
    <t xml:space="preserve">si vous voulez colorer seulement le N° dans une phrase sélectionnez </t>
  </si>
  <si>
    <r>
      <t xml:space="preserve">le dans la barre de formule et changez la taille et la couleur </t>
    </r>
    <r>
      <rPr>
        <b/>
        <sz val="14"/>
        <color rgb="FFC00000"/>
        <rFont val="Calibri"/>
        <family val="2"/>
        <scheme val="minor"/>
      </rPr>
      <t>⓫</t>
    </r>
  </si>
  <si>
    <t>des caractères spéciaux</t>
  </si>
  <si>
    <t>!</t>
  </si>
  <si>
    <t>"</t>
  </si>
  <si>
    <t>#</t>
  </si>
  <si>
    <t>$</t>
  </si>
  <si>
    <t>%</t>
  </si>
  <si>
    <t>&amp;</t>
  </si>
  <si>
    <t>@</t>
  </si>
  <si>
    <t>‰</t>
  </si>
  <si>
    <t>≈</t>
  </si>
  <si>
    <t>±</t>
  </si>
  <si>
    <t>»</t>
  </si>
  <si>
    <t>¼</t>
  </si>
  <si>
    <t>½</t>
  </si>
  <si>
    <t>¾</t>
  </si>
  <si>
    <t>ø</t>
  </si>
  <si>
    <t>►</t>
  </si>
  <si>
    <t>◄</t>
  </si>
  <si>
    <t>▲</t>
  </si>
  <si>
    <t>▼</t>
  </si>
  <si>
    <t>Φ</t>
  </si>
  <si>
    <t>0.00\ " cm³"</t>
  </si>
  <si>
    <t>Format | cellule | personnalisé | 0" cm³"</t>
  </si>
  <si>
    <t>ou copier-coller</t>
  </si>
  <si>
    <t>t</t>
  </si>
  <si>
    <t>u</t>
  </si>
  <si>
    <t>le ² se fait en tapant alt+0178</t>
  </si>
  <si>
    <t xml:space="preserve">m² </t>
  </si>
  <si>
    <t xml:space="preserve">M² </t>
  </si>
  <si>
    <t xml:space="preserve">cm² </t>
  </si>
  <si>
    <t>²</t>
  </si>
  <si>
    <t>Police Wingdings 3</t>
  </si>
  <si>
    <t>le ³ se fait en tapant alt+0179</t>
  </si>
  <si>
    <t>m³ </t>
  </si>
  <si>
    <t>M³ </t>
  </si>
  <si>
    <t>cm³ </t>
  </si>
  <si>
    <t>³</t>
  </si>
  <si>
    <t>Z</t>
  </si>
  <si>
    <t>q</t>
  </si>
  <si>
    <t>p</t>
  </si>
  <si>
    <t>Transmettez votre savoir et votre savoir faire  peu importe qui le récupère; pourvu qu'un plus grand nombre puisse en bénéficier.</t>
  </si>
  <si>
    <t>Joël LEBOUCHER</t>
  </si>
  <si>
    <t>un lien rompu ou devenu obsolète…..pas de panique…Google saura vous retrouver un document équivalent</t>
  </si>
  <si>
    <t>Site à découvrir</t>
  </si>
  <si>
    <r>
      <t xml:space="preserve">SPACE pour </t>
    </r>
    <r>
      <rPr>
        <b/>
        <sz val="22"/>
        <color theme="0"/>
        <rFont val="Arial"/>
        <family val="2"/>
      </rPr>
      <t>S</t>
    </r>
    <r>
      <rPr>
        <sz val="22"/>
        <color theme="0"/>
        <rFont val="Arial"/>
        <family val="2"/>
      </rPr>
      <t xml:space="preserve">uivi et </t>
    </r>
    <r>
      <rPr>
        <b/>
        <sz val="22"/>
        <color theme="0"/>
        <rFont val="Arial"/>
        <family val="2"/>
      </rPr>
      <t>P</t>
    </r>
    <r>
      <rPr>
        <sz val="22"/>
        <color theme="0"/>
        <rFont val="Arial"/>
        <family val="2"/>
      </rPr>
      <t>rogrammation d'</t>
    </r>
    <r>
      <rPr>
        <b/>
        <sz val="22"/>
        <color theme="0"/>
        <rFont val="Arial"/>
        <family val="2"/>
      </rPr>
      <t>AC</t>
    </r>
    <r>
      <rPr>
        <sz val="22"/>
        <color theme="0"/>
        <rFont val="Arial"/>
        <family val="2"/>
      </rPr>
      <t xml:space="preserve">tivités en </t>
    </r>
    <r>
      <rPr>
        <b/>
        <sz val="22"/>
        <color theme="0"/>
        <rFont val="Arial"/>
        <family val="2"/>
      </rPr>
      <t>E</t>
    </r>
    <r>
      <rPr>
        <sz val="22"/>
        <color theme="0"/>
        <rFont val="Arial"/>
        <family val="2"/>
      </rPr>
      <t>quipe est un outil destiné à permettre un suivi exhaustif des activités d'une équipe.</t>
    </r>
  </si>
  <si>
    <t>https://coach-agile.com/2025/12/space-framework-pour-mesurer-la-performance-des-equipes-de-developpement/</t>
  </si>
  <si>
    <t>00_MODE_EMPLOI</t>
  </si>
  <si>
    <t>01_AUDIT_FEUILLES</t>
  </si>
  <si>
    <t>01_ACCUEIL  SAISON DES FRUITS ET LÉGUMES — base restructurée pour filtre métier et lecture mensuelle</t>
  </si>
  <si>
    <t>01_QR_METHODE  ÉQUILIBRER LES MENUS SUR 20 OU 28 REPAS — QUESTIONS / RÉPONSES</t>
  </si>
  <si>
    <t>01_Equilibre.Semaine  ÉQUILIBRER LES MENUS SUR 1 SEMAINE — OUTIL DIÉTÉTIQUE TERRAIN</t>
  </si>
  <si>
    <t>01_ATELIER_ACTIF   travailler un cas terrain à la fois : diagnostiquer, corriger, justifier</t>
  </si>
  <si>
    <t>01_CONVIVES   adapter le même menu selon le convive : texture, portion, sauce, présentation, dessert</t>
  </si>
  <si>
    <t>01_COULEURS   former le regard visuel et sensoriel : couleur, saison, texture, correction réaliste</t>
  </si>
  <si>
    <t>01_PLAT_PRINCIPAL  analyser le plat principal avant de construire le menu : famille, risque, garniture, sauce/jus, convive, justification</t>
  </si>
  <si>
    <t>01_VEGETARIENS  construire de vrais menus végétariens : base nourrissante, goût, couleur, satiété</t>
  </si>
  <si>
    <t>01_DESSERTS  utiliser l’entrée et le dessert comme correcteurs du menu, pas comme cases décoratives</t>
  </si>
  <si>
    <t>01_FINAL_2  évaluation finale : diagnostiquer, corriger, adapter, contrôler et justifier</t>
  </si>
  <si>
    <t>01_Questions_Réponses.1</t>
  </si>
  <si>
    <t>02_COMPOSER_UN_MENU  Construire un menu du midi lisible, équilibré et productible avec la méthode PLATS-CF.</t>
  </si>
  <si>
    <t>02_GRILLE_20_REPAS_SCOLAIRE  CONTRÔLE SUR 20 REPAS SUCCESSIFS  SCOLAIRE   EXEMPLE NON VALIDÉ</t>
  </si>
  <si>
    <t>02_MODELE_20_REPAS_SCOLAIRE  GRILLE À REMPLIR    MODÈLE A DUPLIQUER</t>
  </si>
  <si>
    <t>02_SAISONS  Produit_normalisé  Couleur_produit  Disponibilité  Saisons</t>
  </si>
  <si>
    <t>02_VUE_MOIS  Produit  Usage  Disponibilité</t>
  </si>
  <si>
    <t>02_GRILLE_28_REPAS_EHPAD  GRILLE À REMPLIR — EHPAD / PERSONNES ÂGÉES : 28 DÉJEUNERS + 28 DÎNERS   EXEMPLE NON VALIDÉ</t>
  </si>
  <si>
    <t xml:space="preserve">02_Base de données   Produits   Saisons  Couleur visuelle </t>
  </si>
  <si>
    <t>02_Identité.FR-EN-ES.   IDENTIFICATION  DES "GRIILES" DE MENUS  en Français  Anglais  Espagnol</t>
  </si>
  <si>
    <t>02_Contrôles  4 Modèles de contrôles, et 4 exemples à vous de choisir le modèle qui vous convient et supprimez les autres</t>
  </si>
  <si>
    <t>02_Guide.pratique.Belge  un menu durable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</si>
</sst>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quot; Maxi&quot;"/>
    <numFmt numFmtId="165" formatCode="0.0&quot; Repas&quot;"/>
    <numFmt numFmtId="166" formatCode="0.0"/>
    <numFmt numFmtId="167" formatCode="0&quot; Mini&quot;"/>
    <numFmt numFmtId="168" formatCode="0&quot; repas&quot;"/>
    <numFmt numFmtId="169" formatCode="0&quot; jours&quot;"/>
    <numFmt numFmtId="170" formatCode="0.0&quot; R.&quot;"/>
    <numFmt numFmtId="171" formatCode="0.0&quot; semaines&quot;"/>
    <numFmt numFmtId="172" formatCode="0.0%"/>
    <numFmt numFmtId="173" formatCode="0&quot; / 20&quot;"/>
    <numFmt numFmtId="174" formatCode="000"/>
    <numFmt numFmtId="175" formatCode="0.000&quot; Kg&quot;"/>
    <numFmt numFmtId="176" formatCode="0.0&quot; %&quot;"/>
    <numFmt numFmtId="177" formatCode="#,##0.00\ &quot;€&quot;"/>
    <numFmt numFmtId="178" formatCode="0.00\ &quot; cm³&quot;"/>
  </numFmts>
  <fonts count="264" x14ac:knownFonts="1">
    <font>
      <sz val="11"/>
      <name val="Carlito"/>
    </font>
    <font>
      <sz val="11"/>
      <color theme="1"/>
      <name val="Calibri"/>
      <family val="2"/>
      <scheme val="minor"/>
    </font>
    <font>
      <sz val="11"/>
      <color theme="1"/>
      <name val="Calibri"/>
      <family val="2"/>
      <scheme val="minor"/>
    </font>
    <font>
      <b/>
      <sz val="11"/>
      <color rgb="FFFFFFFF"/>
      <name val="Carlito"/>
      <family val="2"/>
    </font>
    <font>
      <b/>
      <sz val="16"/>
      <color rgb="FFFFFFFF"/>
      <name val="Calibri"/>
      <family val="2"/>
    </font>
    <font>
      <b/>
      <sz val="12"/>
      <color rgb="FF1F4E78"/>
      <name val="Calibri"/>
      <family val="2"/>
    </font>
    <font>
      <sz val="12"/>
      <name val="Calibri"/>
      <family val="2"/>
    </font>
    <font>
      <sz val="12"/>
      <color rgb="FF000000"/>
      <name val="Calibri"/>
      <family val="2"/>
    </font>
    <font>
      <b/>
      <sz val="12"/>
      <color rgb="FF000000"/>
      <name val="Calibri"/>
      <family val="2"/>
    </font>
    <font>
      <b/>
      <sz val="14"/>
      <color rgb="FF000000"/>
      <name val="Calibri"/>
      <family val="2"/>
    </font>
    <font>
      <b/>
      <sz val="14"/>
      <color rgb="FFC00000"/>
      <name val="Calibri"/>
      <family val="2"/>
    </font>
    <font>
      <b/>
      <sz val="14"/>
      <color rgb="FF1F4E78"/>
      <name val="Calibri"/>
      <family val="2"/>
    </font>
    <font>
      <b/>
      <sz val="16"/>
      <color rgb="FFC00000"/>
      <name val="Calibri"/>
      <family val="2"/>
    </font>
    <font>
      <b/>
      <sz val="14"/>
      <color theme="0"/>
      <name val="Calibri"/>
      <family val="2"/>
    </font>
    <font>
      <b/>
      <sz val="12"/>
      <color theme="0"/>
      <name val="Calibri"/>
      <family val="2"/>
    </font>
    <font>
      <b/>
      <sz val="14"/>
      <color rgb="FF0033CC"/>
      <name val="Calibri"/>
      <family val="2"/>
    </font>
    <font>
      <b/>
      <sz val="14"/>
      <name val="Calibri"/>
      <family val="2"/>
    </font>
    <font>
      <b/>
      <sz val="12"/>
      <color rgb="FFFFFFFF"/>
      <name val="Calibri"/>
      <family val="2"/>
    </font>
    <font>
      <b/>
      <sz val="12"/>
      <color rgb="FF9C0006"/>
      <name val="Calibri"/>
      <family val="2"/>
    </font>
    <font>
      <b/>
      <sz val="18"/>
      <color rgb="FFFFFFFF"/>
      <name val="Calibri"/>
      <family val="2"/>
    </font>
    <font>
      <sz val="12"/>
      <name val="Carlito"/>
      <family val="2"/>
    </font>
    <font>
      <b/>
      <sz val="16"/>
      <color rgb="FFFFFFFF"/>
      <name val="Carlito"/>
      <family val="2"/>
    </font>
    <font>
      <b/>
      <sz val="12"/>
      <color rgb="FFC00000"/>
      <name val="Calibri"/>
      <family val="2"/>
    </font>
    <font>
      <sz val="11"/>
      <color theme="1"/>
      <name val="Calibri"/>
      <family val="2"/>
    </font>
    <font>
      <sz val="11"/>
      <name val="Carlito"/>
      <family val="2"/>
    </font>
    <font>
      <b/>
      <sz val="14"/>
      <color rgb="FFFFFFFF"/>
      <name val="Calibri"/>
      <family val="2"/>
    </font>
    <font>
      <sz val="11"/>
      <name val="Calibri"/>
      <family val="2"/>
    </font>
    <font>
      <i/>
      <sz val="11"/>
      <name val="Calibri"/>
      <family val="2"/>
    </font>
    <font>
      <b/>
      <sz val="11"/>
      <color rgb="FFFFFFFF"/>
      <name val="Calibri"/>
      <family val="2"/>
    </font>
    <font>
      <b/>
      <sz val="12"/>
      <name val="Calibri"/>
      <family val="2"/>
    </font>
    <font>
      <i/>
      <sz val="14"/>
      <name val="Calibri"/>
      <family val="2"/>
    </font>
    <font>
      <sz val="14"/>
      <color rgb="FF000000"/>
      <name val="Calibri"/>
      <family val="2"/>
    </font>
    <font>
      <b/>
      <sz val="16"/>
      <color rgb="FF000000"/>
      <name val="Calibri"/>
      <family val="2"/>
    </font>
    <font>
      <b/>
      <sz val="16"/>
      <color theme="0"/>
      <name val="Calibri"/>
      <family val="2"/>
    </font>
    <font>
      <b/>
      <sz val="18"/>
      <color rgb="FFC00000"/>
      <name val="Calibri"/>
      <family val="2"/>
    </font>
    <font>
      <sz val="14"/>
      <name val="Carlito"/>
      <family val="2"/>
    </font>
    <font>
      <b/>
      <sz val="14"/>
      <name val="Carlito"/>
      <family val="2"/>
    </font>
    <font>
      <b/>
      <sz val="16"/>
      <color theme="1"/>
      <name val="Calibri"/>
      <family val="2"/>
    </font>
    <font>
      <b/>
      <sz val="12"/>
      <color rgb="FF0033CC"/>
      <name val="Calibri"/>
      <family val="2"/>
    </font>
    <font>
      <sz val="11"/>
      <color theme="0" tint="-0.249977111117893"/>
      <name val="Calibri"/>
      <family val="2"/>
    </font>
    <font>
      <sz val="11"/>
      <color theme="0" tint="-0.34998626667073579"/>
      <name val="Calibri"/>
      <family val="2"/>
    </font>
    <font>
      <sz val="11"/>
      <color rgb="FFD9D9D9"/>
      <name val="Calibri"/>
      <family val="2"/>
    </font>
    <font>
      <b/>
      <sz val="11"/>
      <name val="Carlito"/>
      <family val="2"/>
    </font>
    <font>
      <sz val="10"/>
      <name val="Arial"/>
      <family val="2"/>
    </font>
    <font>
      <sz val="12"/>
      <color theme="0"/>
      <name val="Calibri"/>
      <family val="2"/>
    </font>
    <font>
      <b/>
      <sz val="12"/>
      <color theme="9" tint="-0.249977111117893"/>
      <name val="Calibri"/>
      <family val="2"/>
    </font>
    <font>
      <sz val="12"/>
      <color rgb="FF0033CC"/>
      <name val="Calibri"/>
      <family val="2"/>
    </font>
    <font>
      <sz val="12"/>
      <color indexed="9"/>
      <name val="Calibri"/>
      <family val="2"/>
    </font>
    <font>
      <sz val="12"/>
      <color indexed="8"/>
      <name val="Calibri"/>
      <family val="2"/>
    </font>
    <font>
      <i/>
      <sz val="12"/>
      <name val="Calibri"/>
      <family val="2"/>
    </font>
    <font>
      <sz val="12"/>
      <color theme="1"/>
      <name val="Calibri"/>
      <family val="2"/>
    </font>
    <font>
      <sz val="9"/>
      <color theme="0"/>
      <name val="Calibri"/>
      <family val="2"/>
    </font>
    <font>
      <sz val="8"/>
      <color theme="0" tint="-0.14999847407452621"/>
      <name val="Calibri"/>
      <family val="2"/>
    </font>
    <font>
      <sz val="10"/>
      <name val="Calibri"/>
      <family val="2"/>
    </font>
    <font>
      <b/>
      <sz val="12"/>
      <color indexed="9"/>
      <name val="Calibri"/>
      <family val="2"/>
    </font>
    <font>
      <b/>
      <sz val="11"/>
      <name val="Calibri"/>
      <family val="2"/>
    </font>
    <font>
      <b/>
      <sz val="12"/>
      <color indexed="8"/>
      <name val="Calibri"/>
      <family val="2"/>
    </font>
    <font>
      <sz val="10"/>
      <color rgb="FFFF0000"/>
      <name val="Calibri"/>
      <family val="2"/>
    </font>
    <font>
      <b/>
      <sz val="11"/>
      <color rgb="FFFF0000"/>
      <name val="Calibri"/>
      <family val="2"/>
    </font>
    <font>
      <sz val="12"/>
      <color rgb="FF800000"/>
      <name val="Calibri"/>
      <family val="2"/>
    </font>
    <font>
      <sz val="12"/>
      <color indexed="17"/>
      <name val="Calibri"/>
      <family val="2"/>
    </font>
    <font>
      <b/>
      <sz val="12"/>
      <color indexed="10"/>
      <name val="Calibri"/>
      <family val="2"/>
    </font>
    <font>
      <b/>
      <sz val="11"/>
      <color rgb="FF548235"/>
      <name val="Calibri"/>
      <family val="2"/>
    </font>
    <font>
      <sz val="12"/>
      <color indexed="10"/>
      <name val="Calibri"/>
      <family val="2"/>
    </font>
    <font>
      <b/>
      <sz val="12"/>
      <color rgb="FF548235"/>
      <name val="Calibri"/>
      <family val="2"/>
    </font>
    <font>
      <sz val="10"/>
      <color theme="0"/>
      <name val="Calibri"/>
      <family val="2"/>
    </font>
    <font>
      <b/>
      <sz val="11"/>
      <color theme="0"/>
      <name val="Calibri"/>
      <family val="2"/>
    </font>
    <font>
      <b/>
      <sz val="12"/>
      <color rgb="FF008000"/>
      <name val="Calibri"/>
      <family val="2"/>
    </font>
    <font>
      <sz val="14"/>
      <name val="Calibri"/>
      <family val="2"/>
    </font>
    <font>
      <b/>
      <sz val="9"/>
      <name val="Calibri"/>
      <family val="2"/>
    </font>
    <font>
      <b/>
      <sz val="14"/>
      <color rgb="FF008000"/>
      <name val="Calibri"/>
      <family val="2"/>
    </font>
    <font>
      <b/>
      <sz val="14"/>
      <color indexed="9"/>
      <name val="Calibri"/>
      <family val="2"/>
    </font>
    <font>
      <b/>
      <sz val="18"/>
      <color theme="1"/>
      <name val="Calibri"/>
      <family val="2"/>
    </font>
    <font>
      <sz val="10"/>
      <color theme="1"/>
      <name val="Calibri"/>
      <family val="2"/>
    </font>
    <font>
      <b/>
      <sz val="10"/>
      <name val="Calibri"/>
      <family val="2"/>
    </font>
    <font>
      <sz val="10"/>
      <name val="MS Sans Serif"/>
    </font>
    <font>
      <b/>
      <sz val="12"/>
      <color rgb="FF0000FF"/>
      <name val="Calibri"/>
      <family val="2"/>
    </font>
    <font>
      <sz val="8"/>
      <color rgb="FF008000"/>
      <name val="Calibri"/>
      <family val="2"/>
    </font>
    <font>
      <b/>
      <sz val="10"/>
      <color rgb="FF008000"/>
      <name val="Calibri"/>
      <family val="2"/>
    </font>
    <font>
      <b/>
      <sz val="10"/>
      <color rgb="FF0000FF"/>
      <name val="Calibri"/>
      <family val="2"/>
    </font>
    <font>
      <b/>
      <sz val="10"/>
      <color rgb="FFFF0000"/>
      <name val="Calibri"/>
      <family val="2"/>
    </font>
    <font>
      <sz val="12"/>
      <color theme="10"/>
      <name val="Calibri"/>
      <family val="2"/>
    </font>
    <font>
      <b/>
      <sz val="14"/>
      <color theme="10"/>
      <name val="Calibri"/>
      <family val="2"/>
    </font>
    <font>
      <sz val="12"/>
      <color rgb="FF008000"/>
      <name val="Calibri"/>
      <family val="2"/>
    </font>
    <font>
      <b/>
      <sz val="10"/>
      <color rgb="FFC00000"/>
      <name val="Calibri"/>
      <family val="2"/>
    </font>
    <font>
      <sz val="12"/>
      <color rgb="FFFF6600"/>
      <name val="Calibri"/>
      <family val="2"/>
    </font>
    <font>
      <sz val="12"/>
      <color rgb="FFC00000"/>
      <name val="Calibri"/>
      <family val="2"/>
    </font>
    <font>
      <b/>
      <sz val="18"/>
      <name val="Calibri"/>
      <family val="2"/>
    </font>
    <font>
      <b/>
      <sz val="12"/>
      <color indexed="12"/>
      <name val="Calibri"/>
      <family val="2"/>
    </font>
    <font>
      <sz val="14"/>
      <color indexed="9"/>
      <name val="Calibri"/>
      <family val="2"/>
    </font>
    <font>
      <sz val="14"/>
      <color theme="0"/>
      <name val="Calibri"/>
      <family val="2"/>
    </font>
    <font>
      <b/>
      <sz val="14"/>
      <color rgb="FFFF0000"/>
      <name val="Calibri"/>
      <family val="2"/>
    </font>
    <font>
      <b/>
      <sz val="14"/>
      <color rgb="FF7030A0"/>
      <name val="Calibri"/>
      <family val="2"/>
    </font>
    <font>
      <b/>
      <sz val="14"/>
      <color indexed="12"/>
      <name val="Calibri"/>
      <family val="2"/>
    </font>
    <font>
      <sz val="16"/>
      <name val="Calibri"/>
      <family val="2"/>
    </font>
    <font>
      <b/>
      <sz val="12"/>
      <color theme="1"/>
      <name val="Calibri"/>
      <family val="2"/>
    </font>
    <font>
      <sz val="14"/>
      <color rgb="FF1A1A1A"/>
      <name val="Calibri"/>
      <family val="2"/>
    </font>
    <font>
      <sz val="14"/>
      <color rgb="FFC00000"/>
      <name val="Calibri"/>
      <family val="2"/>
    </font>
    <font>
      <sz val="14"/>
      <color rgb="FF008000"/>
      <name val="Calibri"/>
      <family val="2"/>
    </font>
    <font>
      <i/>
      <sz val="14"/>
      <color rgb="FF1A1A1A"/>
      <name val="Calibri"/>
      <family val="2"/>
    </font>
    <font>
      <sz val="14"/>
      <color rgb="FFFF0000"/>
      <name val="Calibri"/>
      <family val="2"/>
    </font>
    <font>
      <sz val="14"/>
      <color rgb="FF7030A0"/>
      <name val="Calibri"/>
      <family val="2"/>
    </font>
    <font>
      <sz val="14"/>
      <color rgb="FFFFFFFF"/>
      <name val="Calibri"/>
      <family val="2"/>
    </font>
    <font>
      <sz val="11"/>
      <color rgb="FF1A1A1A"/>
      <name val="Calibri"/>
      <family val="2"/>
    </font>
    <font>
      <sz val="10"/>
      <color rgb="FFC00000"/>
      <name val="Calibri"/>
      <family val="2"/>
    </font>
    <font>
      <sz val="16"/>
      <color rgb="FF1A1A1A"/>
      <name val="Calibri"/>
      <family val="2"/>
    </font>
    <font>
      <sz val="14"/>
      <color rgb="FFFF6600"/>
      <name val="Calibri"/>
      <family val="2"/>
    </font>
    <font>
      <b/>
      <sz val="8"/>
      <name val="Calibri"/>
      <family val="2"/>
    </font>
    <font>
      <b/>
      <sz val="8"/>
      <color rgb="FF0000FF"/>
      <name val="Calibri"/>
      <family val="2"/>
    </font>
    <font>
      <sz val="12"/>
      <color rgb="FF0000FF"/>
      <name val="Calibri"/>
      <family val="2"/>
    </font>
    <font>
      <sz val="11"/>
      <color rgb="FF0000FF"/>
      <name val="Calibri"/>
      <family val="2"/>
    </font>
    <font>
      <sz val="9"/>
      <name val="Calibri"/>
      <family val="2"/>
    </font>
    <font>
      <b/>
      <sz val="10"/>
      <color indexed="12"/>
      <name val="Calibri"/>
      <family val="2"/>
    </font>
    <font>
      <sz val="8"/>
      <color theme="1"/>
      <name val="Calibri"/>
      <family val="2"/>
    </font>
    <font>
      <sz val="14"/>
      <color theme="5" tint="-0.49992370372631001"/>
      <name val="Calibri"/>
      <family val="2"/>
    </font>
    <font>
      <sz val="12"/>
      <color rgb="FFFF0000"/>
      <name val="Calibri"/>
      <family val="2"/>
    </font>
    <font>
      <b/>
      <sz val="8"/>
      <color rgb="FFC00000"/>
      <name val="Calibri"/>
      <family val="2"/>
    </font>
    <font>
      <b/>
      <sz val="12"/>
      <color rgb="FFFF0000"/>
      <name val="Calibri"/>
      <family val="2"/>
    </font>
    <font>
      <sz val="11"/>
      <color rgb="FFFF0000"/>
      <name val="Calibri"/>
      <family val="2"/>
    </font>
    <font>
      <b/>
      <sz val="18"/>
      <color indexed="9"/>
      <name val="Calibri"/>
      <family val="2"/>
    </font>
    <font>
      <b/>
      <sz val="20"/>
      <name val="Calibri"/>
      <family val="2"/>
    </font>
    <font>
      <b/>
      <sz val="20"/>
      <color theme="1"/>
      <name val="Calibri"/>
      <family val="2"/>
    </font>
    <font>
      <b/>
      <sz val="9"/>
      <color theme="0"/>
      <name val="Calibri"/>
      <family val="2"/>
    </font>
    <font>
      <b/>
      <sz val="10"/>
      <color indexed="9"/>
      <name val="Calibri"/>
      <family val="2"/>
    </font>
    <font>
      <b/>
      <sz val="10"/>
      <color rgb="FF3366FF"/>
      <name val="Calibri"/>
      <family val="2"/>
    </font>
    <font>
      <b/>
      <sz val="12"/>
      <color rgb="FF3366FF"/>
      <name val="Calibri"/>
      <family val="2"/>
    </font>
    <font>
      <b/>
      <sz val="11"/>
      <color rgb="FFC00000"/>
      <name val="Calibri"/>
      <family val="2"/>
    </font>
    <font>
      <b/>
      <sz val="11"/>
      <color rgb="FF3366FF"/>
      <name val="Calibri"/>
      <family val="2"/>
    </font>
    <font>
      <b/>
      <sz val="14"/>
      <color rgb="FF3366FF"/>
      <name val="Calibri"/>
      <family val="2"/>
    </font>
    <font>
      <b/>
      <sz val="9"/>
      <color rgb="FFC00000"/>
      <name val="Calibri"/>
      <family val="2"/>
    </font>
    <font>
      <sz val="11"/>
      <color rgb="FF3366FF"/>
      <name val="Calibri"/>
      <family val="2"/>
    </font>
    <font>
      <b/>
      <sz val="12"/>
      <color theme="9" tint="-0.49986266670735802"/>
      <name val="Calibri"/>
      <family val="2"/>
    </font>
    <font>
      <b/>
      <sz val="11"/>
      <color theme="9" tint="-0.49986266670735802"/>
      <name val="Calibri"/>
      <family val="2"/>
    </font>
    <font>
      <i/>
      <sz val="8"/>
      <color theme="0" tint="-0.14999847407452621"/>
      <name val="Calibri"/>
      <family val="2"/>
    </font>
    <font>
      <i/>
      <sz val="10"/>
      <name val="Calibri"/>
      <family val="2"/>
    </font>
    <font>
      <b/>
      <sz val="12"/>
      <color theme="9" tint="-0.499984740745262"/>
      <name val="Calibri"/>
      <family val="2"/>
    </font>
    <font>
      <sz val="12"/>
      <color theme="9" tint="-0.499984740745262"/>
      <name val="Calibri"/>
      <family val="2"/>
    </font>
    <font>
      <b/>
      <sz val="11"/>
      <color theme="0"/>
      <name val="Calibri"/>
      <family val="2"/>
      <scheme val="minor"/>
    </font>
    <font>
      <sz val="11"/>
      <color theme="0"/>
      <name val="Calibri"/>
      <family val="2"/>
      <scheme val="minor"/>
    </font>
    <font>
      <b/>
      <sz val="12"/>
      <name val="Calibri"/>
      <family val="2"/>
      <scheme val="minor"/>
    </font>
    <font>
      <sz val="8"/>
      <color indexed="53"/>
      <name val="Arial"/>
      <family val="2"/>
    </font>
    <font>
      <sz val="8"/>
      <color indexed="61"/>
      <name val="Calibri"/>
      <family val="2"/>
      <scheme val="minor"/>
    </font>
    <font>
      <b/>
      <sz val="12"/>
      <color theme="0"/>
      <name val="Calibri"/>
      <family val="2"/>
      <scheme val="minor"/>
    </font>
    <font>
      <b/>
      <sz val="12"/>
      <color theme="9" tint="-0.499984740745262"/>
      <name val="Calibri"/>
      <family val="2"/>
      <scheme val="minor"/>
    </font>
    <font>
      <b/>
      <sz val="12"/>
      <color rgb="FFC00000"/>
      <name val="Calibri"/>
      <family val="2"/>
      <scheme val="minor"/>
    </font>
    <font>
      <b/>
      <sz val="12"/>
      <color theme="9" tint="-0.49995422223578601"/>
      <name val="Calibri"/>
      <family val="2"/>
    </font>
    <font>
      <b/>
      <sz val="11"/>
      <color rgb="FF000000"/>
      <name val="Calibri"/>
      <family val="2"/>
      <scheme val="minor"/>
    </font>
    <font>
      <sz val="8"/>
      <color theme="1"/>
      <name val="Calibri"/>
      <family val="2"/>
      <scheme val="minor"/>
    </font>
    <font>
      <sz val="8"/>
      <color theme="0"/>
      <name val="Calibri"/>
      <family val="2"/>
      <scheme val="minor"/>
    </font>
    <font>
      <sz val="9"/>
      <name val="Calibri"/>
      <family val="2"/>
      <scheme val="minor"/>
    </font>
    <font>
      <b/>
      <sz val="10"/>
      <name val="Calibri"/>
      <family val="2"/>
      <scheme val="minor"/>
    </font>
    <font>
      <b/>
      <sz val="11"/>
      <color rgb="FFFFFF00"/>
      <name val="Calibri"/>
      <family val="2"/>
      <scheme val="minor"/>
    </font>
    <font>
      <b/>
      <sz val="12"/>
      <color rgb="FFFFFF00"/>
      <name val="Calibri"/>
      <family val="2"/>
      <scheme val="minor"/>
    </font>
    <font>
      <sz val="12"/>
      <name val="Calibri"/>
      <family val="2"/>
      <scheme val="minor"/>
    </font>
    <font>
      <b/>
      <sz val="12"/>
      <color rgb="FF0070C0"/>
      <name val="Calibri"/>
      <family val="2"/>
      <scheme val="minor"/>
    </font>
    <font>
      <b/>
      <sz val="11"/>
      <color rgb="FF0070C0"/>
      <name val="Calibri"/>
      <family val="2"/>
      <scheme val="minor"/>
    </font>
    <font>
      <sz val="8"/>
      <color rgb="FFBFBFBF"/>
      <name val="Calibri"/>
      <family val="2"/>
      <scheme val="minor"/>
    </font>
    <font>
      <b/>
      <sz val="10"/>
      <color theme="0"/>
      <name val="Calibri"/>
      <family val="2"/>
      <scheme val="minor"/>
    </font>
    <font>
      <b/>
      <sz val="11"/>
      <name val="Calibri"/>
      <family val="2"/>
      <scheme val="minor"/>
    </font>
    <font>
      <b/>
      <sz val="12"/>
      <color rgb="FF0033CC"/>
      <name val="Calibri"/>
      <family val="2"/>
      <scheme val="minor"/>
    </font>
    <font>
      <sz val="10"/>
      <color theme="1"/>
      <name val="Calibri"/>
      <family val="2"/>
      <scheme val="minor"/>
    </font>
    <font>
      <sz val="11"/>
      <color rgb="FFBFBFBF"/>
      <name val="Calibri"/>
      <family val="2"/>
      <scheme val="minor"/>
    </font>
    <font>
      <b/>
      <sz val="18"/>
      <color rgb="FFC00000"/>
      <name val="Calibri"/>
      <family val="2"/>
      <scheme val="minor"/>
    </font>
    <font>
      <b/>
      <sz val="14"/>
      <color rgb="FF1F1F1F"/>
      <name val="Calibri"/>
      <family val="2"/>
    </font>
    <font>
      <b/>
      <sz val="11"/>
      <color rgb="FF000000"/>
      <name val="Calibri"/>
      <family val="2"/>
    </font>
    <font>
      <b/>
      <sz val="11"/>
      <color indexed="9"/>
      <name val="Calibri"/>
      <family val="2"/>
    </font>
    <font>
      <b/>
      <sz val="11"/>
      <color rgb="FF666666"/>
      <name val="Calibri"/>
      <family val="2"/>
    </font>
    <font>
      <b/>
      <i/>
      <sz val="11"/>
      <color rgb="FF404040"/>
      <name val="Calibri"/>
      <family val="2"/>
    </font>
    <font>
      <i/>
      <sz val="11"/>
      <color rgb="FF404040"/>
      <name val="Calibri"/>
      <family val="2"/>
    </font>
    <font>
      <b/>
      <sz val="14"/>
      <color theme="6" tint="-0.249977111117893"/>
      <name val="Calibri"/>
      <family val="2"/>
    </font>
    <font>
      <sz val="14"/>
      <name val="Calibri"/>
      <family val="2"/>
      <scheme val="minor"/>
    </font>
    <font>
      <b/>
      <sz val="18"/>
      <name val="Calibri"/>
      <family val="2"/>
      <scheme val="minor"/>
    </font>
    <font>
      <sz val="8"/>
      <name val="Arial"/>
      <family val="2"/>
    </font>
    <font>
      <b/>
      <sz val="14"/>
      <name val="Calibri"/>
      <family val="2"/>
      <scheme val="minor"/>
    </font>
    <font>
      <sz val="12"/>
      <color rgb="FFFFFFFF"/>
      <name val="Calibri"/>
      <family val="2"/>
    </font>
    <font>
      <b/>
      <sz val="14"/>
      <color rgb="FFFF0000"/>
      <name val="Carlito"/>
      <family val="2"/>
    </font>
    <font>
      <sz val="10"/>
      <color theme="0"/>
      <name val="Arial"/>
      <family val="2"/>
    </font>
    <font>
      <b/>
      <sz val="22"/>
      <color theme="0"/>
      <name val="Verdana"/>
      <family val="2"/>
    </font>
    <font>
      <b/>
      <sz val="18"/>
      <color theme="0"/>
      <name val="Arial"/>
      <family val="2"/>
    </font>
    <font>
      <sz val="22"/>
      <color theme="0"/>
      <name val="Verdana"/>
      <family val="2"/>
    </font>
    <font>
      <sz val="18"/>
      <color theme="0"/>
      <name val="Arial"/>
      <family val="2"/>
    </font>
    <font>
      <sz val="18"/>
      <color theme="0"/>
      <name val="Verdana"/>
      <family val="2"/>
    </font>
    <font>
      <sz val="14"/>
      <name val="Verdana"/>
      <family val="2"/>
    </font>
    <font>
      <sz val="11"/>
      <name val="Calibri"/>
      <family val="2"/>
      <scheme val="minor"/>
    </font>
    <font>
      <sz val="22"/>
      <name val="Verdana"/>
      <family val="2"/>
    </font>
    <font>
      <sz val="22"/>
      <color rgb="FF8ED973"/>
      <name val="Verdana"/>
      <family val="2"/>
    </font>
    <font>
      <sz val="18"/>
      <color rgb="FF8ED973"/>
      <name val="Verdana"/>
      <family val="2"/>
    </font>
    <font>
      <sz val="10"/>
      <color rgb="FF8ED973"/>
      <name val="Arial"/>
      <family val="2"/>
    </font>
    <font>
      <sz val="11"/>
      <color rgb="FF8ED973"/>
      <name val="Calibri"/>
      <family val="2"/>
      <scheme val="minor"/>
    </font>
    <font>
      <b/>
      <sz val="22"/>
      <name val="Arial"/>
      <family val="2"/>
    </font>
    <font>
      <sz val="22"/>
      <color theme="0" tint="-4.9989318521683403E-2"/>
      <name val="Arial"/>
      <family val="2"/>
    </font>
    <font>
      <sz val="10"/>
      <color theme="0" tint="-4.9989318521683403E-2"/>
      <name val="Arial"/>
      <family val="2"/>
    </font>
    <font>
      <sz val="22"/>
      <color theme="0" tint="-4.9989318521683403E-2"/>
      <name val="Calibri"/>
      <family val="2"/>
      <scheme val="minor"/>
    </font>
    <font>
      <sz val="11"/>
      <color theme="0" tint="-4.9989318521683403E-2"/>
      <name val="Calibri"/>
      <family val="2"/>
      <scheme val="minor"/>
    </font>
    <font>
      <sz val="22"/>
      <color theme="0" tint="-4.9989318521683403E-2"/>
      <name val="Rockwell"/>
      <family val="1"/>
    </font>
    <font>
      <sz val="22"/>
      <color theme="0" tint="-4.9989318521683403E-2"/>
      <name val="Verdana"/>
      <family val="2"/>
    </font>
    <font>
      <b/>
      <sz val="18"/>
      <color theme="0" tint="-4.9989318521683403E-2"/>
      <name val="Calibri"/>
      <family val="2"/>
    </font>
    <font>
      <b/>
      <sz val="18"/>
      <color theme="0" tint="-4.9989318521683403E-2"/>
      <name val="Arial"/>
      <family val="2"/>
    </font>
    <font>
      <b/>
      <sz val="22"/>
      <color theme="0" tint="-4.9989318521683403E-2"/>
      <name val="Calibri"/>
      <family val="2"/>
    </font>
    <font>
      <sz val="18"/>
      <color theme="0" tint="-4.9989318521683403E-2"/>
      <name val="Verdana"/>
      <family val="2"/>
    </font>
    <font>
      <sz val="22"/>
      <color theme="0" tint="-4.9989318521683403E-2"/>
      <name val="Arial Narrow"/>
      <family val="2"/>
    </font>
    <font>
      <sz val="22"/>
      <color theme="0" tint="-4.9989318521683403E-2"/>
      <name val="Comic Sans MS"/>
      <family val="4"/>
    </font>
    <font>
      <sz val="22"/>
      <color theme="0" tint="-4.9989318521683403E-2"/>
      <name val="Gill Sans MT"/>
      <family val="2"/>
    </font>
    <font>
      <sz val="22"/>
      <color theme="0" tint="-4.9989318521683403E-2"/>
      <name val="Palatino Linotype"/>
      <family val="1"/>
    </font>
    <font>
      <sz val="22"/>
      <color theme="0" tint="-4.9989318521683403E-2"/>
      <name val="Tahoma"/>
      <family val="2"/>
    </font>
    <font>
      <sz val="22"/>
      <color theme="0" tint="-4.9989318521683403E-2"/>
      <name val="Times New Roman"/>
      <family val="1"/>
    </font>
    <font>
      <sz val="22"/>
      <color theme="0" tint="-4.9989318521683403E-2"/>
      <name val="Trebuchet MS"/>
      <family val="2"/>
    </font>
    <font>
      <sz val="22"/>
      <color theme="0" tint="-4.9989318521683403E-2"/>
      <name val="Tw Cen MT"/>
      <family val="2"/>
    </font>
    <font>
      <sz val="22"/>
      <color theme="0" tint="-4.9989318521683403E-2"/>
      <name val="Vrinda"/>
      <family val="2"/>
    </font>
    <font>
      <sz val="22"/>
      <color theme="1"/>
      <name val="Verdana"/>
      <family val="2"/>
    </font>
    <font>
      <sz val="22"/>
      <color rgb="FFFFC000"/>
      <name val="Calibri"/>
      <family val="2"/>
    </font>
    <font>
      <sz val="22"/>
      <color rgb="FFFF0000"/>
      <name val="Calibri"/>
      <family val="2"/>
    </font>
    <font>
      <sz val="22"/>
      <color indexed="50"/>
      <name val="Calibri"/>
      <family val="2"/>
    </font>
    <font>
      <sz val="22"/>
      <color rgb="FF00B050"/>
      <name val="Calibri"/>
      <family val="2"/>
    </font>
    <font>
      <sz val="22"/>
      <color rgb="FF7030A0"/>
      <name val="Calibri"/>
      <family val="2"/>
    </font>
    <font>
      <sz val="22"/>
      <color theme="9"/>
      <name val="Calibri"/>
      <family val="2"/>
    </font>
    <font>
      <sz val="22"/>
      <color theme="1"/>
      <name val="Calibri"/>
      <family val="2"/>
    </font>
    <font>
      <sz val="22"/>
      <color theme="3" tint="0.59999389629810485"/>
      <name val="Calibri"/>
      <family val="2"/>
    </font>
    <font>
      <sz val="22"/>
      <color theme="5" tint="0.59999389629810485"/>
      <name val="Calibri"/>
      <family val="2"/>
    </font>
    <font>
      <sz val="22"/>
      <color theme="9" tint="-0.249977111117893"/>
      <name val="Calibri"/>
      <family val="2"/>
    </font>
    <font>
      <sz val="22"/>
      <color rgb="FF0000FF"/>
      <name val="Calibri"/>
      <family val="2"/>
    </font>
    <font>
      <sz val="22"/>
      <color rgb="FF008000"/>
      <name val="Calibri"/>
      <family val="2"/>
    </font>
    <font>
      <sz val="22"/>
      <color theme="9" tint="-0.499984740745262"/>
      <name val="Calibri"/>
      <family val="2"/>
    </font>
    <font>
      <sz val="22"/>
      <color rgb="FF00B0F0"/>
      <name val="Calibri"/>
      <family val="2"/>
    </font>
    <font>
      <sz val="22"/>
      <color theme="5"/>
      <name val="Calibri"/>
      <family val="2"/>
    </font>
    <font>
      <sz val="22"/>
      <color theme="8" tint="-0.249977111117893"/>
      <name val="Calibri"/>
      <family val="2"/>
    </font>
    <font>
      <sz val="22"/>
      <color theme="3" tint="0.39997558519241921"/>
      <name val="Calibri"/>
      <family val="2"/>
    </font>
    <font>
      <sz val="22"/>
      <color theme="5" tint="-0.249977111117893"/>
      <name val="Calibri"/>
      <family val="2"/>
    </font>
    <font>
      <sz val="22"/>
      <color rgb="FF0000FF"/>
      <name val="Calibri"/>
      <family val="2"/>
      <scheme val="minor"/>
    </font>
    <font>
      <sz val="22"/>
      <color indexed="12"/>
      <name val="Arial"/>
      <family val="2"/>
    </font>
    <font>
      <b/>
      <sz val="22"/>
      <name val="Calibri"/>
      <family val="2"/>
    </font>
    <font>
      <sz val="20"/>
      <color theme="0"/>
      <name val="Calibri"/>
      <family val="2"/>
      <scheme val="minor"/>
    </font>
    <font>
      <sz val="12"/>
      <name val="Arial"/>
      <family val="2"/>
    </font>
    <font>
      <sz val="22"/>
      <color theme="0"/>
      <name val="Calibri"/>
      <family val="2"/>
      <scheme val="minor"/>
    </font>
    <font>
      <sz val="12"/>
      <color theme="0"/>
      <name val="Calibri"/>
      <family val="2"/>
      <scheme val="minor"/>
    </font>
    <font>
      <sz val="12"/>
      <color theme="1"/>
      <name val="Calibri"/>
      <family val="2"/>
      <scheme val="minor"/>
    </font>
    <font>
      <sz val="24"/>
      <color theme="0"/>
      <name val="Calibri"/>
      <family val="2"/>
      <scheme val="minor"/>
    </font>
    <font>
      <u/>
      <sz val="11"/>
      <color theme="10"/>
      <name val="Carlito"/>
      <family val="2"/>
    </font>
    <font>
      <u/>
      <sz val="18"/>
      <color rgb="FF8ED973"/>
      <name val="Carlito"/>
      <family val="2"/>
    </font>
    <font>
      <b/>
      <sz val="14"/>
      <name val="Arial"/>
      <family val="2"/>
    </font>
    <font>
      <sz val="14"/>
      <color theme="4"/>
      <name val="Arial"/>
      <family val="2"/>
    </font>
    <font>
      <b/>
      <sz val="14"/>
      <color rgb="FFFF0000"/>
      <name val="Arial"/>
      <family val="2"/>
    </font>
    <font>
      <sz val="14"/>
      <color theme="9"/>
      <name val="Calibri"/>
      <family val="2"/>
    </font>
    <font>
      <b/>
      <sz val="14"/>
      <color rgb="FFC00000"/>
      <name val="Calibri"/>
      <family val="2"/>
      <scheme val="minor"/>
    </font>
    <font>
      <b/>
      <sz val="22"/>
      <color rgb="FF8ED973"/>
      <name val="Arial"/>
      <family val="2"/>
    </font>
    <font>
      <b/>
      <sz val="22"/>
      <color rgb="FF99CC00"/>
      <name val="Arial"/>
      <family val="2"/>
    </font>
    <font>
      <b/>
      <sz val="26"/>
      <color theme="0"/>
      <name val="Arial"/>
      <family val="2"/>
    </font>
    <font>
      <b/>
      <sz val="16"/>
      <color theme="0"/>
      <name val="Calibri"/>
      <family val="2"/>
      <scheme val="minor"/>
    </font>
    <font>
      <sz val="22"/>
      <color rgb="FF0070C0"/>
      <name val="Arial"/>
      <family val="2"/>
    </font>
    <font>
      <sz val="22"/>
      <color rgb="FF222222"/>
      <name val="Arial"/>
      <family val="2"/>
    </font>
    <font>
      <sz val="18"/>
      <color rgb="FF0070C0"/>
      <name val="Arial"/>
      <family val="2"/>
    </font>
    <font>
      <b/>
      <sz val="22"/>
      <color rgb="FFC00000"/>
      <name val="Wingdings 3"/>
      <family val="1"/>
      <charset val="2"/>
    </font>
    <font>
      <b/>
      <sz val="22"/>
      <color rgb="FFFF0000"/>
      <name val="Wingdings 3"/>
      <family val="1"/>
      <charset val="2"/>
    </font>
    <font>
      <sz val="22"/>
      <color theme="0"/>
      <name val="Arial"/>
      <family val="2"/>
    </font>
    <font>
      <b/>
      <sz val="22"/>
      <name val="Calibri"/>
      <family val="2"/>
      <scheme val="minor"/>
    </font>
    <font>
      <b/>
      <sz val="26"/>
      <name val="Arial"/>
      <family val="2"/>
    </font>
    <font>
      <u/>
      <sz val="10"/>
      <color indexed="12"/>
      <name val="Arial"/>
      <family val="2"/>
    </font>
    <font>
      <u/>
      <sz val="22"/>
      <color theme="0"/>
      <name val="Arial"/>
      <family val="2"/>
    </font>
    <font>
      <b/>
      <sz val="22"/>
      <color theme="9" tint="0.39997558519241921"/>
      <name val="Arial"/>
      <family val="2"/>
    </font>
    <font>
      <i/>
      <sz val="22"/>
      <color theme="0"/>
      <name val="Verdana"/>
      <family val="2"/>
    </font>
    <font>
      <sz val="18"/>
      <color rgb="FF7030A0"/>
      <name val="Arial"/>
      <family val="2"/>
    </font>
    <font>
      <b/>
      <sz val="22"/>
      <color theme="0"/>
      <name val="Arial"/>
      <family val="2"/>
    </font>
    <font>
      <sz val="16"/>
      <name val="Verdana"/>
      <family val="2"/>
    </font>
    <font>
      <i/>
      <sz val="18"/>
      <name val="Verdana"/>
      <family val="2"/>
    </font>
  </fonts>
  <fills count="177">
    <fill>
      <patternFill patternType="none"/>
    </fill>
    <fill>
      <patternFill patternType="gray125"/>
    </fill>
    <fill>
      <patternFill patternType="solid">
        <fgColor rgb="FFFFF2CC"/>
      </patternFill>
    </fill>
    <fill>
      <patternFill patternType="solid">
        <fgColor rgb="FF7030A0"/>
      </patternFill>
    </fill>
    <fill>
      <patternFill patternType="solid">
        <fgColor rgb="FFF3E5F5"/>
      </patternFill>
    </fill>
    <fill>
      <patternFill patternType="solid">
        <fgColor rgb="FFE4DFEC"/>
      </patternFill>
    </fill>
    <fill>
      <patternFill patternType="solid">
        <fgColor rgb="FF595959"/>
      </patternFill>
    </fill>
    <fill>
      <patternFill patternType="solid">
        <fgColor rgb="FFF8F9FA"/>
      </patternFill>
    </fill>
    <fill>
      <patternFill patternType="solid">
        <fgColor rgb="FF4472C4"/>
      </patternFill>
    </fill>
    <fill>
      <patternFill patternType="solid">
        <fgColor rgb="FF1F4E78"/>
      </patternFill>
    </fill>
    <fill>
      <patternFill patternType="solid">
        <fgColor rgb="FFD9EAF7"/>
      </patternFill>
    </fill>
    <fill>
      <patternFill patternType="solid">
        <fgColor rgb="FFE2F0D9"/>
      </patternFill>
    </fill>
    <fill>
      <patternFill patternType="solid">
        <fgColor rgb="FFFCC996"/>
      </patternFill>
    </fill>
    <fill>
      <patternFill patternType="solid">
        <fgColor theme="0"/>
      </patternFill>
    </fill>
    <fill>
      <patternFill patternType="solid">
        <fgColor rgb="FFB45F06"/>
      </patternFill>
    </fill>
    <fill>
      <patternFill patternType="solid">
        <fgColor rgb="FF2F6B3F"/>
      </patternFill>
    </fill>
    <fill>
      <patternFill patternType="solid">
        <fgColor rgb="FFEAF2F8"/>
      </patternFill>
    </fill>
    <fill>
      <patternFill patternType="solid">
        <fgColor theme="0" tint="-0.14999847407452621"/>
        <bgColor indexed="65"/>
      </patternFill>
    </fill>
    <fill>
      <patternFill patternType="solid">
        <fgColor rgb="FF2F6B3F"/>
      </patternFill>
    </fill>
    <fill>
      <patternFill patternType="solid">
        <fgColor rgb="FFB45F06"/>
      </patternFill>
    </fill>
    <fill>
      <patternFill patternType="solid">
        <fgColor theme="0" tint="-0.14999847407452621"/>
        <bgColor indexed="65"/>
      </patternFill>
    </fill>
    <fill>
      <patternFill patternType="solid">
        <fgColor rgb="FFEAF2F8"/>
      </patternFill>
    </fill>
    <fill>
      <patternFill patternType="solid">
        <fgColor theme="0"/>
      </patternFill>
    </fill>
    <fill>
      <patternFill patternType="solid">
        <fgColor rgb="FFD9EAD3"/>
      </patternFill>
    </fill>
    <fill>
      <patternFill patternType="solid">
        <fgColor rgb="FF1F4E78"/>
      </patternFill>
    </fill>
    <fill>
      <patternFill patternType="solid">
        <fgColor rgb="FFD9EAF7"/>
      </patternFill>
    </fill>
    <fill>
      <patternFill patternType="solid">
        <fgColor rgb="FF305496"/>
      </patternFill>
    </fill>
    <fill>
      <patternFill patternType="solid">
        <fgColor theme="4" tint="0.39997558519241921"/>
        <bgColor indexed="64"/>
      </patternFill>
    </fill>
    <fill>
      <patternFill patternType="solid">
        <fgColor rgb="FFF3E5F5"/>
        <bgColor indexed="64"/>
      </patternFill>
    </fill>
    <fill>
      <patternFill patternType="solid">
        <fgColor rgb="FF4472C4"/>
        <bgColor indexed="64"/>
      </patternFill>
    </fill>
    <fill>
      <patternFill patternType="solid">
        <fgColor theme="0"/>
        <bgColor indexed="64"/>
      </patternFill>
    </fill>
    <fill>
      <patternFill patternType="solid">
        <fgColor rgb="FFC00000"/>
      </patternFill>
    </fill>
    <fill>
      <patternFill patternType="solid">
        <fgColor theme="0" tint="-0.14999847407452621"/>
        <bgColor indexed="64"/>
      </patternFill>
    </fill>
    <fill>
      <patternFill patternType="solid">
        <fgColor rgb="FFD9D9D9"/>
        <bgColor indexed="64"/>
      </patternFill>
    </fill>
    <fill>
      <patternFill patternType="solid">
        <fgColor rgb="FF2F6B3F"/>
        <bgColor indexed="64"/>
      </patternFill>
    </fill>
    <fill>
      <patternFill patternType="solid">
        <fgColor rgb="FFB45F06"/>
        <bgColor indexed="64"/>
      </patternFill>
    </fill>
    <fill>
      <patternFill patternType="solid">
        <fgColor rgb="FF0033CC"/>
        <bgColor indexed="64"/>
      </patternFill>
    </fill>
    <fill>
      <patternFill patternType="solid">
        <fgColor rgb="FFC00000"/>
        <bgColor indexed="64"/>
      </patternFill>
    </fill>
    <fill>
      <patternFill patternType="solid">
        <fgColor theme="8" tint="-0.249977111117893"/>
        <bgColor indexed="64"/>
      </patternFill>
    </fill>
    <fill>
      <patternFill patternType="solid">
        <fgColor rgb="FFFFFFFF"/>
        <bgColor indexed="64"/>
      </patternFill>
    </fill>
    <fill>
      <patternFill patternType="solid">
        <fgColor rgb="FFEAF2F8"/>
        <bgColor indexed="64"/>
      </patternFill>
    </fill>
    <fill>
      <patternFill patternType="solid">
        <fgColor rgb="FFFFCC99"/>
      </patternFill>
    </fill>
    <fill>
      <patternFill patternType="solid">
        <fgColor rgb="FFF2F2F2"/>
      </patternFill>
    </fill>
    <fill>
      <patternFill patternType="solid">
        <fgColor rgb="FFFFFFCC"/>
      </patternFill>
    </fill>
    <fill>
      <patternFill patternType="solid">
        <fgColor rgb="FF3078BA"/>
        <bgColor indexed="64"/>
      </patternFill>
    </fill>
    <fill>
      <patternFill patternType="solid">
        <fgColor rgb="FF609ED6"/>
        <bgColor indexed="64"/>
      </patternFill>
    </fill>
    <fill>
      <patternFill patternType="solid">
        <fgColor rgb="FF0F766E"/>
      </patternFill>
    </fill>
    <fill>
      <patternFill patternType="solid">
        <fgColor rgb="FFFFFFBD"/>
        <bgColor indexed="64"/>
      </patternFill>
    </fill>
    <fill>
      <patternFill patternType="solid">
        <fgColor rgb="FF008000"/>
      </patternFill>
    </fill>
    <fill>
      <patternFill patternType="solid">
        <fgColor rgb="FFFFFF00"/>
      </patternFill>
    </fill>
    <fill>
      <patternFill patternType="solid">
        <fgColor rgb="FFFF99CC"/>
        <bgColor indexed="64"/>
      </patternFill>
    </fill>
    <fill>
      <patternFill patternType="solid">
        <fgColor rgb="FFFF8080"/>
        <bgColor indexed="64"/>
      </patternFill>
    </fill>
    <fill>
      <patternFill patternType="solid">
        <fgColor rgb="FF92D050"/>
        <bgColor indexed="64"/>
      </patternFill>
    </fill>
    <fill>
      <patternFill patternType="solid">
        <fgColor rgb="FFFFCC99"/>
        <bgColor indexed="64"/>
      </patternFill>
    </fill>
    <fill>
      <patternFill patternType="solid">
        <fgColor rgb="FF3366FF"/>
      </patternFill>
    </fill>
    <fill>
      <patternFill patternType="solid">
        <fgColor rgb="FF007FFF"/>
      </patternFill>
    </fill>
    <fill>
      <patternFill patternType="solid">
        <fgColor rgb="FF99CCFF"/>
      </patternFill>
    </fill>
    <fill>
      <patternFill patternType="solid">
        <fgColor rgb="FFFFFF00"/>
        <bgColor indexed="64"/>
      </patternFill>
    </fill>
    <fill>
      <patternFill patternType="solid">
        <fgColor rgb="FFFFCC00"/>
      </patternFill>
    </fill>
    <fill>
      <patternFill patternType="solid">
        <fgColor rgb="FFFFC000"/>
      </patternFill>
    </fill>
    <fill>
      <patternFill patternType="solid">
        <fgColor indexed="48"/>
      </patternFill>
    </fill>
    <fill>
      <patternFill patternType="solid">
        <fgColor rgb="FFCCCCFF"/>
      </patternFill>
    </fill>
    <fill>
      <patternFill patternType="solid">
        <fgColor rgb="FFFFFF99"/>
      </patternFill>
    </fill>
    <fill>
      <patternFill patternType="solid">
        <fgColor rgb="FFCC99FF"/>
      </patternFill>
    </fill>
    <fill>
      <patternFill patternType="solid">
        <fgColor rgb="FFFFFF66"/>
      </patternFill>
    </fill>
    <fill>
      <patternFill patternType="solid">
        <fgColor indexed="51"/>
      </patternFill>
    </fill>
    <fill>
      <patternFill patternType="solid">
        <fgColor theme="0" tint="-4.9989318521683403E-2"/>
        <bgColor indexed="65"/>
      </patternFill>
    </fill>
    <fill>
      <patternFill patternType="solid">
        <fgColor rgb="FF33CC33"/>
      </patternFill>
    </fill>
    <fill>
      <patternFill patternType="solid">
        <fgColor rgb="FF92D050"/>
      </patternFill>
    </fill>
    <fill>
      <patternFill patternType="solid">
        <fgColor indexed="26"/>
      </patternFill>
    </fill>
    <fill>
      <patternFill patternType="solid">
        <fgColor indexed="9"/>
      </patternFill>
    </fill>
    <fill>
      <patternFill patternType="solid">
        <fgColor rgb="FFFF8080"/>
      </patternFill>
    </fill>
    <fill>
      <patternFill patternType="solid">
        <fgColor rgb="FFFF0000"/>
      </patternFill>
    </fill>
    <fill>
      <patternFill patternType="solid">
        <fgColor rgb="FFFF99CC"/>
      </patternFill>
    </fill>
    <fill>
      <patternFill patternType="solid">
        <fgColor indexed="46"/>
      </patternFill>
    </fill>
    <fill>
      <patternFill patternType="solid">
        <fgColor rgb="FFCCECFF"/>
      </patternFill>
    </fill>
    <fill>
      <patternFill patternType="gray0625"/>
    </fill>
    <fill>
      <patternFill patternType="gray0625">
        <bgColor rgb="FFFFFF99"/>
      </patternFill>
    </fill>
    <fill>
      <patternFill patternType="solid">
        <fgColor rgb="FFFFCCFF"/>
      </patternFill>
    </fill>
    <fill>
      <patternFill patternType="solid">
        <fgColor indexed="10"/>
      </patternFill>
    </fill>
    <fill>
      <patternFill patternType="solid">
        <fgColor indexed="47"/>
      </patternFill>
    </fill>
    <fill>
      <patternFill patternType="solid">
        <fgColor indexed="50"/>
      </patternFill>
    </fill>
    <fill>
      <patternFill patternType="solid">
        <fgColor indexed="13"/>
      </patternFill>
    </fill>
    <fill>
      <patternFill patternType="solid">
        <fgColor indexed="43"/>
      </patternFill>
    </fill>
    <fill>
      <patternFill patternType="solid">
        <fgColor theme="6" tint="0.79992065187536243"/>
        <bgColor indexed="65"/>
      </patternFill>
    </fill>
    <fill>
      <patternFill patternType="solid">
        <fgColor rgb="FF99CC00"/>
      </patternFill>
    </fill>
    <fill>
      <patternFill patternType="solid">
        <fgColor indexed="45"/>
      </patternFill>
    </fill>
    <fill>
      <patternFill patternType="solid">
        <fgColor indexed="61"/>
      </patternFill>
    </fill>
    <fill>
      <patternFill patternType="solid">
        <fgColor rgb="FF0000FF"/>
      </patternFill>
    </fill>
    <fill>
      <patternFill patternType="solid">
        <fgColor rgb="FFFF6600"/>
      </patternFill>
    </fill>
    <fill>
      <patternFill patternType="solid">
        <fgColor rgb="FF3366FF"/>
        <bgColor indexed="64"/>
      </patternFill>
    </fill>
    <fill>
      <patternFill patternType="solid">
        <fgColor rgb="FFFFC000"/>
        <bgColor indexed="64"/>
      </patternFill>
    </fill>
    <fill>
      <patternFill patternType="solid">
        <fgColor rgb="FF993366"/>
        <bgColor indexed="64"/>
      </patternFill>
    </fill>
    <fill>
      <patternFill patternType="solid">
        <fgColor rgb="FF008000"/>
        <bgColor indexed="64"/>
      </patternFill>
    </fill>
    <fill>
      <patternFill patternType="solid">
        <fgColor rgb="FFCC99FF"/>
        <bgColor indexed="64"/>
      </patternFill>
    </fill>
    <fill>
      <patternFill patternType="solid">
        <fgColor rgb="FF1F4E79"/>
      </patternFill>
    </fill>
    <fill>
      <patternFill patternType="solid">
        <fgColor rgb="FFFF0000"/>
        <bgColor indexed="64"/>
      </patternFill>
    </fill>
    <fill>
      <patternFill patternType="solid">
        <fgColor theme="0" tint="-4.9989318521683403E-2"/>
        <bgColor indexed="64"/>
      </patternFill>
    </fill>
    <fill>
      <patternFill patternType="solid">
        <fgColor rgb="FF99CCFF"/>
        <bgColor indexed="64"/>
      </patternFill>
    </fill>
    <fill>
      <patternFill patternType="solid">
        <fgColor rgb="FF007FFF"/>
        <bgColor indexed="64"/>
      </patternFill>
    </fill>
    <fill>
      <patternFill patternType="solid">
        <fgColor rgb="FF7030A0"/>
        <bgColor indexed="64"/>
      </patternFill>
    </fill>
    <fill>
      <patternFill patternType="solid">
        <fgColor theme="5" tint="0.39997558519241921"/>
        <bgColor indexed="64"/>
      </patternFill>
    </fill>
    <fill>
      <patternFill patternType="solid">
        <fgColor rgb="FFFFF2CC"/>
        <bgColor indexed="64"/>
      </patternFill>
    </fill>
    <fill>
      <patternFill patternType="solid">
        <fgColor rgb="FFFFFFD5"/>
        <bgColor indexed="64"/>
      </patternFill>
    </fill>
    <fill>
      <patternFill patternType="solid">
        <fgColor indexed="9"/>
        <bgColor indexed="64"/>
      </patternFill>
    </fill>
    <fill>
      <patternFill patternType="solid">
        <fgColor rgb="FF99CC00"/>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FF6161"/>
        <bgColor indexed="64"/>
      </patternFill>
    </fill>
    <fill>
      <patternFill patternType="solid">
        <fgColor rgb="FF70AD47"/>
      </patternFill>
    </fill>
    <fill>
      <patternFill patternType="solid">
        <fgColor rgb="FFCC00FF"/>
        <bgColor indexed="64"/>
      </patternFill>
    </fill>
    <fill>
      <patternFill patternType="solid">
        <fgColor indexed="23"/>
        <bgColor indexed="64"/>
      </patternFill>
    </fill>
    <fill>
      <patternFill patternType="solid">
        <fgColor rgb="FF808080"/>
        <bgColor indexed="64"/>
      </patternFill>
    </fill>
    <fill>
      <patternFill patternType="solid">
        <fgColor rgb="FFFF00FF"/>
        <bgColor indexed="64"/>
      </patternFill>
    </fill>
    <fill>
      <patternFill patternType="solid">
        <fgColor theme="0" tint="-0.249977111117893"/>
        <bgColor indexed="64"/>
      </patternFill>
    </fill>
    <fill>
      <patternFill patternType="solid">
        <fgColor rgb="FFFFCCFF"/>
        <bgColor indexed="64"/>
      </patternFill>
    </fill>
    <fill>
      <patternFill patternType="solid">
        <fgColor rgb="FF800000"/>
        <bgColor indexed="64"/>
      </patternFill>
    </fill>
    <fill>
      <patternFill patternType="solid">
        <fgColor theme="4" tint="-0.249977111117893"/>
        <bgColor indexed="64"/>
      </patternFill>
    </fill>
    <fill>
      <patternFill patternType="solid">
        <fgColor rgb="FFD5D5FF"/>
        <bgColor indexed="64"/>
      </patternFill>
    </fill>
    <fill>
      <patternFill patternType="solid">
        <fgColor rgb="FF339966"/>
        <bgColor indexed="64"/>
      </patternFill>
    </fill>
    <fill>
      <patternFill patternType="solid">
        <fgColor rgb="FF00FF00"/>
        <bgColor indexed="64"/>
      </patternFill>
    </fill>
    <fill>
      <patternFill patternType="solid">
        <fgColor rgb="FFFF6600"/>
        <bgColor indexed="64"/>
      </patternFill>
    </fill>
    <fill>
      <patternFill patternType="solid">
        <fgColor rgb="FF0000FF"/>
        <bgColor indexed="64"/>
      </patternFill>
    </fill>
    <fill>
      <patternFill patternType="solid">
        <fgColor rgb="FF00CCFF"/>
        <bgColor indexed="64"/>
      </patternFill>
    </fill>
    <fill>
      <patternFill patternType="solid">
        <fgColor rgb="FFFFCC00"/>
        <bgColor indexed="64"/>
      </patternFill>
    </fill>
    <fill>
      <patternFill patternType="solid">
        <fgColor rgb="FF0066CC"/>
        <bgColor indexed="64"/>
      </patternFill>
    </fill>
    <fill>
      <patternFill patternType="solid">
        <fgColor rgb="FF993300"/>
        <bgColor indexed="64"/>
      </patternFill>
    </fill>
    <fill>
      <patternFill patternType="solid">
        <fgColor rgb="FFFFFFCC"/>
        <bgColor indexed="64"/>
      </patternFill>
    </fill>
    <fill>
      <patternFill patternType="solid">
        <fgColor rgb="FFC0E6F5"/>
        <bgColor indexed="64"/>
      </patternFill>
    </fill>
    <fill>
      <patternFill patternType="solid">
        <fgColor rgb="FFCAEDFB"/>
        <bgColor indexed="64"/>
      </patternFill>
    </fill>
    <fill>
      <patternFill patternType="solid">
        <fgColor rgb="FFE7E6E6"/>
      </patternFill>
    </fill>
    <fill>
      <patternFill patternType="solid">
        <fgColor rgb="FF548235"/>
      </patternFill>
    </fill>
    <fill>
      <patternFill patternType="solid">
        <fgColor rgb="FFFFFFC1"/>
        <bgColor indexed="64"/>
      </patternFill>
    </fill>
    <fill>
      <patternFill patternType="solid">
        <fgColor rgb="FF5B9BD5"/>
      </patternFill>
    </fill>
    <fill>
      <patternFill patternType="solid">
        <fgColor rgb="FFF4B183"/>
      </patternFill>
    </fill>
    <fill>
      <patternFill patternType="solid">
        <fgColor rgb="FF6699FF"/>
        <bgColor indexed="64"/>
      </patternFill>
    </fill>
    <fill>
      <patternFill patternType="solid">
        <fgColor rgb="FF800000"/>
      </patternFill>
    </fill>
    <fill>
      <patternFill patternType="solid">
        <fgColor rgb="FFE7E6E6"/>
        <bgColor indexed="64"/>
      </patternFill>
    </fill>
    <fill>
      <patternFill patternType="solid">
        <fgColor rgb="FF1F4E79"/>
        <bgColor indexed="64"/>
      </patternFill>
    </fill>
    <fill>
      <patternFill patternType="solid">
        <fgColor rgb="FFD9EAF7"/>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rgb="FFFFD966"/>
      </patternFill>
    </fill>
    <fill>
      <patternFill patternType="solid">
        <fgColor rgb="FFF4CCCC"/>
      </patternFill>
    </fill>
    <fill>
      <patternFill patternType="solid">
        <fgColor rgb="FFA9D18E"/>
      </patternFill>
    </fill>
    <fill>
      <patternFill patternType="solid">
        <fgColor rgb="FFFFFFFF"/>
      </patternFill>
    </fill>
    <fill>
      <patternFill patternType="solid">
        <fgColor rgb="FF7F6000"/>
      </patternFill>
    </fill>
    <fill>
      <patternFill patternType="solid">
        <fgColor rgb="FFD9D2E9"/>
      </patternFill>
    </fill>
    <fill>
      <patternFill patternType="solid">
        <fgColor rgb="FFFCE4D6"/>
      </patternFill>
    </fill>
    <fill>
      <patternFill patternType="solid">
        <fgColor rgb="FFF8CBAD"/>
      </patternFill>
    </fill>
    <fill>
      <patternFill patternType="solid">
        <fgColor rgb="FFC6E0B4"/>
      </patternFill>
    </fill>
    <fill>
      <patternFill patternType="solid">
        <fgColor rgb="FFC65911"/>
      </patternFill>
    </fill>
    <fill>
      <patternFill patternType="solid">
        <fgColor rgb="FFBFBFBF"/>
      </patternFill>
    </fill>
    <fill>
      <patternFill patternType="solid">
        <fgColor rgb="FF215732"/>
      </patternFill>
    </fill>
    <fill>
      <patternFill patternType="solid">
        <fgColor indexed="17"/>
        <bgColor indexed="64"/>
      </patternFill>
    </fill>
    <fill>
      <patternFill patternType="solid">
        <fgColor indexed="50"/>
        <bgColor indexed="64"/>
      </patternFill>
    </fill>
    <fill>
      <patternFill patternType="solid">
        <fgColor theme="0"/>
        <bgColor theme="6" tint="0.79998168889431442"/>
      </patternFill>
    </fill>
    <fill>
      <patternFill patternType="solid">
        <fgColor theme="5"/>
        <bgColor indexed="64"/>
      </patternFill>
    </fill>
    <fill>
      <patternFill patternType="solid">
        <fgColor theme="0"/>
        <bgColor theme="4" tint="0.79998168889431442"/>
      </patternFill>
    </fill>
    <fill>
      <patternFill patternType="solid">
        <fgColor rgb="FFA6A6A6"/>
      </patternFill>
    </fill>
    <fill>
      <patternFill patternType="solid">
        <fgColor rgb="FF9DC3E6"/>
      </patternFill>
    </fill>
    <fill>
      <patternFill patternType="solid">
        <fgColor rgb="FFD9E1F2"/>
      </patternFill>
    </fill>
    <fill>
      <patternFill patternType="solid">
        <fgColor rgb="FFD7C4A3"/>
      </patternFill>
    </fill>
    <fill>
      <patternFill patternType="solid">
        <fgColor rgb="FFC6A27E"/>
      </patternFill>
    </fill>
    <fill>
      <patternFill patternType="solid">
        <fgColor rgb="FFDDEBF7"/>
      </patternFill>
    </fill>
    <fill>
      <patternFill patternType="solid">
        <fgColor rgb="FF00B050"/>
      </patternFill>
    </fill>
    <fill>
      <patternFill patternType="solid">
        <fgColor rgb="FF14A096"/>
        <bgColor indexed="64"/>
      </patternFill>
    </fill>
    <fill>
      <patternFill patternType="solid">
        <fgColor rgb="FFF89430"/>
        <bgColor indexed="64"/>
      </patternFill>
    </fill>
    <fill>
      <patternFill patternType="solid">
        <fgColor rgb="FF409255"/>
        <bgColor indexed="64"/>
      </patternFill>
    </fill>
    <fill>
      <patternFill patternType="solid">
        <fgColor rgb="FFF20000"/>
        <bgColor indexed="64"/>
      </patternFill>
    </fill>
    <fill>
      <patternFill patternType="solid">
        <fgColor rgb="FF1F4E78"/>
        <bgColor indexed="64"/>
      </patternFill>
    </fill>
    <fill>
      <patternFill patternType="solid">
        <fgColor rgb="FF14A096"/>
        <bgColor indexed="9"/>
      </patternFill>
    </fill>
    <fill>
      <patternFill patternType="gray0625">
        <fgColor theme="9" tint="0.79998168889431442"/>
        <bgColor rgb="FF14A096"/>
      </patternFill>
    </fill>
    <fill>
      <patternFill patternType="gray0625">
        <fgColor theme="9" tint="0.79998168889431442"/>
        <bgColor rgb="FFEAFFD5"/>
      </patternFill>
    </fill>
    <fill>
      <patternFill patternType="solid">
        <fgColor rgb="FFFDF1E7"/>
        <bgColor indexed="9"/>
      </patternFill>
    </fill>
    <fill>
      <patternFill patternType="solid">
        <fgColor theme="7" tint="0.39997558519241921"/>
        <bgColor indexed="64"/>
      </patternFill>
    </fill>
    <fill>
      <patternFill patternType="solid">
        <fgColor theme="1" tint="0.34998626667073579"/>
        <bgColor indexed="64"/>
      </patternFill>
    </fill>
  </fills>
  <borders count="174">
    <border>
      <left/>
      <right/>
      <top/>
      <bottom/>
      <diagonal/>
    </border>
    <border>
      <left/>
      <right/>
      <top/>
      <bottom/>
      <diagonal/>
    </border>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D9D9D9"/>
      </left>
      <right style="thin">
        <color rgb="FFD9D9D9"/>
      </right>
      <top style="thin">
        <color rgb="FFD9D9D9"/>
      </top>
      <bottom style="thin">
        <color rgb="FFD9D9D9"/>
      </bottom>
      <diagonal/>
    </border>
    <border>
      <left/>
      <right style="thin">
        <color rgb="FFD9D9D9"/>
      </right>
      <top/>
      <bottom/>
      <diagonal/>
    </border>
    <border>
      <left/>
      <right style="medium">
        <color indexed="64"/>
      </right>
      <top/>
      <bottom style="medium">
        <color indexed="64"/>
      </bottom>
      <diagonal/>
    </border>
    <border>
      <left/>
      <right/>
      <top/>
      <bottom style="medium">
        <color auto="1"/>
      </bottom>
      <diagonal/>
    </border>
    <border>
      <left style="medium">
        <color indexed="64"/>
      </left>
      <right/>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mediumDashDotDot">
        <color indexed="64"/>
      </left>
      <right/>
      <top/>
      <bottom/>
      <diagonal/>
    </border>
    <border>
      <left/>
      <right style="mediumDashDotDot">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hair">
        <color indexed="64"/>
      </left>
      <right/>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auto="1"/>
      </left>
      <right style="thin">
        <color indexed="64"/>
      </right>
      <top style="hair">
        <color indexed="64"/>
      </top>
      <bottom/>
      <diagonal/>
    </border>
    <border>
      <left/>
      <right style="mediumDashDotDot">
        <color indexed="64"/>
      </right>
      <top style="hair">
        <color indexed="64"/>
      </top>
      <bottom/>
      <diagonal/>
    </border>
    <border>
      <left style="mediumDashDotDot">
        <color indexed="64"/>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bottom style="hair">
        <color indexed="64"/>
      </bottom>
      <diagonal/>
    </border>
    <border>
      <left/>
      <right style="mediumDashDotDot">
        <color indexed="64"/>
      </right>
      <top/>
      <bottom style="hair">
        <color indexed="64"/>
      </bottom>
      <diagonal/>
    </border>
    <border>
      <left style="mediumDashDotDot">
        <color indexed="64"/>
      </left>
      <right/>
      <top/>
      <bottom style="hair">
        <color indexed="64"/>
      </bottom>
      <diagonal/>
    </border>
    <border>
      <left style="thin">
        <color indexed="64"/>
      </left>
      <right/>
      <top/>
      <bottom style="hair">
        <color indexed="64"/>
      </bottom>
      <diagonal/>
    </border>
    <border>
      <left/>
      <right style="thin">
        <color auto="1"/>
      </right>
      <top/>
      <bottom style="hair">
        <color auto="1"/>
      </bottom>
      <diagonal/>
    </border>
    <border>
      <left/>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thin">
        <color indexed="64"/>
      </top>
      <bottom/>
      <diagonal/>
    </border>
    <border>
      <left style="thin">
        <color indexed="64"/>
      </left>
      <right style="thin">
        <color indexed="64"/>
      </right>
      <top style="thin">
        <color rgb="FFC00000"/>
      </top>
      <bottom/>
      <diagonal/>
    </border>
    <border>
      <left style="thin">
        <color indexed="64"/>
      </left>
      <right style="thin">
        <color indexed="64"/>
      </right>
      <top style="thin">
        <color indexed="64"/>
      </top>
      <bottom/>
      <diagonal/>
    </border>
    <border>
      <left/>
      <right/>
      <top style="hair">
        <color indexed="64"/>
      </top>
      <bottom/>
      <diagonal/>
    </border>
    <border>
      <left style="hair">
        <color indexed="64"/>
      </left>
      <right/>
      <top style="hair">
        <color indexed="64"/>
      </top>
      <bottom/>
      <diagonal/>
    </border>
    <border>
      <left style="thin">
        <color auto="1"/>
      </left>
      <right style="hair">
        <color auto="1"/>
      </right>
      <top style="thin">
        <color auto="1"/>
      </top>
      <bottom/>
      <diagonal/>
    </border>
    <border>
      <left/>
      <right style="hair">
        <color indexed="64"/>
      </right>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bottom/>
      <diagonal/>
    </border>
    <border>
      <left/>
      <right style="hair">
        <color theme="0"/>
      </right>
      <top/>
      <bottom/>
      <diagonal/>
    </border>
    <border>
      <left/>
      <right style="mediumDashDotDot">
        <color indexed="64"/>
      </right>
      <top style="thin">
        <color indexed="64"/>
      </top>
      <bottom/>
      <diagonal/>
    </border>
    <border>
      <left style="hair">
        <color indexed="64"/>
      </left>
      <right/>
      <top style="thin">
        <color indexed="64"/>
      </top>
      <bottom/>
      <diagonal/>
    </border>
    <border>
      <left/>
      <right style="hair">
        <color theme="0"/>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thin">
        <color indexed="64"/>
      </top>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bottom style="hair">
        <color rgb="FFC00000"/>
      </bottom>
      <diagonal/>
    </border>
    <border>
      <left style="medium">
        <color indexed="64"/>
      </left>
      <right/>
      <top/>
      <bottom style="hair">
        <color rgb="FFC00000"/>
      </bottom>
      <diagonal/>
    </border>
    <border>
      <left style="medium">
        <color indexed="64"/>
      </left>
      <right style="medium">
        <color indexed="64"/>
      </right>
      <top/>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medium">
        <color rgb="FF0000FF"/>
      </bottom>
      <diagonal/>
    </border>
    <border>
      <left style="medium">
        <color indexed="64"/>
      </left>
      <right/>
      <top/>
      <bottom style="medium">
        <color rgb="FF0000FF"/>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rgb="FFC00000"/>
      </top>
      <bottom style="hair">
        <color rgb="FFC00000"/>
      </bottom>
      <diagonal/>
    </border>
    <border>
      <left style="medium">
        <color indexed="64"/>
      </left>
      <right/>
      <top style="medium">
        <color rgb="FFC00000"/>
      </top>
      <bottom style="hair">
        <color rgb="FFC00000"/>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thin">
        <color indexed="64"/>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auto="1"/>
      </right>
      <top style="medium">
        <color auto="1"/>
      </top>
      <bottom style="thin">
        <color indexed="64"/>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indexed="64"/>
      </left>
      <right style="hair">
        <color indexed="64"/>
      </right>
      <top style="hair">
        <color indexed="64"/>
      </top>
      <bottom style="thin">
        <color indexed="64"/>
      </bottom>
      <diagonal/>
    </border>
    <border>
      <left style="medium">
        <color indexed="64"/>
      </left>
      <right style="medium">
        <color indexed="64"/>
      </right>
      <top/>
      <bottom style="hair">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hair">
        <color indexed="64"/>
      </top>
      <bottom/>
      <diagonal/>
    </border>
    <border>
      <left style="medium">
        <color indexed="64"/>
      </left>
      <right/>
      <top style="thin">
        <color rgb="FFC00000"/>
      </top>
      <bottom/>
      <diagonal/>
    </border>
    <border>
      <left style="medium">
        <color indexed="64"/>
      </left>
      <right/>
      <top/>
      <bottom style="thin">
        <color rgb="FFC00000"/>
      </bottom>
      <diagonal/>
    </border>
    <border>
      <left style="medium">
        <color indexed="64"/>
      </left>
      <right style="hair">
        <color indexed="64"/>
      </right>
      <top/>
      <bottom style="thin">
        <color indexed="64"/>
      </bottom>
      <diagonal/>
    </border>
    <border>
      <left/>
      <right style="medium">
        <color indexed="64"/>
      </right>
      <top/>
      <bottom style="thin">
        <color rgb="FFC00000"/>
      </bottom>
      <diagonal/>
    </border>
    <border>
      <left style="medium">
        <color indexed="64"/>
      </left>
      <right style="hair">
        <color indexed="64"/>
      </right>
      <top/>
      <bottom/>
      <diagonal/>
    </border>
    <border>
      <left/>
      <right style="medium">
        <color indexed="64"/>
      </right>
      <top style="thin">
        <color rgb="FFC00000"/>
      </top>
      <bottom/>
      <diagonal/>
    </border>
    <border>
      <left/>
      <right style="medium">
        <color indexed="64"/>
      </right>
      <top style="thin">
        <color indexed="64"/>
      </top>
      <bottom style="thin">
        <color indexed="64"/>
      </bottom>
      <diagonal/>
    </border>
    <border>
      <left/>
      <right style="medium">
        <color rgb="FF0000FF"/>
      </right>
      <top/>
      <bottom style="medium">
        <color rgb="FF0000FF"/>
      </bottom>
      <diagonal/>
    </border>
    <border>
      <left style="medium">
        <color rgb="FF0000FF"/>
      </left>
      <right/>
      <top/>
      <bottom style="medium">
        <color rgb="FF0000FF"/>
      </bottom>
      <diagonal/>
    </border>
    <border>
      <left/>
      <right style="medium">
        <color indexed="64"/>
      </right>
      <top/>
      <bottom style="thin">
        <color rgb="FF008000"/>
      </bottom>
      <diagonal/>
    </border>
    <border>
      <left/>
      <right/>
      <top/>
      <bottom style="thin">
        <color rgb="FF008000"/>
      </bottom>
      <diagonal/>
    </border>
    <border>
      <left/>
      <right style="medium">
        <color rgb="FF0000FF"/>
      </right>
      <top/>
      <bottom/>
      <diagonal/>
    </border>
    <border>
      <left style="medium">
        <color rgb="FF0000FF"/>
      </left>
      <right/>
      <top/>
      <bottom/>
      <diagonal/>
    </border>
    <border>
      <left/>
      <right style="medium">
        <color indexed="64"/>
      </right>
      <top style="thin">
        <color rgb="FF008000"/>
      </top>
      <bottom/>
      <diagonal/>
    </border>
    <border>
      <left/>
      <right/>
      <top style="thin">
        <color rgb="FF008000"/>
      </top>
      <bottom/>
      <diagonal/>
    </border>
    <border>
      <left/>
      <right style="medium">
        <color rgb="FF0000FF"/>
      </right>
      <top style="medium">
        <color rgb="FF0000FF"/>
      </top>
      <bottom/>
      <diagonal/>
    </border>
    <border>
      <left style="medium">
        <color rgb="FF0000FF"/>
      </left>
      <right/>
      <top style="medium">
        <color rgb="FF0000FF"/>
      </top>
      <bottom/>
      <diagonal/>
    </border>
    <border>
      <left/>
      <right style="medium">
        <color indexed="64"/>
      </right>
      <top style="medium">
        <color indexed="64"/>
      </top>
      <bottom style="thin">
        <color rgb="FF008000"/>
      </bottom>
      <diagonal/>
    </border>
    <border>
      <left/>
      <right/>
      <top style="medium">
        <color indexed="64"/>
      </top>
      <bottom style="thin">
        <color rgb="FF008000"/>
      </bottom>
      <diagonal/>
    </border>
    <border>
      <left style="thin">
        <color auto="1"/>
      </left>
      <right/>
      <top style="medium">
        <color indexed="64"/>
      </top>
      <bottom style="thin">
        <color rgb="FF008000"/>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auto="1"/>
      </left>
      <right style="thin">
        <color auto="1"/>
      </right>
      <top style="medium">
        <color auto="1"/>
      </top>
      <bottom style="thin">
        <color auto="1"/>
      </bottom>
      <diagonal/>
    </border>
    <border>
      <left/>
      <right style="medium">
        <color indexed="64"/>
      </right>
      <top style="medium">
        <color rgb="FFC00000"/>
      </top>
      <bottom/>
      <diagonal/>
    </border>
    <border>
      <left style="medium">
        <color indexed="64"/>
      </left>
      <right/>
      <top style="medium">
        <color rgb="FFC00000"/>
      </top>
      <bottom/>
      <diagonal/>
    </border>
    <border>
      <left/>
      <right style="medium">
        <color rgb="FFC00000"/>
      </right>
      <top/>
      <bottom/>
      <diagonal/>
    </border>
    <border>
      <left style="thin">
        <color rgb="FF008000"/>
      </left>
      <right/>
      <top/>
      <bottom style="thin">
        <color rgb="FF008000"/>
      </bottom>
      <diagonal/>
    </border>
    <border>
      <left style="thin">
        <color rgb="FF008000"/>
      </left>
      <right/>
      <top style="thin">
        <color rgb="FF008000"/>
      </top>
      <bottom/>
      <diagonal/>
    </border>
    <border>
      <left/>
      <right style="medium">
        <color rgb="FFC00000"/>
      </right>
      <top style="medium">
        <color rgb="FFC00000"/>
      </top>
      <bottom/>
      <diagonal/>
    </border>
    <border>
      <left/>
      <right style="thin">
        <color indexed="64"/>
      </right>
      <top style="medium">
        <color auto="1"/>
      </top>
      <bottom style="medium">
        <color rgb="FFC00000"/>
      </bottom>
      <diagonal/>
    </border>
    <border>
      <left style="medium">
        <color indexed="64"/>
      </left>
      <right/>
      <top style="medium">
        <color auto="1"/>
      </top>
      <bottom style="medium">
        <color rgb="FFC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rgb="FFC00000"/>
      </top>
      <bottom/>
      <diagonal/>
    </border>
    <border>
      <left style="thin">
        <color indexed="64"/>
      </left>
      <right style="medium">
        <color indexed="64"/>
      </right>
      <top style="thin">
        <color rgb="FFC00000"/>
      </top>
      <bottom/>
      <diagonal/>
    </border>
    <border>
      <left style="medium">
        <color indexed="64"/>
      </left>
      <right/>
      <top style="thin">
        <color rgb="FFC00000"/>
      </top>
      <bottom style="hair">
        <color rgb="FFC00000"/>
      </bottom>
      <diagonal/>
    </border>
    <border>
      <left style="thin">
        <color indexed="64"/>
      </left>
      <right/>
      <top style="thin">
        <color rgb="FFC00000"/>
      </top>
      <bottom style="hair">
        <color rgb="FFC00000"/>
      </bottom>
      <diagonal/>
    </border>
    <border>
      <left/>
      <right/>
      <top style="hair">
        <color indexed="64"/>
      </top>
      <bottom style="hair">
        <color indexed="64"/>
      </bottom>
      <diagonal/>
    </border>
    <border>
      <left style="thin">
        <color indexed="64"/>
      </left>
      <right style="medium">
        <color indexed="64"/>
      </right>
      <top style="thin">
        <color rgb="FFC00000"/>
      </top>
      <bottom style="hair">
        <color rgb="FFC00000"/>
      </bottom>
      <diagonal/>
    </border>
    <border>
      <left style="medium">
        <color indexed="64"/>
      </left>
      <right/>
      <top style="hair">
        <color rgb="FFC00000"/>
      </top>
      <bottom style="thin">
        <color rgb="FFC00000"/>
      </bottom>
      <diagonal/>
    </border>
    <border>
      <left style="thin">
        <color indexed="64"/>
      </left>
      <right/>
      <top style="hair">
        <color rgb="FFC00000"/>
      </top>
      <bottom style="thin">
        <color rgb="FFC00000"/>
      </bottom>
      <diagonal/>
    </border>
    <border>
      <left style="thin">
        <color indexed="64"/>
      </left>
      <right style="medium">
        <color indexed="64"/>
      </right>
      <top style="hair">
        <color rgb="FFC00000"/>
      </top>
      <bottom style="thin">
        <color rgb="FFC00000"/>
      </bottom>
      <diagonal/>
    </border>
    <border>
      <left style="medium">
        <color indexed="64"/>
      </left>
      <right/>
      <top style="hair">
        <color rgb="FFC00000"/>
      </top>
      <bottom/>
      <diagonal/>
    </border>
    <border>
      <left style="thin">
        <color indexed="64"/>
      </left>
      <right/>
      <top style="hair">
        <color rgb="FFC00000"/>
      </top>
      <bottom/>
      <diagonal/>
    </border>
    <border>
      <left style="thin">
        <color indexed="64"/>
      </left>
      <right style="medium">
        <color indexed="64"/>
      </right>
      <top style="hair">
        <color rgb="FFC00000"/>
      </top>
      <bottom/>
      <diagonal/>
    </border>
    <border>
      <left style="thin">
        <color indexed="64"/>
      </left>
      <right/>
      <top/>
      <bottom style="hair">
        <color rgb="FFC00000"/>
      </bottom>
      <diagonal/>
    </border>
    <border>
      <left style="thin">
        <color indexed="64"/>
      </left>
      <right style="medium">
        <color indexed="64"/>
      </right>
      <top/>
      <bottom style="hair">
        <color rgb="FFC00000"/>
      </bottom>
      <diagonal/>
    </border>
    <border>
      <left style="thin">
        <color indexed="64"/>
      </left>
      <right/>
      <top/>
      <bottom style="thin">
        <color rgb="FFC00000"/>
      </bottom>
      <diagonal/>
    </border>
    <border>
      <left style="thin">
        <color indexed="64"/>
      </left>
      <right style="medium">
        <color indexed="64"/>
      </right>
      <top/>
      <bottom style="thin">
        <color rgb="FFC00000"/>
      </bottom>
      <diagonal/>
    </border>
    <border>
      <left style="medium">
        <color indexed="64"/>
      </left>
      <right/>
      <top style="hair">
        <color rgb="FFC00000"/>
      </top>
      <bottom style="hair">
        <color rgb="FFC00000"/>
      </bottom>
      <diagonal/>
    </border>
    <border>
      <left style="thin">
        <color indexed="64"/>
      </left>
      <right/>
      <top style="hair">
        <color rgb="FFC00000"/>
      </top>
      <bottom style="hair">
        <color rgb="FFC00000"/>
      </bottom>
      <diagonal/>
    </border>
    <border>
      <left style="thin">
        <color indexed="64"/>
      </left>
      <right style="medium">
        <color indexed="64"/>
      </right>
      <top style="hair">
        <color rgb="FFC00000"/>
      </top>
      <bottom style="hair">
        <color rgb="FFC00000"/>
      </bottom>
      <diagonal/>
    </border>
    <border>
      <left style="thin">
        <color indexed="64"/>
      </left>
      <right style="medium">
        <color auto="1"/>
      </right>
      <top/>
      <bottom/>
      <diagonal/>
    </border>
    <border>
      <left style="medium">
        <color indexed="64"/>
      </left>
      <right/>
      <top style="hair">
        <color rgb="FFC00000"/>
      </top>
      <bottom style="thin">
        <color indexed="64"/>
      </bottom>
      <diagonal/>
    </border>
    <border>
      <left style="thin">
        <color indexed="64"/>
      </left>
      <right/>
      <top style="hair">
        <color rgb="FFC00000"/>
      </top>
      <bottom style="thin">
        <color indexed="64"/>
      </bottom>
      <diagonal/>
    </border>
    <border>
      <left style="thin">
        <color indexed="64"/>
      </left>
      <right style="medium">
        <color indexed="64"/>
      </right>
      <top style="hair">
        <color rgb="FFC00000"/>
      </top>
      <bottom style="thin">
        <color indexed="64"/>
      </bottom>
      <diagonal/>
    </border>
    <border>
      <left style="hair">
        <color rgb="FFC00000"/>
      </left>
      <right style="hair">
        <color rgb="FFC00000"/>
      </right>
      <top style="hair">
        <color rgb="FFC00000"/>
      </top>
      <bottom style="hair">
        <color rgb="FFC00000"/>
      </bottom>
      <diagonal/>
    </border>
    <border>
      <left style="hair">
        <color rgb="FFC00000"/>
      </left>
      <right style="hair">
        <color rgb="FFC00000"/>
      </right>
      <top style="hair">
        <color rgb="FFC00000"/>
      </top>
      <bottom/>
      <diagonal/>
    </border>
    <border>
      <left/>
      <right style="hair">
        <color auto="1"/>
      </right>
      <top style="hair">
        <color auto="1"/>
      </top>
      <bottom style="hair">
        <color auto="1"/>
      </bottom>
      <diagonal/>
    </border>
    <border>
      <left style="hair">
        <color rgb="FFFF0000"/>
      </left>
      <right style="hair">
        <color rgb="FFFF0000"/>
      </right>
      <top style="hair">
        <color rgb="FFFF0000"/>
      </top>
      <bottom style="hair">
        <color rgb="FFFF0000"/>
      </bottom>
      <diagonal/>
    </border>
    <border>
      <left style="hair">
        <color rgb="FF0033CC"/>
      </left>
      <right style="hair">
        <color rgb="FF0033CC"/>
      </right>
      <top style="hair">
        <color rgb="FF0033CC"/>
      </top>
      <bottom style="hair">
        <color rgb="FF0033CC"/>
      </bottom>
      <diagonal/>
    </border>
    <border>
      <left style="hair">
        <color theme="9" tint="-0.499984740745262"/>
      </left>
      <right style="hair">
        <color theme="9" tint="-0.499984740745262"/>
      </right>
      <top style="hair">
        <color theme="9" tint="-0.499984740745262"/>
      </top>
      <bottom style="hair">
        <color theme="9" tint="-0.499984740745262"/>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hair">
        <color theme="0" tint="-0.24994659260841701"/>
      </right>
      <top/>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indexed="64"/>
      </left>
      <right style="hair">
        <color indexed="64"/>
      </right>
      <top/>
      <bottom/>
      <diagonal/>
    </border>
    <border>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theme="0" tint="-0.24994659260841701"/>
      </bottom>
      <diagonal/>
    </border>
    <border>
      <left/>
      <right/>
      <top style="hair">
        <color theme="9"/>
      </top>
      <bottom style="hair">
        <color theme="9"/>
      </bottom>
      <diagonal/>
    </border>
    <border>
      <left/>
      <right/>
      <top style="thin">
        <color theme="9" tint="0.39991454817346722"/>
      </top>
      <bottom style="thin">
        <color theme="9" tint="0.39991454817346722"/>
      </bottom>
      <diagonal/>
    </border>
  </borders>
  <cellStyleXfs count="37">
    <xf numFmtId="0" fontId="0" fillId="0" borderId="0"/>
    <xf numFmtId="0" fontId="23" fillId="0" borderId="0"/>
    <xf numFmtId="0" fontId="24" fillId="0" borderId="1"/>
    <xf numFmtId="0" fontId="23" fillId="0" borderId="1"/>
    <xf numFmtId="0" fontId="24" fillId="0" borderId="2"/>
    <xf numFmtId="0" fontId="24" fillId="0" borderId="2"/>
    <xf numFmtId="0" fontId="23" fillId="0" borderId="2"/>
    <xf numFmtId="0" fontId="23" fillId="0" borderId="2"/>
    <xf numFmtId="0" fontId="43" fillId="0" borderId="2"/>
    <xf numFmtId="0" fontId="43" fillId="0" borderId="2"/>
    <xf numFmtId="0" fontId="50" fillId="0" borderId="2"/>
    <xf numFmtId="0" fontId="50" fillId="0" borderId="2"/>
    <xf numFmtId="0" fontId="75" fillId="0" borderId="2"/>
    <xf numFmtId="0" fontId="75" fillId="0" borderId="2"/>
    <xf numFmtId="0" fontId="81" fillId="0" borderId="2" applyNumberFormat="0" applyFill="0" applyBorder="0" applyAlignment="0" applyProtection="0"/>
    <xf numFmtId="0" fontId="75" fillId="0" borderId="2"/>
    <xf numFmtId="0" fontId="43" fillId="0" borderId="2"/>
    <xf numFmtId="0" fontId="50" fillId="0" borderId="2"/>
    <xf numFmtId="0" fontId="43" fillId="0" borderId="2"/>
    <xf numFmtId="0" fontId="43" fillId="0" borderId="2"/>
    <xf numFmtId="0" fontId="140" fillId="0" borderId="2"/>
    <xf numFmtId="0" fontId="43" fillId="0" borderId="2"/>
    <xf numFmtId="0" fontId="2" fillId="0" borderId="2"/>
    <xf numFmtId="0" fontId="2" fillId="0" borderId="2"/>
    <xf numFmtId="0" fontId="2" fillId="0" borderId="2"/>
    <xf numFmtId="0" fontId="23" fillId="0" borderId="2"/>
    <xf numFmtId="0" fontId="24" fillId="0" borderId="2"/>
    <xf numFmtId="0" fontId="43" fillId="0" borderId="2"/>
    <xf numFmtId="0" fontId="172" fillId="0" borderId="2" applyNumberFormat="0" applyFill="0" applyBorder="0" applyAlignment="0" applyProtection="0">
      <alignment vertical="top"/>
      <protection locked="0"/>
    </xf>
    <xf numFmtId="0" fontId="43" fillId="0" borderId="2"/>
    <xf numFmtId="0" fontId="1" fillId="0" borderId="2"/>
    <xf numFmtId="0" fontId="1" fillId="0" borderId="2"/>
    <xf numFmtId="0" fontId="43" fillId="0" borderId="2"/>
    <xf numFmtId="0" fontId="75" fillId="0" borderId="2"/>
    <xf numFmtId="0" fontId="237" fillId="0" borderId="2" applyNumberFormat="0" applyFill="0" applyBorder="0" applyAlignment="0" applyProtection="0"/>
    <xf numFmtId="0" fontId="256" fillId="0" borderId="2" applyNumberFormat="0" applyFill="0" applyBorder="0" applyAlignment="0" applyProtection="0">
      <alignment vertical="top"/>
      <protection locked="0"/>
    </xf>
    <xf numFmtId="0" fontId="43" fillId="0" borderId="2"/>
  </cellStyleXfs>
  <cellXfs count="1918">
    <xf numFmtId="0" fontId="0" fillId="0" borderId="0" xfId="0"/>
    <xf numFmtId="0" fontId="24" fillId="0" borderId="1" xfId="2" applyAlignment="1">
      <alignment vertical="center"/>
    </xf>
    <xf numFmtId="0" fontId="21" fillId="3" borderId="1" xfId="2" applyFont="1" applyFill="1" applyAlignment="1">
      <alignment horizontal="left" vertical="center"/>
    </xf>
    <xf numFmtId="0" fontId="3" fillId="3" borderId="1" xfId="2" applyFont="1" applyFill="1" applyAlignment="1">
      <alignment horizontal="center" vertical="center"/>
    </xf>
    <xf numFmtId="0" fontId="20" fillId="4" borderId="1" xfId="2" applyFont="1" applyFill="1" applyAlignment="1">
      <alignment vertical="center"/>
    </xf>
    <xf numFmtId="0" fontId="24" fillId="4" borderId="1" xfId="2" applyFill="1" applyAlignment="1">
      <alignment vertical="center" wrapText="1"/>
    </xf>
    <xf numFmtId="0" fontId="24" fillId="0" borderId="1" xfId="2" applyAlignment="1">
      <alignment vertical="center" wrapText="1"/>
    </xf>
    <xf numFmtId="0" fontId="24" fillId="0" borderId="1" xfId="2"/>
    <xf numFmtId="0" fontId="5" fillId="10" borderId="1" xfId="2" applyFont="1" applyFill="1" applyAlignment="1">
      <alignment horizontal="left" vertical="center"/>
    </xf>
    <xf numFmtId="0" fontId="5" fillId="10" borderId="1" xfId="2" applyFont="1" applyFill="1" applyAlignment="1">
      <alignment horizontal="center" vertical="center" wrapText="1"/>
    </xf>
    <xf numFmtId="0" fontId="24" fillId="17" borderId="1" xfId="2" applyFill="1"/>
    <xf numFmtId="0" fontId="6" fillId="13" borderId="1" xfId="2" applyFont="1" applyFill="1" applyAlignment="1">
      <alignment vertical="center"/>
    </xf>
    <xf numFmtId="0" fontId="6" fillId="0" borderId="1" xfId="2" applyFont="1" applyAlignment="1">
      <alignment vertical="center"/>
    </xf>
    <xf numFmtId="0" fontId="14" fillId="15" borderId="1" xfId="2" applyFont="1" applyFill="1" applyAlignment="1">
      <alignment horizontal="right" vertical="center" wrapText="1"/>
    </xf>
    <xf numFmtId="0" fontId="14" fillId="14" borderId="1" xfId="2" applyFont="1" applyFill="1" applyAlignment="1">
      <alignment horizontal="right" vertical="center" wrapText="1"/>
    </xf>
    <xf numFmtId="0" fontId="24" fillId="0" borderId="1" xfId="2" applyAlignment="1">
      <alignment wrapText="1"/>
    </xf>
    <xf numFmtId="0" fontId="8" fillId="2" borderId="1" xfId="2" applyFont="1" applyFill="1" applyAlignment="1">
      <alignment horizontal="left" vertical="center" wrapText="1"/>
    </xf>
    <xf numFmtId="0" fontId="14" fillId="14" borderId="1" xfId="2" applyFont="1" applyFill="1" applyAlignment="1">
      <alignment horizontal="center" vertical="center" wrapText="1"/>
    </xf>
    <xf numFmtId="0" fontId="17" fillId="8" borderId="1" xfId="2" applyFont="1" applyFill="1" applyAlignment="1">
      <alignment horizontal="center" vertical="center" wrapText="1"/>
    </xf>
    <xf numFmtId="0" fontId="14" fillId="15" borderId="1" xfId="2" applyFont="1" applyFill="1" applyAlignment="1">
      <alignment horizontal="center" vertical="center" wrapText="1"/>
    </xf>
    <xf numFmtId="0" fontId="17" fillId="13" borderId="1" xfId="2" applyFont="1" applyFill="1" applyAlignment="1">
      <alignment horizontal="center" vertical="center" wrapText="1"/>
    </xf>
    <xf numFmtId="0" fontId="17" fillId="13" borderId="1" xfId="2" applyFont="1" applyFill="1" applyAlignment="1">
      <alignment horizontal="center" vertical="center"/>
    </xf>
    <xf numFmtId="0" fontId="14" fillId="14" borderId="1" xfId="2" applyFont="1" applyFill="1" applyAlignment="1">
      <alignment horizontal="center" vertical="center"/>
    </xf>
    <xf numFmtId="0" fontId="3" fillId="9" borderId="1" xfId="2" applyFont="1" applyFill="1" applyAlignment="1">
      <alignment horizontal="center" vertical="center"/>
    </xf>
    <xf numFmtId="0" fontId="8" fillId="2" borderId="1" xfId="2" applyFont="1" applyFill="1" applyAlignment="1">
      <alignment horizontal="center" vertical="center" wrapText="1"/>
    </xf>
    <xf numFmtId="0" fontId="5" fillId="13" borderId="1" xfId="2" applyFont="1" applyFill="1" applyAlignment="1">
      <alignment horizontal="left" vertical="center"/>
    </xf>
    <xf numFmtId="0" fontId="24" fillId="17" borderId="1" xfId="2" applyFill="1" applyAlignment="1">
      <alignment horizontal="center" vertical="center"/>
    </xf>
    <xf numFmtId="0" fontId="18" fillId="13" borderId="1" xfId="2" applyFont="1" applyFill="1" applyAlignment="1">
      <alignment horizontal="center" vertical="center" wrapText="1"/>
    </xf>
    <xf numFmtId="0" fontId="18" fillId="13" borderId="1" xfId="2" applyFont="1" applyFill="1" applyAlignment="1">
      <alignment horizontal="center" vertical="center"/>
    </xf>
    <xf numFmtId="0" fontId="6" fillId="13" borderId="1" xfId="2" applyFont="1" applyFill="1" applyAlignment="1">
      <alignment vertical="center" wrapText="1"/>
    </xf>
    <xf numFmtId="0" fontId="5" fillId="10" borderId="1" xfId="2" applyFont="1" applyFill="1" applyAlignment="1">
      <alignment horizontal="center" vertical="center"/>
    </xf>
    <xf numFmtId="0" fontId="3" fillId="6" borderId="1" xfId="2" applyFont="1" applyFill="1" applyAlignment="1">
      <alignment horizontal="center" vertical="center"/>
    </xf>
    <xf numFmtId="0" fontId="3" fillId="9" borderId="1" xfId="2" applyFont="1" applyFill="1" applyAlignment="1">
      <alignment horizontal="center" vertical="center" wrapText="1"/>
    </xf>
    <xf numFmtId="0" fontId="19" fillId="9" borderId="1" xfId="2" applyFont="1" applyFill="1" applyAlignment="1">
      <alignment horizontal="left" vertical="center"/>
    </xf>
    <xf numFmtId="0" fontId="4" fillId="9" borderId="1" xfId="2" applyFont="1" applyFill="1" applyAlignment="1">
      <alignment horizontal="left" vertical="center"/>
    </xf>
    <xf numFmtId="0" fontId="4" fillId="9" borderId="1" xfId="2" applyFont="1" applyFill="1" applyAlignment="1">
      <alignment horizontal="center" vertical="center" wrapText="1"/>
    </xf>
    <xf numFmtId="0" fontId="11" fillId="10" borderId="1" xfId="2" applyFont="1" applyFill="1" applyAlignment="1">
      <alignment horizontal="left" vertical="center"/>
    </xf>
    <xf numFmtId="0" fontId="6" fillId="0" borderId="1" xfId="2" applyFont="1" applyAlignment="1">
      <alignment vertical="center" wrapText="1"/>
    </xf>
    <xf numFmtId="0" fontId="5" fillId="16" borderId="1" xfId="2" applyFont="1" applyFill="1" applyAlignment="1">
      <alignment horizontal="right" vertical="center"/>
    </xf>
    <xf numFmtId="0" fontId="9" fillId="7" borderId="1" xfId="2" applyFont="1" applyFill="1" applyAlignment="1">
      <alignment horizontal="left" vertical="center"/>
    </xf>
    <xf numFmtId="0" fontId="10" fillId="2" borderId="1" xfId="2" applyFont="1" applyFill="1" applyAlignment="1">
      <alignment horizontal="center" vertical="center"/>
    </xf>
    <xf numFmtId="0" fontId="11" fillId="16" borderId="1" xfId="2" applyFont="1" applyFill="1" applyAlignment="1">
      <alignment horizontal="right" vertical="center"/>
    </xf>
    <xf numFmtId="0" fontId="9" fillId="7" borderId="1" xfId="2" applyFont="1" applyFill="1" applyAlignment="1">
      <alignment horizontal="left" vertical="center" wrapText="1"/>
    </xf>
    <xf numFmtId="0" fontId="7" fillId="7" borderId="1" xfId="2" applyFont="1" applyFill="1" applyAlignment="1">
      <alignment horizontal="left" vertical="center" wrapText="1"/>
    </xf>
    <xf numFmtId="0" fontId="7" fillId="7" borderId="1" xfId="2" applyFont="1" applyFill="1" applyAlignment="1">
      <alignment horizontal="left" vertical="center"/>
    </xf>
    <xf numFmtId="0" fontId="12" fillId="7" borderId="1" xfId="2" applyFont="1" applyFill="1" applyAlignment="1">
      <alignment horizontal="left" vertical="center"/>
    </xf>
    <xf numFmtId="0" fontId="12" fillId="7" borderId="1" xfId="2" applyFont="1" applyFill="1" applyAlignment="1">
      <alignment horizontal="left" vertical="center" wrapText="1"/>
    </xf>
    <xf numFmtId="0" fontId="7" fillId="13" borderId="1" xfId="2" applyFont="1" applyFill="1" applyAlignment="1">
      <alignment horizontal="left" vertical="center"/>
    </xf>
    <xf numFmtId="0" fontId="13" fillId="15" borderId="1" xfId="2" applyFont="1" applyFill="1" applyAlignment="1">
      <alignment horizontal="center" vertical="center"/>
    </xf>
    <xf numFmtId="0" fontId="13" fillId="14" borderId="1" xfId="2" applyFont="1" applyFill="1" applyAlignment="1">
      <alignment horizontal="center" vertical="center"/>
    </xf>
    <xf numFmtId="0" fontId="14" fillId="18" borderId="1" xfId="2" applyFont="1" applyFill="1" applyAlignment="1">
      <alignment horizontal="right" vertical="center" wrapText="1"/>
    </xf>
    <xf numFmtId="0" fontId="14" fillId="19" borderId="1" xfId="2" applyFont="1" applyFill="1" applyAlignment="1">
      <alignment horizontal="right" vertical="center" wrapText="1"/>
    </xf>
    <xf numFmtId="0" fontId="5" fillId="13" borderId="1" xfId="2" applyFont="1" applyFill="1" applyAlignment="1">
      <alignment horizontal="right" vertical="center"/>
    </xf>
    <xf numFmtId="0" fontId="5" fillId="13" borderId="1" xfId="2" applyFont="1" applyFill="1" applyAlignment="1">
      <alignment horizontal="left" vertical="center" wrapText="1"/>
    </xf>
    <xf numFmtId="0" fontId="5" fillId="10" borderId="1" xfId="2" applyFont="1" applyFill="1" applyAlignment="1">
      <alignment horizontal="left" vertical="center" wrapText="1"/>
    </xf>
    <xf numFmtId="0" fontId="3" fillId="6" borderId="1" xfId="2" applyFont="1" applyFill="1" applyAlignment="1">
      <alignment horizontal="center" vertical="center" wrapText="1"/>
    </xf>
    <xf numFmtId="0" fontId="6" fillId="22" borderId="1" xfId="2" applyFont="1" applyFill="1" applyAlignment="1">
      <alignment vertical="center" wrapText="1"/>
    </xf>
    <xf numFmtId="0" fontId="6" fillId="22" borderId="1" xfId="2" applyFont="1" applyFill="1" applyAlignment="1">
      <alignment vertical="center"/>
    </xf>
    <xf numFmtId="0" fontId="25" fillId="24" borderId="0" xfId="0" applyFont="1" applyFill="1" applyAlignment="1">
      <alignment horizontal="center" vertical="center" wrapText="1"/>
    </xf>
    <xf numFmtId="0" fontId="26" fillId="0" borderId="0" xfId="0" applyFont="1" applyAlignment="1">
      <alignment vertical="center"/>
    </xf>
    <xf numFmtId="0" fontId="27" fillId="25" borderId="0" xfId="0" applyFont="1" applyFill="1" applyAlignment="1">
      <alignment vertical="center" wrapText="1"/>
    </xf>
    <xf numFmtId="0" fontId="26" fillId="0" borderId="0" xfId="0" applyFont="1" applyAlignment="1">
      <alignment vertical="center" wrapText="1"/>
    </xf>
    <xf numFmtId="0" fontId="28" fillId="26" borderId="0" xfId="0" applyFont="1" applyFill="1" applyAlignment="1">
      <alignment horizontal="center" vertical="center" wrapText="1"/>
    </xf>
    <xf numFmtId="0" fontId="29" fillId="23" borderId="0" xfId="0" applyFont="1" applyFill="1" applyAlignment="1">
      <alignment vertical="center" wrapText="1"/>
    </xf>
    <xf numFmtId="0" fontId="30" fillId="25" borderId="0" xfId="0" applyFont="1" applyFill="1" applyAlignment="1">
      <alignment vertical="center"/>
    </xf>
    <xf numFmtId="0" fontId="19" fillId="24" borderId="0" xfId="0" applyFont="1" applyFill="1" applyAlignment="1">
      <alignment horizontal="left" vertical="center"/>
    </xf>
    <xf numFmtId="0" fontId="29" fillId="0" borderId="0" xfId="0" applyFont="1" applyAlignment="1">
      <alignment horizontal="right" vertical="center" wrapText="1"/>
    </xf>
    <xf numFmtId="0" fontId="19" fillId="27" borderId="0" xfId="0" applyFont="1" applyFill="1" applyAlignment="1">
      <alignment horizontal="left" vertical="center"/>
    </xf>
    <xf numFmtId="0" fontId="27" fillId="25" borderId="0" xfId="0" applyFont="1" applyFill="1" applyAlignment="1">
      <alignment horizontal="center" vertical="center" wrapText="1"/>
    </xf>
    <xf numFmtId="0" fontId="26" fillId="0" borderId="0" xfId="0" applyFont="1" applyAlignment="1">
      <alignment horizontal="center" vertical="center" wrapText="1"/>
    </xf>
    <xf numFmtId="0" fontId="29" fillId="23" borderId="0" xfId="0" applyFont="1" applyFill="1" applyAlignment="1">
      <alignment horizontal="center" vertical="center" wrapText="1"/>
    </xf>
    <xf numFmtId="0" fontId="19" fillId="27" borderId="0" xfId="0" applyFont="1" applyFill="1" applyAlignment="1">
      <alignment horizontal="center" vertical="center"/>
    </xf>
    <xf numFmtId="0" fontId="6" fillId="0" borderId="0" xfId="0" applyFont="1" applyAlignment="1">
      <alignment horizontal="center" vertical="center" wrapText="1"/>
    </xf>
    <xf numFmtId="0" fontId="26" fillId="0" borderId="0" xfId="0" applyFont="1" applyAlignment="1">
      <alignment horizontal="center" vertical="center"/>
    </xf>
    <xf numFmtId="0" fontId="31" fillId="11" borderId="1" xfId="2" applyFont="1" applyFill="1" applyAlignment="1">
      <alignment horizontal="left" vertical="center" wrapText="1"/>
    </xf>
    <xf numFmtId="0" fontId="4" fillId="8" borderId="1" xfId="2" applyFont="1" applyFill="1" applyAlignment="1">
      <alignment horizontal="left" vertical="center"/>
    </xf>
    <xf numFmtId="0" fontId="11" fillId="21" borderId="1" xfId="2" applyFont="1" applyFill="1" applyAlignment="1">
      <alignment horizontal="right" vertical="center" wrapText="1"/>
    </xf>
    <xf numFmtId="0" fontId="11" fillId="16" borderId="1" xfId="2" applyFont="1" applyFill="1" applyAlignment="1">
      <alignment horizontal="right" vertical="center" wrapText="1"/>
    </xf>
    <xf numFmtId="0" fontId="32" fillId="7" borderId="1" xfId="2" applyFont="1" applyFill="1" applyAlignment="1">
      <alignment vertical="center"/>
    </xf>
    <xf numFmtId="0" fontId="6" fillId="27" borderId="1" xfId="2" applyFont="1" applyFill="1" applyAlignment="1">
      <alignment vertical="center"/>
    </xf>
    <xf numFmtId="0" fontId="24" fillId="27" borderId="1" xfId="2" applyFill="1" applyAlignment="1">
      <alignment vertical="center"/>
    </xf>
    <xf numFmtId="0" fontId="19" fillId="24" borderId="2" xfId="4" applyFont="1" applyFill="1" applyAlignment="1">
      <alignment horizontal="left" vertical="center"/>
    </xf>
    <xf numFmtId="0" fontId="4" fillId="24" borderId="2" xfId="4" applyFont="1" applyFill="1" applyAlignment="1">
      <alignment horizontal="left" vertical="center"/>
    </xf>
    <xf numFmtId="0" fontId="4" fillId="24" borderId="2" xfId="4" applyFont="1" applyFill="1" applyAlignment="1">
      <alignment horizontal="center" vertical="center" wrapText="1"/>
    </xf>
    <xf numFmtId="0" fontId="24" fillId="0" borderId="2" xfId="4" applyAlignment="1">
      <alignment vertical="center" wrapText="1"/>
    </xf>
    <xf numFmtId="0" fontId="24" fillId="0" borderId="2" xfId="4"/>
    <xf numFmtId="0" fontId="11" fillId="25" borderId="2" xfId="4" applyFont="1" applyFill="1" applyAlignment="1">
      <alignment horizontal="left" vertical="center"/>
    </xf>
    <xf numFmtId="0" fontId="5" fillId="25" borderId="2" xfId="4" applyFont="1" applyFill="1" applyAlignment="1">
      <alignment horizontal="left" vertical="center"/>
    </xf>
    <xf numFmtId="0" fontId="5" fillId="25" borderId="2" xfId="4" applyFont="1" applyFill="1" applyAlignment="1">
      <alignment horizontal="center" vertical="center" wrapText="1"/>
    </xf>
    <xf numFmtId="0" fontId="24" fillId="0" borderId="2" xfId="4" applyAlignment="1">
      <alignment vertical="center"/>
    </xf>
    <xf numFmtId="0" fontId="6" fillId="0" borderId="2" xfId="4" applyFont="1" applyAlignment="1">
      <alignment vertical="center" wrapText="1"/>
    </xf>
    <xf numFmtId="0" fontId="24" fillId="20" borderId="2" xfId="4" applyFill="1"/>
    <xf numFmtId="0" fontId="5" fillId="21" borderId="2" xfId="4" applyFont="1" applyFill="1" applyAlignment="1">
      <alignment horizontal="right" vertical="center"/>
    </xf>
    <xf numFmtId="0" fontId="9" fillId="7" borderId="2" xfId="4" applyFont="1" applyFill="1" applyAlignment="1">
      <alignment horizontal="left" vertical="center"/>
    </xf>
    <xf numFmtId="0" fontId="8" fillId="7" borderId="2" xfId="4" applyFont="1" applyFill="1" applyAlignment="1">
      <alignment horizontal="left" vertical="center"/>
    </xf>
    <xf numFmtId="0" fontId="11" fillId="21" borderId="2" xfId="4" applyFont="1" applyFill="1" applyAlignment="1">
      <alignment horizontal="right" vertical="center"/>
    </xf>
    <xf numFmtId="0" fontId="9" fillId="7" borderId="2" xfId="4" applyFont="1" applyFill="1" applyAlignment="1">
      <alignment horizontal="left" vertical="center" wrapText="1"/>
    </xf>
    <xf numFmtId="0" fontId="7" fillId="7" borderId="2" xfId="4" applyFont="1" applyFill="1" applyAlignment="1">
      <alignment horizontal="left" vertical="center" wrapText="1"/>
    </xf>
    <xf numFmtId="0" fontId="7" fillId="7" borderId="2" xfId="4" applyFont="1" applyFill="1" applyAlignment="1">
      <alignment horizontal="left" vertical="center"/>
    </xf>
    <xf numFmtId="0" fontId="12" fillId="7" borderId="2" xfId="4" applyFont="1" applyFill="1" applyAlignment="1">
      <alignment horizontal="left" vertical="center"/>
    </xf>
    <xf numFmtId="0" fontId="12" fillId="7" borderId="2" xfId="4" applyFont="1" applyFill="1" applyAlignment="1">
      <alignment horizontal="left" vertical="center" wrapText="1"/>
    </xf>
    <xf numFmtId="0" fontId="6" fillId="22" borderId="2" xfId="4" applyFont="1" applyFill="1" applyAlignment="1">
      <alignment vertical="center"/>
    </xf>
    <xf numFmtId="0" fontId="7" fillId="22" borderId="2" xfId="4" applyFont="1" applyFill="1" applyAlignment="1">
      <alignment horizontal="left" vertical="center"/>
    </xf>
    <xf numFmtId="0" fontId="13" fillId="18" borderId="2" xfId="4" applyFont="1" applyFill="1" applyAlignment="1">
      <alignment horizontal="center" vertical="center"/>
    </xf>
    <xf numFmtId="0" fontId="6" fillId="0" borderId="2" xfId="4" applyFont="1" applyAlignment="1">
      <alignment vertical="center"/>
    </xf>
    <xf numFmtId="0" fontId="13" fillId="19" borderId="2" xfId="4" applyFont="1" applyFill="1" applyAlignment="1">
      <alignment horizontal="center" vertical="center"/>
    </xf>
    <xf numFmtId="0" fontId="21" fillId="3" borderId="2" xfId="4" applyFont="1" applyFill="1" applyAlignment="1">
      <alignment horizontal="left" vertical="center"/>
    </xf>
    <xf numFmtId="0" fontId="3" fillId="3" borderId="2" xfId="4" applyFont="1" applyFill="1" applyAlignment="1">
      <alignment horizontal="center" vertical="center"/>
    </xf>
    <xf numFmtId="0" fontId="14" fillId="18" borderId="2" xfId="4" applyFont="1" applyFill="1" applyAlignment="1">
      <alignment horizontal="right" vertical="center" wrapText="1"/>
    </xf>
    <xf numFmtId="0" fontId="14" fillId="19" borderId="2" xfId="4" applyFont="1" applyFill="1" applyAlignment="1">
      <alignment horizontal="right" vertical="center" wrapText="1"/>
    </xf>
    <xf numFmtId="0" fontId="24" fillId="4" borderId="2" xfId="4" applyFill="1" applyAlignment="1">
      <alignment vertical="center" wrapText="1"/>
    </xf>
    <xf numFmtId="0" fontId="24" fillId="0" borderId="2" xfId="4" applyAlignment="1">
      <alignment wrapText="1"/>
    </xf>
    <xf numFmtId="0" fontId="9" fillId="11" borderId="2" xfId="4" applyFont="1" applyFill="1" applyAlignment="1">
      <alignment horizontal="left" vertical="center"/>
    </xf>
    <xf numFmtId="0" fontId="14" fillId="19" borderId="2" xfId="4" applyFont="1" applyFill="1" applyAlignment="1">
      <alignment horizontal="center" vertical="center" wrapText="1"/>
    </xf>
    <xf numFmtId="0" fontId="5" fillId="22" borderId="2" xfId="4" applyFont="1" applyFill="1" applyAlignment="1">
      <alignment horizontal="right" vertical="center"/>
    </xf>
    <xf numFmtId="0" fontId="25" fillId="8" borderId="2" xfId="4" applyFont="1" applyFill="1" applyAlignment="1">
      <alignment horizontal="left" vertical="center"/>
    </xf>
    <xf numFmtId="0" fontId="17" fillId="8" borderId="2" xfId="4" applyFont="1" applyFill="1" applyAlignment="1">
      <alignment horizontal="center" vertical="center" wrapText="1"/>
    </xf>
    <xf numFmtId="0" fontId="5" fillId="21" borderId="2" xfId="4" applyFont="1" applyFill="1" applyAlignment="1">
      <alignment horizontal="right" vertical="center" wrapText="1"/>
    </xf>
    <xf numFmtId="0" fontId="7" fillId="11" borderId="2" xfId="4" applyFont="1" applyFill="1" applyAlignment="1">
      <alignment horizontal="left" vertical="center" wrapText="1"/>
    </xf>
    <xf numFmtId="0" fontId="14" fillId="18" borderId="2" xfId="4" applyFont="1" applyFill="1" applyAlignment="1">
      <alignment horizontal="center" vertical="center" wrapText="1"/>
    </xf>
    <xf numFmtId="0" fontId="17" fillId="22" borderId="2" xfId="4" applyFont="1" applyFill="1" applyAlignment="1">
      <alignment horizontal="center" vertical="center" wrapText="1"/>
    </xf>
    <xf numFmtId="0" fontId="17" fillId="22" borderId="2" xfId="4" applyFont="1" applyFill="1" applyAlignment="1">
      <alignment horizontal="center" vertical="center"/>
    </xf>
    <xf numFmtId="0" fontId="14" fillId="19" borderId="2" xfId="4" applyFont="1" applyFill="1" applyAlignment="1">
      <alignment horizontal="center" vertical="center"/>
    </xf>
    <xf numFmtId="0" fontId="3" fillId="24" borderId="2" xfId="4" applyFont="1" applyFill="1" applyAlignment="1">
      <alignment horizontal="center" vertical="center"/>
    </xf>
    <xf numFmtId="0" fontId="8" fillId="2" borderId="2" xfId="4" applyFont="1" applyFill="1" applyAlignment="1">
      <alignment horizontal="center" vertical="center" wrapText="1"/>
    </xf>
    <xf numFmtId="0" fontId="8" fillId="2" borderId="2" xfId="4" applyFont="1" applyFill="1" applyAlignment="1">
      <alignment horizontal="left" vertical="center" wrapText="1"/>
    </xf>
    <xf numFmtId="0" fontId="5" fillId="22" borderId="2" xfId="4" applyFont="1" applyFill="1" applyAlignment="1">
      <alignment horizontal="left" vertical="center"/>
    </xf>
    <xf numFmtId="0" fontId="24" fillId="20" borderId="2" xfId="4" applyFill="1" applyAlignment="1">
      <alignment horizontal="center" vertical="center"/>
    </xf>
    <xf numFmtId="0" fontId="18" fillId="22" borderId="2" xfId="4" applyFont="1" applyFill="1" applyAlignment="1">
      <alignment horizontal="center" vertical="center" wrapText="1"/>
    </xf>
    <xf numFmtId="0" fontId="18" fillId="22" borderId="2" xfId="4" applyFont="1" applyFill="1" applyAlignment="1">
      <alignment horizontal="center" vertical="center"/>
    </xf>
    <xf numFmtId="0" fontId="6" fillId="22" borderId="2" xfId="4" applyFont="1" applyFill="1" applyAlignment="1">
      <alignment vertical="center" wrapText="1"/>
    </xf>
    <xf numFmtId="0" fontId="5" fillId="25" borderId="2" xfId="4" applyFont="1" applyFill="1" applyAlignment="1">
      <alignment horizontal="center" vertical="center"/>
    </xf>
    <xf numFmtId="0" fontId="3" fillId="6" borderId="2" xfId="4" applyFont="1" applyFill="1" applyAlignment="1">
      <alignment horizontal="center" vertical="center"/>
    </xf>
    <xf numFmtId="0" fontId="3" fillId="24" borderId="2" xfId="4" applyFont="1" applyFill="1" applyAlignment="1">
      <alignment horizontal="center" vertical="center" wrapText="1"/>
    </xf>
    <xf numFmtId="0" fontId="33" fillId="14" borderId="1" xfId="2" applyFont="1" applyFill="1" applyAlignment="1">
      <alignment horizontal="left" vertical="center"/>
    </xf>
    <xf numFmtId="0" fontId="33" fillId="15" borderId="1" xfId="2" applyFont="1" applyFill="1" applyAlignment="1">
      <alignment horizontal="left" vertical="center"/>
    </xf>
    <xf numFmtId="0" fontId="13" fillId="29" borderId="1" xfId="2" applyFont="1" applyFill="1" applyAlignment="1">
      <alignment horizontal="right" vertical="center" wrapText="1"/>
    </xf>
    <xf numFmtId="0" fontId="13" fillId="29" borderId="1" xfId="2" applyFont="1" applyFill="1" applyAlignment="1">
      <alignment horizontal="center" vertical="center" wrapText="1"/>
    </xf>
    <xf numFmtId="0" fontId="34" fillId="2" borderId="1" xfId="2" applyFont="1" applyFill="1" applyAlignment="1">
      <alignment horizontal="center" vertical="center"/>
    </xf>
    <xf numFmtId="0" fontId="35" fillId="4" borderId="1" xfId="2" applyFont="1" applyFill="1" applyAlignment="1">
      <alignment vertical="center"/>
    </xf>
    <xf numFmtId="0" fontId="36" fillId="5" borderId="1" xfId="2" applyFont="1" applyFill="1" applyAlignment="1">
      <alignment horizontal="right" vertical="center" wrapText="1"/>
    </xf>
    <xf numFmtId="0" fontId="35" fillId="28" borderId="1" xfId="2" applyFont="1" applyFill="1" applyAlignment="1">
      <alignment vertical="center"/>
    </xf>
    <xf numFmtId="0" fontId="36" fillId="28" borderId="1" xfId="2" applyFont="1" applyFill="1" applyAlignment="1">
      <alignment horizontal="left" vertical="center"/>
    </xf>
    <xf numFmtId="0" fontId="36" fillId="28" borderId="1" xfId="2" applyFont="1" applyFill="1" applyAlignment="1">
      <alignment horizontal="right" vertical="center" wrapText="1"/>
    </xf>
    <xf numFmtId="0" fontId="36" fillId="28" borderId="1" xfId="2" applyFont="1" applyFill="1" applyAlignment="1">
      <alignment vertical="center"/>
    </xf>
    <xf numFmtId="0" fontId="33" fillId="18" borderId="2" xfId="4" applyFont="1" applyFill="1" applyAlignment="1">
      <alignment horizontal="left" vertical="center"/>
    </xf>
    <xf numFmtId="0" fontId="33" fillId="19" borderId="2" xfId="4" applyFont="1" applyFill="1" applyAlignment="1">
      <alignment horizontal="left" vertical="center"/>
    </xf>
    <xf numFmtId="0" fontId="11" fillId="21" borderId="2" xfId="4" applyFont="1" applyFill="1" applyAlignment="1">
      <alignment horizontal="right" vertical="center" wrapText="1"/>
    </xf>
    <xf numFmtId="0" fontId="31" fillId="11" borderId="2" xfId="4" applyFont="1" applyFill="1" applyAlignment="1">
      <alignment horizontal="left" vertical="center" wrapText="1"/>
    </xf>
    <xf numFmtId="0" fontId="13" fillId="8" borderId="2" xfId="4" applyFont="1" applyFill="1" applyAlignment="1">
      <alignment horizontal="right" vertical="center" wrapText="1"/>
    </xf>
    <xf numFmtId="0" fontId="13" fillId="8" borderId="2" xfId="4" applyFont="1" applyFill="1" applyAlignment="1">
      <alignment horizontal="center" vertical="center" wrapText="1"/>
    </xf>
    <xf numFmtId="0" fontId="36" fillId="5" borderId="2" xfId="4" applyFont="1" applyFill="1" applyAlignment="1">
      <alignment horizontal="right" vertical="center" wrapText="1"/>
    </xf>
    <xf numFmtId="0" fontId="35" fillId="4" borderId="2" xfId="4" applyFont="1" applyFill="1" applyAlignment="1">
      <alignment vertical="center"/>
    </xf>
    <xf numFmtId="0" fontId="35" fillId="4" borderId="2" xfId="4" applyFont="1" applyFill="1" applyAlignment="1">
      <alignment vertical="center" wrapText="1"/>
    </xf>
    <xf numFmtId="0" fontId="15" fillId="0" borderId="0" xfId="0" applyFont="1" applyAlignment="1">
      <alignment vertical="center" wrapText="1"/>
    </xf>
    <xf numFmtId="0" fontId="24" fillId="0" borderId="1" xfId="2" applyAlignment="1">
      <alignment horizontal="center" vertical="center"/>
    </xf>
    <xf numFmtId="0" fontId="24" fillId="0" borderId="2" xfId="4" applyAlignment="1">
      <alignment horizontal="center" vertical="center"/>
    </xf>
    <xf numFmtId="0" fontId="26" fillId="30" borderId="2" xfId="5" applyFont="1" applyFill="1" applyAlignment="1">
      <alignment horizontal="left" vertical="center"/>
    </xf>
    <xf numFmtId="1" fontId="10" fillId="2" borderId="2" xfId="7" applyNumberFormat="1" applyFont="1" applyFill="1" applyAlignment="1">
      <alignment horizontal="center" vertical="center"/>
    </xf>
    <xf numFmtId="1" fontId="10" fillId="30" borderId="2" xfId="7" applyNumberFormat="1" applyFont="1" applyFill="1" applyAlignment="1">
      <alignment horizontal="center" vertical="center"/>
    </xf>
    <xf numFmtId="0" fontId="33" fillId="34" borderId="1" xfId="2" applyFont="1" applyFill="1" applyAlignment="1">
      <alignment horizontal="left" vertical="center"/>
    </xf>
    <xf numFmtId="0" fontId="33" fillId="35" borderId="1" xfId="2" applyFont="1" applyFill="1" applyAlignment="1">
      <alignment horizontal="left" vertical="center"/>
    </xf>
    <xf numFmtId="0" fontId="37" fillId="30" borderId="2" xfId="6" applyFont="1" applyFill="1" applyAlignment="1">
      <alignment horizontal="left" vertical="center"/>
    </xf>
    <xf numFmtId="0" fontId="26" fillId="0" borderId="0" xfId="0" applyFont="1"/>
    <xf numFmtId="0" fontId="26" fillId="0" borderId="1" xfId="2" applyFont="1" applyAlignment="1">
      <alignment vertical="center"/>
    </xf>
    <xf numFmtId="0" fontId="26" fillId="0" borderId="2" xfId="5" applyFont="1" applyAlignment="1">
      <alignment vertical="top"/>
    </xf>
    <xf numFmtId="0" fontId="6" fillId="0" borderId="2" xfId="5" applyFont="1" applyAlignment="1">
      <alignment horizontal="center" vertical="center" wrapText="1"/>
    </xf>
    <xf numFmtId="0" fontId="28" fillId="38" borderId="1" xfId="2" applyFont="1" applyFill="1" applyAlignment="1">
      <alignment horizontal="center" vertical="center"/>
    </xf>
    <xf numFmtId="0" fontId="28" fillId="36" borderId="1" xfId="2" applyFont="1" applyFill="1" applyAlignment="1">
      <alignment horizontal="center" vertical="center"/>
    </xf>
    <xf numFmtId="0" fontId="22" fillId="0" borderId="2" xfId="5" applyFont="1" applyAlignment="1">
      <alignment horizontal="center" vertical="center" wrapText="1"/>
    </xf>
    <xf numFmtId="0" fontId="29" fillId="0" borderId="2" xfId="5" applyFont="1" applyAlignment="1">
      <alignment horizontal="center" vertical="center" wrapText="1"/>
    </xf>
    <xf numFmtId="0" fontId="38" fillId="0" borderId="2" xfId="5" applyFont="1" applyAlignment="1">
      <alignment horizontal="center" vertical="center" wrapText="1"/>
    </xf>
    <xf numFmtId="0" fontId="39" fillId="33" borderId="1" xfId="2" applyFont="1" applyFill="1" applyAlignment="1">
      <alignment horizontal="center" vertical="center"/>
    </xf>
    <xf numFmtId="0" fontId="40" fillId="33" borderId="1" xfId="2" applyFont="1" applyFill="1" applyAlignment="1">
      <alignment vertical="center"/>
    </xf>
    <xf numFmtId="0" fontId="41" fillId="39" borderId="1" xfId="2" applyFont="1" applyFill="1" applyAlignment="1">
      <alignment horizontal="center" vertical="center"/>
    </xf>
    <xf numFmtId="0" fontId="41" fillId="39" borderId="1" xfId="2" applyFont="1" applyFill="1" applyAlignment="1">
      <alignment vertical="center"/>
    </xf>
    <xf numFmtId="0" fontId="26" fillId="39" borderId="1" xfId="2" applyFont="1" applyFill="1" applyAlignment="1">
      <alignment vertical="center"/>
    </xf>
    <xf numFmtId="0" fontId="26" fillId="0" borderId="1" xfId="2" applyFont="1" applyAlignment="1">
      <alignment horizontal="center" vertical="center" wrapText="1"/>
    </xf>
    <xf numFmtId="0" fontId="26" fillId="39" borderId="1" xfId="2" applyFont="1" applyFill="1" applyAlignment="1">
      <alignment vertical="center" wrapText="1"/>
    </xf>
    <xf numFmtId="0" fontId="26" fillId="0" borderId="2" xfId="4" applyFont="1" applyAlignment="1">
      <alignment horizontal="center" vertical="center" wrapText="1"/>
    </xf>
    <xf numFmtId="0" fontId="26" fillId="39" borderId="2" xfId="4" applyFont="1" applyFill="1" applyAlignment="1">
      <alignment vertical="center" wrapText="1"/>
    </xf>
    <xf numFmtId="0" fontId="26" fillId="39" borderId="2" xfId="4" applyFont="1" applyFill="1" applyAlignment="1">
      <alignment vertical="center"/>
    </xf>
    <xf numFmtId="0" fontId="41" fillId="39" borderId="2" xfId="4" applyFont="1" applyFill="1" applyAlignment="1">
      <alignment vertical="center"/>
    </xf>
    <xf numFmtId="0" fontId="26" fillId="0" borderId="2" xfId="4" applyFont="1" applyAlignment="1">
      <alignment vertical="center"/>
    </xf>
    <xf numFmtId="0" fontId="24" fillId="0" borderId="1" xfId="2" applyAlignment="1">
      <alignment horizontal="left" vertical="center"/>
    </xf>
    <xf numFmtId="0" fontId="24" fillId="0" borderId="1" xfId="2" applyAlignment="1">
      <alignment horizontal="left"/>
    </xf>
    <xf numFmtId="0" fontId="24" fillId="0" borderId="2" xfId="4" applyAlignment="1">
      <alignment horizontal="left" vertical="center"/>
    </xf>
    <xf numFmtId="0" fontId="24" fillId="0" borderId="2" xfId="4" applyAlignment="1">
      <alignment horizontal="left"/>
    </xf>
    <xf numFmtId="0" fontId="19" fillId="24" borderId="2" xfId="5" applyFont="1" applyFill="1" applyAlignment="1">
      <alignment horizontal="left" vertical="center"/>
    </xf>
    <xf numFmtId="0" fontId="4" fillId="24" borderId="2" xfId="5" applyFont="1" applyFill="1" applyAlignment="1">
      <alignment horizontal="left" vertical="center"/>
    </xf>
    <xf numFmtId="0" fontId="4" fillId="24" borderId="2" xfId="5" applyFont="1" applyFill="1" applyAlignment="1">
      <alignment horizontal="center" vertical="center" wrapText="1"/>
    </xf>
    <xf numFmtId="0" fontId="24" fillId="0" borderId="2" xfId="5" applyAlignment="1">
      <alignment vertical="center" wrapText="1"/>
    </xf>
    <xf numFmtId="0" fontId="24" fillId="0" borderId="2" xfId="5"/>
    <xf numFmtId="0" fontId="11" fillId="25" borderId="2" xfId="5" applyFont="1" applyFill="1" applyAlignment="1">
      <alignment horizontal="left" vertical="center"/>
    </xf>
    <xf numFmtId="0" fontId="5" fillId="25" borderId="2" xfId="5" applyFont="1" applyFill="1" applyAlignment="1">
      <alignment horizontal="left" vertical="center"/>
    </xf>
    <xf numFmtId="0" fontId="5" fillId="25" borderId="2" xfId="5" applyFont="1" applyFill="1" applyAlignment="1">
      <alignment horizontal="center" vertical="center" wrapText="1"/>
    </xf>
    <xf numFmtId="0" fontId="24" fillId="0" borderId="2" xfId="5" applyAlignment="1">
      <alignment vertical="center"/>
    </xf>
    <xf numFmtId="0" fontId="6" fillId="0" borderId="2" xfId="5" applyFont="1" applyAlignment="1">
      <alignment vertical="center" wrapText="1"/>
    </xf>
    <xf numFmtId="0" fontId="22" fillId="21" borderId="2" xfId="5" applyFont="1" applyFill="1" applyAlignment="1">
      <alignment horizontal="center" vertical="center" wrapText="1"/>
    </xf>
    <xf numFmtId="0" fontId="24" fillId="20" borderId="2" xfId="5" applyFill="1"/>
    <xf numFmtId="0" fontId="5" fillId="21" borderId="2" xfId="5" applyFont="1" applyFill="1" applyAlignment="1">
      <alignment horizontal="right" vertical="center"/>
    </xf>
    <xf numFmtId="0" fontId="10" fillId="2" borderId="2" xfId="5" applyFont="1" applyFill="1" applyAlignment="1">
      <alignment horizontal="center" vertical="center"/>
    </xf>
    <xf numFmtId="0" fontId="9" fillId="7" borderId="2" xfId="5" applyFont="1" applyFill="1" applyAlignment="1">
      <alignment horizontal="left" vertical="center"/>
    </xf>
    <xf numFmtId="0" fontId="34" fillId="2" borderId="2" xfId="5" applyFont="1" applyFill="1" applyAlignment="1">
      <alignment horizontal="center" vertical="center"/>
    </xf>
    <xf numFmtId="0" fontId="11" fillId="21" borderId="2" xfId="5" applyFont="1" applyFill="1" applyAlignment="1">
      <alignment horizontal="right" vertical="center"/>
    </xf>
    <xf numFmtId="0" fontId="9" fillId="7" borderId="2" xfId="5" applyFont="1" applyFill="1" applyAlignment="1">
      <alignment horizontal="left" vertical="center" wrapText="1"/>
    </xf>
    <xf numFmtId="0" fontId="7" fillId="7" borderId="2" xfId="5" applyFont="1" applyFill="1" applyAlignment="1">
      <alignment horizontal="left" vertical="center" wrapText="1"/>
    </xf>
    <xf numFmtId="0" fontId="7" fillId="7" borderId="2" xfId="5" applyFont="1" applyFill="1" applyAlignment="1">
      <alignment horizontal="left" vertical="center"/>
    </xf>
    <xf numFmtId="0" fontId="12" fillId="7" borderId="2" xfId="5" applyFont="1" applyFill="1" applyAlignment="1">
      <alignment horizontal="left" vertical="center"/>
    </xf>
    <xf numFmtId="0" fontId="12" fillId="7" borderId="2" xfId="5" applyFont="1" applyFill="1" applyAlignment="1">
      <alignment horizontal="left" vertical="center" wrapText="1"/>
    </xf>
    <xf numFmtId="0" fontId="6" fillId="22" borderId="2" xfId="5" applyFont="1" applyFill="1" applyAlignment="1">
      <alignment vertical="center"/>
    </xf>
    <xf numFmtId="0" fontId="7" fillId="22" borderId="2" xfId="5" applyFont="1" applyFill="1" applyAlignment="1">
      <alignment horizontal="left" vertical="center"/>
    </xf>
    <xf numFmtId="0" fontId="13" fillId="18" borderId="2" xfId="5" applyFont="1" applyFill="1" applyAlignment="1">
      <alignment horizontal="center" vertical="center"/>
    </xf>
    <xf numFmtId="0" fontId="6" fillId="0" borderId="2" xfId="5" applyFont="1" applyAlignment="1">
      <alignment vertical="center"/>
    </xf>
    <xf numFmtId="0" fontId="13" fillId="19" borderId="2" xfId="5" applyFont="1" applyFill="1" applyAlignment="1">
      <alignment horizontal="center" vertical="center"/>
    </xf>
    <xf numFmtId="0" fontId="21" fillId="3" borderId="2" xfId="5" applyFont="1" applyFill="1" applyAlignment="1">
      <alignment horizontal="left" vertical="center"/>
    </xf>
    <xf numFmtId="0" fontId="3" fillId="3" borderId="2" xfId="5" applyFont="1" applyFill="1" applyAlignment="1">
      <alignment horizontal="center" vertical="center"/>
    </xf>
    <xf numFmtId="0" fontId="14" fillId="18" borderId="2" xfId="5" applyFont="1" applyFill="1" applyAlignment="1">
      <alignment horizontal="right" vertical="center" wrapText="1"/>
    </xf>
    <xf numFmtId="0" fontId="15" fillId="7" borderId="2" xfId="5" applyFont="1" applyFill="1" applyAlignment="1">
      <alignment horizontal="left" vertical="center"/>
    </xf>
    <xf numFmtId="0" fontId="14" fillId="19" borderId="2" xfId="5" applyFont="1" applyFill="1" applyAlignment="1">
      <alignment horizontal="right" vertical="center" wrapText="1"/>
    </xf>
    <xf numFmtId="0" fontId="42" fillId="5" borderId="2" xfId="5" applyFont="1" applyFill="1" applyAlignment="1">
      <alignment horizontal="right" vertical="center" wrapText="1"/>
    </xf>
    <xf numFmtId="0" fontId="20" fillId="4" borderId="2" xfId="5" applyFont="1" applyFill="1" applyAlignment="1">
      <alignment vertical="center"/>
    </xf>
    <xf numFmtId="0" fontId="24" fillId="4" borderId="2" xfId="5" applyFill="1" applyAlignment="1">
      <alignment vertical="center" wrapText="1"/>
    </xf>
    <xf numFmtId="0" fontId="24" fillId="0" borderId="2" xfId="5" applyAlignment="1">
      <alignment wrapText="1"/>
    </xf>
    <xf numFmtId="0" fontId="9" fillId="11" borderId="2" xfId="5" applyFont="1" applyFill="1" applyAlignment="1">
      <alignment horizontal="left" vertical="center"/>
    </xf>
    <xf numFmtId="0" fontId="14" fillId="19" borderId="2" xfId="5" applyFont="1" applyFill="1" applyAlignment="1">
      <alignment horizontal="center" vertical="center" wrapText="1"/>
    </xf>
    <xf numFmtId="0" fontId="14" fillId="34" borderId="2" xfId="5" applyFont="1" applyFill="1" applyAlignment="1">
      <alignment horizontal="right" vertical="center" wrapText="1"/>
    </xf>
    <xf numFmtId="0" fontId="14" fillId="35" borderId="2" xfId="5" applyFont="1" applyFill="1" applyAlignment="1">
      <alignment horizontal="right" vertical="center" wrapText="1"/>
    </xf>
    <xf numFmtId="0" fontId="5" fillId="22" borderId="2" xfId="5" applyFont="1" applyFill="1" applyAlignment="1">
      <alignment horizontal="right" vertical="center"/>
    </xf>
    <xf numFmtId="0" fontId="25" fillId="8" borderId="2" xfId="5" applyFont="1" applyFill="1" applyAlignment="1">
      <alignment horizontal="left" vertical="center"/>
    </xf>
    <xf numFmtId="0" fontId="17" fillId="8" borderId="2" xfId="5" applyFont="1" applyFill="1" applyAlignment="1">
      <alignment horizontal="center" vertical="center" wrapText="1"/>
    </xf>
    <xf numFmtId="0" fontId="5" fillId="21" borderId="2" xfId="5" applyFont="1" applyFill="1" applyAlignment="1">
      <alignment horizontal="right" vertical="center" wrapText="1"/>
    </xf>
    <xf numFmtId="0" fontId="7" fillId="11" borderId="2" xfId="5" applyFont="1" applyFill="1" applyAlignment="1">
      <alignment horizontal="left" vertical="center" wrapText="1"/>
    </xf>
    <xf numFmtId="0" fontId="16" fillId="21" borderId="2" xfId="5" applyFont="1" applyFill="1" applyAlignment="1">
      <alignment horizontal="center" vertical="center" wrapText="1"/>
    </xf>
    <xf numFmtId="0" fontId="14" fillId="18" borderId="2" xfId="5" applyFont="1" applyFill="1" applyAlignment="1">
      <alignment horizontal="center" vertical="center" wrapText="1"/>
    </xf>
    <xf numFmtId="0" fontId="17" fillId="22" borderId="2" xfId="5" applyFont="1" applyFill="1" applyAlignment="1">
      <alignment horizontal="center" vertical="center" wrapText="1"/>
    </xf>
    <xf numFmtId="0" fontId="17" fillId="22" borderId="2" xfId="5" applyFont="1" applyFill="1" applyAlignment="1">
      <alignment horizontal="center" vertical="center"/>
    </xf>
    <xf numFmtId="0" fontId="14" fillId="19" borderId="2" xfId="5" applyFont="1" applyFill="1" applyAlignment="1">
      <alignment horizontal="center" vertical="center"/>
    </xf>
    <xf numFmtId="0" fontId="3" fillId="24" borderId="2" xfId="5" applyFont="1" applyFill="1" applyAlignment="1">
      <alignment horizontal="center" vertical="center"/>
    </xf>
    <xf numFmtId="0" fontId="8" fillId="2" borderId="2" xfId="5" applyFont="1" applyFill="1" applyAlignment="1">
      <alignment horizontal="center" vertical="center" wrapText="1"/>
    </xf>
    <xf numFmtId="0" fontId="8" fillId="2" borderId="2" xfId="5" applyFont="1" applyFill="1" applyAlignment="1">
      <alignment horizontal="left" vertical="center" wrapText="1"/>
    </xf>
    <xf numFmtId="0" fontId="5" fillId="22" borderId="2" xfId="5" applyFont="1" applyFill="1" applyAlignment="1">
      <alignment horizontal="left" vertical="center"/>
    </xf>
    <xf numFmtId="0" fontId="24" fillId="20" borderId="2" xfId="5" applyFill="1" applyAlignment="1">
      <alignment horizontal="center" vertical="center"/>
    </xf>
    <xf numFmtId="0" fontId="18" fillId="22" borderId="2" xfId="5" applyFont="1" applyFill="1" applyAlignment="1">
      <alignment horizontal="center" vertical="center" wrapText="1"/>
    </xf>
    <xf numFmtId="0" fontId="18" fillId="22" borderId="2" xfId="5" applyFont="1" applyFill="1" applyAlignment="1">
      <alignment horizontal="center" vertical="center"/>
    </xf>
    <xf numFmtId="0" fontId="6" fillId="22" borderId="2" xfId="5" applyFont="1" applyFill="1" applyAlignment="1">
      <alignment vertical="center" wrapText="1"/>
    </xf>
    <xf numFmtId="0" fontId="5" fillId="25" borderId="2" xfId="5" applyFont="1" applyFill="1" applyAlignment="1">
      <alignment horizontal="center" vertical="center"/>
    </xf>
    <xf numFmtId="0" fontId="3" fillId="6" borderId="2" xfId="5" applyFont="1" applyFill="1" applyAlignment="1">
      <alignment horizontal="center" vertical="center"/>
    </xf>
    <xf numFmtId="0" fontId="3" fillId="24" borderId="2" xfId="5" applyFont="1" applyFill="1" applyAlignment="1">
      <alignment horizontal="center" vertical="center" wrapText="1"/>
    </xf>
    <xf numFmtId="0" fontId="24" fillId="0" borderId="2" xfId="5" applyAlignment="1">
      <alignment horizontal="center" vertical="center" wrapText="1"/>
    </xf>
    <xf numFmtId="0" fontId="24" fillId="32" borderId="2" xfId="5" applyFill="1"/>
    <xf numFmtId="0" fontId="5" fillId="40" borderId="2" xfId="5" applyFont="1" applyFill="1" applyAlignment="1">
      <alignment horizontal="right" vertical="center" wrapText="1"/>
    </xf>
    <xf numFmtId="0" fontId="14" fillId="34" borderId="2" xfId="5" applyFont="1" applyFill="1" applyAlignment="1">
      <alignment horizontal="center" vertical="center" wrapText="1"/>
    </xf>
    <xf numFmtId="0" fontId="17" fillId="30" borderId="2" xfId="5" applyFont="1" applyFill="1" applyAlignment="1">
      <alignment horizontal="center" vertical="center" wrapText="1"/>
    </xf>
    <xf numFmtId="0" fontId="14" fillId="35" borderId="2" xfId="5" applyFont="1" applyFill="1" applyAlignment="1">
      <alignment horizontal="center" vertical="center" wrapText="1"/>
    </xf>
    <xf numFmtId="0" fontId="17" fillId="30" borderId="2" xfId="5" applyFont="1" applyFill="1" applyAlignment="1">
      <alignment horizontal="center" vertical="center"/>
    </xf>
    <xf numFmtId="0" fontId="14" fillId="35" borderId="2" xfId="5" applyFont="1" applyFill="1" applyAlignment="1">
      <alignment horizontal="center" vertical="center"/>
    </xf>
    <xf numFmtId="0" fontId="5" fillId="30" borderId="2" xfId="5" applyFont="1" applyFill="1" applyAlignment="1">
      <alignment horizontal="left" vertical="center"/>
    </xf>
    <xf numFmtId="0" fontId="24" fillId="32" borderId="2" xfId="5" applyFill="1" applyAlignment="1">
      <alignment horizontal="center" vertical="center"/>
    </xf>
    <xf numFmtId="0" fontId="18" fillId="30" borderId="2" xfId="5" applyFont="1" applyFill="1" applyAlignment="1">
      <alignment horizontal="center" vertical="center" wrapText="1"/>
    </xf>
    <xf numFmtId="0" fontId="18" fillId="30" borderId="2" xfId="5" applyFont="1" applyFill="1" applyAlignment="1">
      <alignment horizontal="center" vertical="center"/>
    </xf>
    <xf numFmtId="0" fontId="13" fillId="29" borderId="2" xfId="5" applyFont="1" applyFill="1" applyAlignment="1">
      <alignment horizontal="right" vertical="center" wrapText="1"/>
    </xf>
    <xf numFmtId="0" fontId="13" fillId="29" borderId="2" xfId="5" applyFont="1" applyFill="1" applyAlignment="1">
      <alignment horizontal="center" vertical="center" wrapText="1"/>
    </xf>
    <xf numFmtId="0" fontId="25" fillId="24" borderId="2" xfId="5" applyFont="1" applyFill="1" applyAlignment="1">
      <alignment horizontal="left" vertical="center"/>
    </xf>
    <xf numFmtId="0" fontId="17" fillId="24" borderId="2" xfId="5" applyFont="1" applyFill="1" applyAlignment="1">
      <alignment horizontal="left" vertical="center" wrapText="1"/>
    </xf>
    <xf numFmtId="0" fontId="25" fillId="24" borderId="2" xfId="5" applyFont="1" applyFill="1" applyAlignment="1">
      <alignment horizontal="left" vertical="center" wrapText="1"/>
    </xf>
    <xf numFmtId="0" fontId="25" fillId="44" borderId="2" xfId="5" applyFont="1" applyFill="1" applyAlignment="1">
      <alignment horizontal="right" vertical="center"/>
    </xf>
    <xf numFmtId="0" fontId="25" fillId="44" borderId="2" xfId="5" applyFont="1" applyFill="1" applyAlignment="1">
      <alignment vertical="center"/>
    </xf>
    <xf numFmtId="0" fontId="6" fillId="30" borderId="2" xfId="5" applyFont="1" applyFill="1" applyAlignment="1">
      <alignment vertical="center" wrapText="1"/>
    </xf>
    <xf numFmtId="0" fontId="29" fillId="30" borderId="2" xfId="5" applyFont="1" applyFill="1" applyAlignment="1">
      <alignment vertical="center"/>
    </xf>
    <xf numFmtId="0" fontId="6" fillId="30" borderId="2" xfId="5" applyFont="1" applyFill="1" applyAlignment="1">
      <alignment horizontal="center" vertical="center" wrapText="1"/>
    </xf>
    <xf numFmtId="0" fontId="6" fillId="30" borderId="2" xfId="5" applyFont="1" applyFill="1" applyAlignment="1">
      <alignment vertical="center"/>
    </xf>
    <xf numFmtId="0" fontId="13" fillId="45" borderId="9" xfId="5" applyFont="1" applyFill="1" applyBorder="1" applyAlignment="1">
      <alignment horizontal="center" vertical="center" wrapText="1"/>
    </xf>
    <xf numFmtId="0" fontId="17" fillId="37" borderId="9" xfId="5" applyFont="1" applyFill="1" applyBorder="1" applyAlignment="1">
      <alignment horizontal="center" vertical="center" wrapText="1"/>
    </xf>
    <xf numFmtId="0" fontId="28" fillId="46" borderId="9" xfId="5" applyFont="1" applyFill="1" applyBorder="1" applyAlignment="1">
      <alignment horizontal="center" vertical="center" wrapText="1"/>
    </xf>
    <xf numFmtId="0" fontId="22" fillId="47" borderId="2" xfId="5" applyFont="1" applyFill="1" applyAlignment="1">
      <alignment horizontal="center" vertical="center"/>
    </xf>
    <xf numFmtId="0" fontId="17" fillId="37" borderId="9" xfId="5" applyFont="1" applyFill="1" applyBorder="1" applyAlignment="1">
      <alignment horizontal="left" vertical="center" wrapText="1"/>
    </xf>
    <xf numFmtId="0" fontId="29" fillId="30" borderId="2" xfId="5" applyFont="1" applyFill="1" applyAlignment="1">
      <alignment horizontal="center" vertical="center" wrapText="1"/>
    </xf>
    <xf numFmtId="0" fontId="28" fillId="46" borderId="2" xfId="5" applyFont="1" applyFill="1" applyAlignment="1">
      <alignment horizontal="center" vertical="center" wrapText="1"/>
    </xf>
    <xf numFmtId="0" fontId="17" fillId="46" borderId="2" xfId="5" applyFont="1" applyFill="1" applyAlignment="1">
      <alignment horizontal="center" vertical="center" wrapText="1"/>
    </xf>
    <xf numFmtId="0" fontId="29" fillId="30" borderId="2" xfId="5" applyFont="1" applyFill="1" applyAlignment="1">
      <alignment horizontal="right" vertical="center" wrapText="1"/>
    </xf>
    <xf numFmtId="0" fontId="6" fillId="30" borderId="2" xfId="5" applyFont="1" applyFill="1" applyAlignment="1">
      <alignment horizontal="right" vertical="center" wrapText="1"/>
    </xf>
    <xf numFmtId="0" fontId="29" fillId="30" borderId="2" xfId="5" applyFont="1" applyFill="1" applyAlignment="1">
      <alignment vertical="center" wrapText="1"/>
    </xf>
    <xf numFmtId="0" fontId="44" fillId="48" borderId="2" xfId="8" applyFont="1" applyFill="1" applyAlignment="1">
      <alignment horizontal="right" vertical="center" wrapText="1"/>
    </xf>
    <xf numFmtId="0" fontId="45" fillId="49" borderId="2" xfId="8" applyFont="1" applyFill="1" applyAlignment="1">
      <alignment horizontal="right" vertical="center"/>
    </xf>
    <xf numFmtId="0" fontId="6" fillId="50" borderId="2" xfId="5" applyFont="1" applyFill="1" applyAlignment="1">
      <alignment horizontal="right" vertical="center" wrapText="1"/>
    </xf>
    <xf numFmtId="0" fontId="6" fillId="51" borderId="2" xfId="5" applyFont="1" applyFill="1" applyAlignment="1">
      <alignment horizontal="right" vertical="center" wrapText="1"/>
    </xf>
    <xf numFmtId="0" fontId="6" fillId="52" borderId="2" xfId="5" applyFont="1" applyFill="1" applyAlignment="1">
      <alignment horizontal="right" vertical="center" wrapText="1"/>
    </xf>
    <xf numFmtId="0" fontId="6" fillId="53" borderId="2" xfId="5" applyFont="1" applyFill="1" applyAlignment="1">
      <alignment horizontal="right" vertical="center" wrapText="1"/>
    </xf>
    <xf numFmtId="0" fontId="29" fillId="49" borderId="2" xfId="8" applyFont="1" applyFill="1" applyAlignment="1">
      <alignment horizontal="right" vertical="center"/>
    </xf>
    <xf numFmtId="0" fontId="22" fillId="30" borderId="2" xfId="5" applyFont="1" applyFill="1" applyAlignment="1">
      <alignment horizontal="center" vertical="center" wrapText="1"/>
    </xf>
    <xf numFmtId="0" fontId="47" fillId="54" borderId="2" xfId="8" applyFont="1" applyFill="1" applyAlignment="1">
      <alignment horizontal="right" vertical="center"/>
    </xf>
    <xf numFmtId="0" fontId="44" fillId="55" borderId="2" xfId="9" applyFont="1" applyFill="1" applyAlignment="1">
      <alignment horizontal="right" vertical="center" wrapText="1"/>
    </xf>
    <xf numFmtId="0" fontId="6" fillId="56" borderId="2" xfId="8" applyFont="1" applyFill="1" applyAlignment="1">
      <alignment horizontal="right" vertical="center" wrapText="1"/>
    </xf>
    <xf numFmtId="0" fontId="44" fillId="48" borderId="2" xfId="8" applyFont="1" applyFill="1" applyAlignment="1">
      <alignment horizontal="right" vertical="center"/>
    </xf>
    <xf numFmtId="0" fontId="6" fillId="57" borderId="2" xfId="5" applyFont="1" applyFill="1" applyAlignment="1">
      <alignment horizontal="right" vertical="center" wrapText="1"/>
    </xf>
    <xf numFmtId="0" fontId="48" fillId="58" borderId="2" xfId="8" applyFont="1" applyFill="1" applyAlignment="1">
      <alignment horizontal="right" vertical="center" wrapText="1"/>
    </xf>
    <xf numFmtId="0" fontId="25" fillId="44" borderId="2" xfId="5" applyFont="1" applyFill="1" applyAlignment="1">
      <alignment horizontal="center" vertical="center"/>
    </xf>
    <xf numFmtId="0" fontId="17" fillId="37" borderId="2" xfId="5" applyFont="1" applyFill="1" applyAlignment="1">
      <alignment horizontal="left" vertical="center" wrapText="1"/>
    </xf>
    <xf numFmtId="0" fontId="28" fillId="46" borderId="10" xfId="5" applyFont="1" applyFill="1" applyBorder="1" applyAlignment="1">
      <alignment horizontal="center" vertical="center" wrapText="1"/>
    </xf>
    <xf numFmtId="0" fontId="28" fillId="46" borderId="2" xfId="5" applyFont="1" applyFill="1" applyAlignment="1">
      <alignment horizontal="right" vertical="center" wrapText="1"/>
    </xf>
    <xf numFmtId="0" fontId="29" fillId="30" borderId="2" xfId="5" applyFont="1" applyFill="1" applyAlignment="1">
      <alignment horizontal="left" vertical="center" wrapText="1"/>
    </xf>
    <xf numFmtId="0" fontId="49" fillId="42" borderId="2" xfId="5" applyFont="1" applyFill="1" applyAlignment="1">
      <alignment horizontal="right" vertical="center" wrapText="1"/>
    </xf>
    <xf numFmtId="0" fontId="49" fillId="42" borderId="2" xfId="5" applyFont="1" applyFill="1" applyAlignment="1">
      <alignment vertical="center"/>
    </xf>
    <xf numFmtId="0" fontId="49" fillId="42" borderId="2" xfId="5" applyFont="1" applyFill="1" applyAlignment="1">
      <alignment vertical="center" wrapText="1"/>
    </xf>
    <xf numFmtId="0" fontId="50" fillId="0" borderId="2" xfId="10"/>
    <xf numFmtId="0" fontId="23" fillId="0" borderId="2" xfId="6"/>
    <xf numFmtId="0" fontId="50" fillId="0" borderId="2" xfId="11"/>
    <xf numFmtId="0" fontId="51" fillId="31" borderId="2" xfId="11" applyFont="1" applyFill="1" applyAlignment="1">
      <alignment horizontal="center" vertical="center"/>
    </xf>
    <xf numFmtId="0" fontId="52" fillId="0" borderId="2" xfId="11" applyFont="1" applyAlignment="1">
      <alignment horizontal="center" vertical="center"/>
    </xf>
    <xf numFmtId="0" fontId="53" fillId="20" borderId="11" xfId="8" applyFont="1" applyFill="1" applyBorder="1" applyAlignment="1">
      <alignment horizontal="center" vertical="center"/>
    </xf>
    <xf numFmtId="0" fontId="53" fillId="20" borderId="12" xfId="8" applyFont="1" applyFill="1" applyBorder="1" applyAlignment="1">
      <alignment horizontal="center" vertical="center"/>
    </xf>
    <xf numFmtId="0" fontId="53" fillId="20" borderId="13" xfId="8" applyFont="1" applyFill="1" applyBorder="1" applyAlignment="1">
      <alignment horizontal="center" vertical="center"/>
    </xf>
    <xf numFmtId="0" fontId="6" fillId="22" borderId="14" xfId="8" applyFont="1" applyFill="1" applyBorder="1" applyAlignment="1">
      <alignment vertical="center"/>
    </xf>
    <xf numFmtId="0" fontId="29" fillId="22" borderId="7" xfId="8" applyFont="1" applyFill="1" applyBorder="1" applyAlignment="1">
      <alignment vertical="center"/>
    </xf>
    <xf numFmtId="0" fontId="6" fillId="22" borderId="2" xfId="8" applyFont="1" applyFill="1" applyAlignment="1">
      <alignment vertical="center"/>
    </xf>
    <xf numFmtId="0" fontId="29" fillId="22" borderId="5" xfId="8" applyFont="1" applyFill="1" applyBorder="1" applyAlignment="1">
      <alignment vertical="center"/>
    </xf>
    <xf numFmtId="0" fontId="6" fillId="66" borderId="5" xfId="11" applyFont="1" applyFill="1" applyBorder="1" applyAlignment="1">
      <alignment vertical="center"/>
    </xf>
    <xf numFmtId="165" fontId="65" fillId="48" borderId="53" xfId="8" applyNumberFormat="1" applyFont="1" applyFill="1" applyBorder="1" applyAlignment="1">
      <alignment horizontal="center" vertical="center"/>
    </xf>
    <xf numFmtId="0" fontId="29" fillId="66" borderId="5" xfId="11" applyFont="1" applyFill="1" applyBorder="1" applyAlignment="1">
      <alignment vertical="center"/>
    </xf>
    <xf numFmtId="0" fontId="67" fillId="66" borderId="5" xfId="11" applyFont="1" applyFill="1" applyBorder="1" applyAlignment="1">
      <alignment vertical="center"/>
    </xf>
    <xf numFmtId="0" fontId="22" fillId="66" borderId="5" xfId="11" applyFont="1" applyFill="1" applyBorder="1" applyAlignment="1">
      <alignment vertical="center"/>
    </xf>
    <xf numFmtId="0" fontId="44" fillId="54" borderId="2" xfId="11" applyFont="1" applyFill="1" applyAlignment="1">
      <alignment horizontal="center" vertical="center"/>
    </xf>
    <xf numFmtId="167" fontId="22" fillId="43" borderId="2" xfId="8" applyNumberFormat="1" applyFont="1" applyFill="1" applyAlignment="1">
      <alignment horizontal="center" vertical="center"/>
    </xf>
    <xf numFmtId="164" fontId="22" fillId="43" borderId="2" xfId="8" applyNumberFormat="1" applyFont="1" applyFill="1" applyAlignment="1">
      <alignment horizontal="center" vertical="center"/>
    </xf>
    <xf numFmtId="0" fontId="72" fillId="66" borderId="3" xfId="11" applyFont="1" applyFill="1" applyBorder="1" applyAlignment="1">
      <alignment vertical="center"/>
    </xf>
    <xf numFmtId="0" fontId="52" fillId="0" borderId="2" xfId="10" applyFont="1" applyAlignment="1">
      <alignment horizontal="center" vertical="center"/>
    </xf>
    <xf numFmtId="170" fontId="55" fillId="22" borderId="11" xfId="8" applyNumberFormat="1" applyFont="1" applyFill="1" applyBorder="1" applyAlignment="1">
      <alignment vertical="center"/>
    </xf>
    <xf numFmtId="166" fontId="55" fillId="22" borderId="12" xfId="8" applyNumberFormat="1" applyFont="1" applyFill="1" applyBorder="1" applyAlignment="1">
      <alignment vertical="center"/>
    </xf>
    <xf numFmtId="9" fontId="73" fillId="0" borderId="11" xfId="10" applyNumberFormat="1" applyFont="1" applyBorder="1" applyAlignment="1">
      <alignment horizontal="center" vertical="center"/>
    </xf>
    <xf numFmtId="171" fontId="74" fillId="0" borderId="13" xfId="8" applyNumberFormat="1" applyFont="1" applyBorder="1" applyAlignment="1">
      <alignment horizontal="centerContinuous" vertical="center"/>
    </xf>
    <xf numFmtId="0" fontId="53" fillId="0" borderId="59" xfId="8" applyFont="1" applyBorder="1" applyAlignment="1">
      <alignment horizontal="center" vertical="center"/>
    </xf>
    <xf numFmtId="165" fontId="53" fillId="0" borderId="60" xfId="8" applyNumberFormat="1" applyFont="1" applyBorder="1" applyAlignment="1">
      <alignment horizontal="center" vertical="center"/>
    </xf>
    <xf numFmtId="166" fontId="55" fillId="70" borderId="38" xfId="12" applyNumberFormat="1" applyFont="1" applyFill="1" applyBorder="1" applyAlignment="1">
      <alignment horizontal="center" vertical="center"/>
    </xf>
    <xf numFmtId="172" fontId="53" fillId="0" borderId="21" xfId="13" applyNumberFormat="1" applyFont="1" applyBorder="1" applyAlignment="1">
      <alignment horizontal="center" vertical="center"/>
    </xf>
    <xf numFmtId="0" fontId="76" fillId="62" borderId="20" xfId="8" applyFont="1" applyFill="1" applyBorder="1" applyAlignment="1">
      <alignment horizontal="center" vertical="center"/>
    </xf>
    <xf numFmtId="0" fontId="6" fillId="68" borderId="61" xfId="8" applyFont="1" applyFill="1" applyBorder="1" applyAlignment="1">
      <alignment horizontal="right" vertical="center"/>
    </xf>
    <xf numFmtId="165" fontId="53" fillId="0" borderId="21" xfId="8" applyNumberFormat="1" applyFont="1" applyBorder="1" applyAlignment="1">
      <alignment horizontal="center" vertical="center"/>
    </xf>
    <xf numFmtId="166" fontId="55" fillId="70" borderId="2" xfId="12" applyNumberFormat="1" applyFont="1" applyFill="1" applyAlignment="1">
      <alignment horizontal="center" vertical="center"/>
    </xf>
    <xf numFmtId="0" fontId="44" fillId="48" borderId="61" xfId="8" applyFont="1" applyFill="1" applyBorder="1" applyAlignment="1">
      <alignment horizontal="right" vertical="center"/>
    </xf>
    <xf numFmtId="0" fontId="44" fillId="48" borderId="62" xfId="8" applyFont="1" applyFill="1" applyBorder="1" applyAlignment="1">
      <alignment horizontal="right" vertical="center" wrapText="1"/>
    </xf>
    <xf numFmtId="0" fontId="74" fillId="0" borderId="63" xfId="8" applyFont="1" applyBorder="1" applyAlignment="1">
      <alignment horizontal="center" vertical="center" wrapText="1"/>
    </xf>
    <xf numFmtId="0" fontId="74" fillId="0" borderId="64" xfId="8" applyFont="1" applyBorder="1" applyAlignment="1">
      <alignment horizontal="center" vertical="center"/>
    </xf>
    <xf numFmtId="0" fontId="71" fillId="54" borderId="67" xfId="12" applyFont="1" applyFill="1" applyBorder="1" applyAlignment="1">
      <alignment horizontal="center" vertical="center"/>
    </xf>
    <xf numFmtId="168" fontId="60" fillId="69" borderId="68" xfId="8" applyNumberFormat="1" applyFont="1" applyFill="1" applyBorder="1" applyAlignment="1">
      <alignment horizontal="center" vertical="center"/>
    </xf>
    <xf numFmtId="0" fontId="77" fillId="0" borderId="69" xfId="8" applyFont="1" applyBorder="1" applyAlignment="1">
      <alignment horizontal="center" vertical="center" wrapText="1"/>
    </xf>
    <xf numFmtId="168" fontId="60" fillId="69" borderId="72" xfId="8" applyNumberFormat="1" applyFont="1" applyFill="1" applyBorder="1" applyAlignment="1">
      <alignment horizontal="center" vertical="center"/>
    </xf>
    <xf numFmtId="0" fontId="78" fillId="0" borderId="73" xfId="8" applyFont="1" applyBorder="1" applyAlignment="1">
      <alignment horizontal="center" vertical="center" wrapText="1"/>
    </xf>
    <xf numFmtId="2" fontId="55" fillId="22" borderId="11" xfId="6" applyNumberFormat="1" applyFont="1" applyFill="1" applyBorder="1" applyAlignment="1">
      <alignment vertical="center"/>
    </xf>
    <xf numFmtId="2" fontId="55" fillId="22" borderId="12" xfId="6" applyNumberFormat="1" applyFont="1" applyFill="1" applyBorder="1" applyAlignment="1">
      <alignment vertical="center"/>
    </xf>
    <xf numFmtId="2" fontId="53" fillId="0" borderId="60" xfId="6" applyNumberFormat="1" applyFont="1" applyBorder="1" applyAlignment="1">
      <alignment horizontal="center" vertical="center"/>
    </xf>
    <xf numFmtId="2" fontId="55" fillId="70" borderId="38" xfId="6" applyNumberFormat="1" applyFont="1" applyFill="1" applyBorder="1" applyAlignment="1">
      <alignment horizontal="center" vertical="center"/>
    </xf>
    <xf numFmtId="9" fontId="53" fillId="0" borderId="21" xfId="6" applyNumberFormat="1" applyFont="1" applyBorder="1" applyAlignment="1">
      <alignment horizontal="center" vertical="center"/>
    </xf>
    <xf numFmtId="0" fontId="22" fillId="62" borderId="20" xfId="8" applyFont="1" applyFill="1" applyBorder="1" applyAlignment="1">
      <alignment horizontal="center" vertical="center"/>
    </xf>
    <xf numFmtId="2" fontId="53" fillId="0" borderId="21" xfId="6" applyNumberFormat="1" applyFont="1" applyBorder="1" applyAlignment="1">
      <alignment horizontal="center" vertical="center"/>
    </xf>
    <xf numFmtId="2" fontId="55" fillId="70" borderId="2" xfId="6" applyNumberFormat="1" applyFont="1" applyFill="1" applyAlignment="1">
      <alignment horizontal="center" vertical="center"/>
    </xf>
    <xf numFmtId="0" fontId="82" fillId="0" borderId="2" xfId="14" applyFont="1" applyAlignment="1">
      <alignment vertical="center"/>
    </xf>
    <xf numFmtId="0" fontId="16" fillId="59" borderId="67" xfId="12" applyFont="1" applyFill="1" applyBorder="1" applyAlignment="1">
      <alignment horizontal="center" vertical="center"/>
    </xf>
    <xf numFmtId="168" fontId="83" fillId="69" borderId="68" xfId="8" applyNumberFormat="1" applyFont="1" applyFill="1" applyBorder="1" applyAlignment="1">
      <alignment horizontal="center" vertical="center"/>
    </xf>
    <xf numFmtId="0" fontId="50" fillId="66" borderId="8" xfId="10" applyFill="1" applyBorder="1"/>
    <xf numFmtId="0" fontId="50" fillId="66" borderId="14" xfId="10" applyFill="1" applyBorder="1"/>
    <xf numFmtId="0" fontId="50" fillId="66" borderId="7" xfId="10" applyFill="1" applyBorder="1"/>
    <xf numFmtId="0" fontId="50" fillId="66" borderId="6" xfId="10" applyFill="1" applyBorder="1"/>
    <xf numFmtId="0" fontId="50" fillId="66" borderId="2" xfId="10" applyFill="1"/>
    <xf numFmtId="0" fontId="50" fillId="66" borderId="5" xfId="10" applyFill="1" applyBorder="1"/>
    <xf numFmtId="0" fontId="83" fillId="66" borderId="5" xfId="10" applyFont="1" applyFill="1" applyBorder="1"/>
    <xf numFmtId="0" fontId="83" fillId="66" borderId="5" xfId="10" applyFont="1" applyFill="1" applyBorder="1" applyAlignment="1">
      <alignment vertical="center"/>
    </xf>
    <xf numFmtId="0" fontId="85" fillId="66" borderId="5" xfId="10" applyFont="1" applyFill="1" applyBorder="1" applyAlignment="1">
      <alignment vertical="center"/>
    </xf>
    <xf numFmtId="0" fontId="86" fillId="66" borderId="5" xfId="10" applyFont="1" applyFill="1" applyBorder="1" applyAlignment="1">
      <alignment vertical="center"/>
    </xf>
    <xf numFmtId="0" fontId="50" fillId="66" borderId="4" xfId="10" applyFill="1" applyBorder="1"/>
    <xf numFmtId="0" fontId="50" fillId="66" borderId="44" xfId="10" applyFill="1" applyBorder="1"/>
    <xf numFmtId="0" fontId="72" fillId="66" borderId="3" xfId="10" applyFont="1" applyFill="1" applyBorder="1" applyAlignment="1">
      <alignment vertical="center"/>
    </xf>
    <xf numFmtId="0" fontId="50" fillId="0" borderId="11" xfId="10" applyBorder="1"/>
    <xf numFmtId="0" fontId="50" fillId="0" borderId="12" xfId="10" applyBorder="1"/>
    <xf numFmtId="0" fontId="50" fillId="75" borderId="21" xfId="10" applyFill="1" applyBorder="1" applyAlignment="1">
      <alignment vertical="center" wrapText="1"/>
    </xf>
    <xf numFmtId="0" fontId="50" fillId="75" borderId="2" xfId="10" applyFill="1" applyAlignment="1">
      <alignment vertical="center" wrapText="1"/>
    </xf>
    <xf numFmtId="0" fontId="53" fillId="76" borderId="6" xfId="6" applyFont="1" applyFill="1" applyBorder="1" applyAlignment="1">
      <alignment vertical="center" wrapText="1"/>
    </xf>
    <xf numFmtId="173" fontId="58" fillId="77" borderId="2" xfId="6" applyNumberFormat="1" applyFont="1" applyFill="1" applyAlignment="1">
      <alignment horizontal="center" vertical="center" wrapText="1"/>
    </xf>
    <xf numFmtId="173" fontId="55" fillId="0" borderId="32" xfId="6" applyNumberFormat="1" applyFont="1" applyBorder="1" applyAlignment="1">
      <alignment horizontal="center" vertical="center" wrapText="1"/>
    </xf>
    <xf numFmtId="0" fontId="88" fillId="0" borderId="48" xfId="6" applyFont="1" applyBorder="1" applyAlignment="1">
      <alignment horizontal="center" vertical="center" wrapText="1"/>
    </xf>
    <xf numFmtId="0" fontId="88" fillId="0" borderId="82" xfId="6" applyFont="1" applyBorder="1" applyAlignment="1">
      <alignment horizontal="center" vertical="center" wrapText="1"/>
    </xf>
    <xf numFmtId="0" fontId="68" fillId="56" borderId="83" xfId="6" applyFont="1" applyFill="1" applyBorder="1" applyAlignment="1">
      <alignment vertical="center" wrapText="1"/>
    </xf>
    <xf numFmtId="173" fontId="55" fillId="0" borderId="43" xfId="6" applyNumberFormat="1" applyFont="1" applyBorder="1" applyAlignment="1">
      <alignment horizontal="center" vertical="center" wrapText="1"/>
    </xf>
    <xf numFmtId="0" fontId="88" fillId="0" borderId="85" xfId="6" applyFont="1" applyBorder="1" applyAlignment="1">
      <alignment horizontal="center" vertical="center" wrapText="1"/>
    </xf>
    <xf numFmtId="0" fontId="88" fillId="0" borderId="86" xfId="6" applyFont="1" applyBorder="1" applyAlignment="1">
      <alignment horizontal="center" vertical="center" wrapText="1"/>
    </xf>
    <xf numFmtId="0" fontId="89" fillId="54" borderId="61" xfId="6" applyFont="1" applyFill="1" applyBorder="1" applyAlignment="1">
      <alignment vertical="center" wrapText="1"/>
    </xf>
    <xf numFmtId="0" fontId="89" fillId="79" borderId="61" xfId="6" applyFont="1" applyFill="1" applyBorder="1" applyAlignment="1">
      <alignment vertical="center" wrapText="1"/>
    </xf>
    <xf numFmtId="0" fontId="68" fillId="73" borderId="61" xfId="6" applyFont="1" applyFill="1" applyBorder="1" applyAlignment="1">
      <alignment vertical="center" wrapText="1"/>
    </xf>
    <xf numFmtId="0" fontId="50" fillId="41" borderId="84" xfId="10" applyFill="1" applyBorder="1" applyAlignment="1">
      <alignment vertical="center"/>
    </xf>
    <xf numFmtId="0" fontId="50" fillId="41" borderId="44" xfId="10" applyFill="1" applyBorder="1" applyAlignment="1">
      <alignment vertical="center"/>
    </xf>
    <xf numFmtId="0" fontId="68" fillId="80" borderId="61" xfId="6" applyFont="1" applyFill="1" applyBorder="1" applyAlignment="1">
      <alignment vertical="center" wrapText="1"/>
    </xf>
    <xf numFmtId="0" fontId="90" fillId="48" borderId="61" xfId="6" applyFont="1" applyFill="1" applyBorder="1" applyAlignment="1">
      <alignment vertical="center" wrapText="1"/>
    </xf>
    <xf numFmtId="0" fontId="68" fillId="81" borderId="61" xfId="6" applyFont="1" applyFill="1" applyBorder="1" applyAlignment="1">
      <alignment vertical="center" wrapText="1"/>
    </xf>
    <xf numFmtId="0" fontId="91" fillId="58" borderId="61" xfId="6" applyFont="1" applyFill="1" applyBorder="1" applyAlignment="1">
      <alignment vertical="center" wrapText="1"/>
    </xf>
    <xf numFmtId="0" fontId="70" fillId="82" borderId="61" xfId="6" applyFont="1" applyFill="1" applyBorder="1" applyAlignment="1">
      <alignment vertical="center" wrapText="1"/>
    </xf>
    <xf numFmtId="0" fontId="16" fillId="82" borderId="61" xfId="6" applyFont="1" applyFill="1" applyBorder="1" applyAlignment="1">
      <alignment vertical="center" wrapText="1"/>
    </xf>
    <xf numFmtId="0" fontId="92" fillId="82" borderId="61" xfId="6" applyFont="1" applyFill="1" applyBorder="1" applyAlignment="1">
      <alignment vertical="center" wrapText="1"/>
    </xf>
    <xf numFmtId="0" fontId="6" fillId="66" borderId="5" xfId="10" applyFont="1" applyFill="1" applyBorder="1" applyAlignment="1">
      <alignment vertical="center"/>
    </xf>
    <xf numFmtId="0" fontId="44" fillId="54" borderId="21" xfId="10" applyFont="1" applyFill="1" applyBorder="1" applyAlignment="1">
      <alignment vertical="center"/>
    </xf>
    <xf numFmtId="0" fontId="44" fillId="54" borderId="2" xfId="10" applyFont="1" applyFill="1" applyAlignment="1">
      <alignment vertical="center"/>
    </xf>
    <xf numFmtId="0" fontId="53" fillId="0" borderId="49" xfId="6" applyFont="1" applyBorder="1" applyAlignment="1">
      <alignment horizontal="center" vertical="center" wrapText="1"/>
    </xf>
    <xf numFmtId="0" fontId="53" fillId="0" borderId="44" xfId="6" applyFont="1" applyBorder="1" applyAlignment="1">
      <alignment horizontal="center" vertical="center" wrapText="1"/>
    </xf>
    <xf numFmtId="0" fontId="93" fillId="0" borderId="87" xfId="6" applyFont="1" applyBorder="1" applyAlignment="1">
      <alignment horizontal="center" vertical="center" wrapText="1"/>
    </xf>
    <xf numFmtId="0" fontId="50" fillId="0" borderId="13" xfId="17" applyBorder="1" applyAlignment="1">
      <alignment vertical="center"/>
    </xf>
    <xf numFmtId="0" fontId="95" fillId="0" borderId="20" xfId="10" applyFont="1" applyBorder="1" applyAlignment="1">
      <alignment horizontal="right"/>
    </xf>
    <xf numFmtId="0" fontId="96" fillId="0" borderId="89" xfId="17" applyFont="1" applyBorder="1" applyAlignment="1">
      <alignment horizontal="center" vertical="center"/>
    </xf>
    <xf numFmtId="0" fontId="97" fillId="62" borderId="90" xfId="17" applyFont="1" applyFill="1" applyBorder="1" applyAlignment="1">
      <alignment horizontal="center" vertical="center"/>
    </xf>
    <xf numFmtId="0" fontId="96" fillId="0" borderId="90" xfId="17" applyFont="1" applyBorder="1" applyAlignment="1">
      <alignment horizontal="center" vertical="center"/>
    </xf>
    <xf numFmtId="0" fontId="90" fillId="48" borderId="91" xfId="17" applyFont="1" applyFill="1" applyBorder="1" applyAlignment="1">
      <alignment vertical="center"/>
    </xf>
    <xf numFmtId="0" fontId="96" fillId="63" borderId="91" xfId="17" applyFont="1" applyFill="1" applyBorder="1" applyAlignment="1">
      <alignment vertical="center"/>
    </xf>
    <xf numFmtId="0" fontId="98" fillId="49" borderId="91" xfId="17" applyFont="1" applyFill="1" applyBorder="1" applyAlignment="1">
      <alignment vertical="center"/>
    </xf>
    <xf numFmtId="0" fontId="68" fillId="56" borderId="91" xfId="17" applyFont="1" applyFill="1" applyBorder="1" applyAlignment="1">
      <alignment vertical="center"/>
    </xf>
    <xf numFmtId="0" fontId="90" fillId="55" borderId="91" xfId="17" applyFont="1" applyFill="1" applyBorder="1" applyAlignment="1">
      <alignment vertical="center"/>
    </xf>
    <xf numFmtId="0" fontId="90" fillId="54" borderId="91" xfId="17" applyFont="1" applyFill="1" applyBorder="1" applyAlignment="1">
      <alignment vertical="center"/>
    </xf>
    <xf numFmtId="0" fontId="96" fillId="41" borderId="91" xfId="17" applyFont="1" applyFill="1" applyBorder="1" applyAlignment="1">
      <alignment vertical="center"/>
    </xf>
    <xf numFmtId="0" fontId="96" fillId="85" borderId="91" xfId="17" applyFont="1" applyFill="1" applyBorder="1" applyAlignment="1">
      <alignment vertical="center"/>
    </xf>
    <xf numFmtId="0" fontId="99" fillId="73" borderId="91" xfId="17" applyFont="1" applyFill="1" applyBorder="1" applyAlignment="1">
      <alignment vertical="center"/>
    </xf>
    <xf numFmtId="0" fontId="100" fillId="58" borderId="91" xfId="17" applyFont="1" applyFill="1" applyBorder="1" applyAlignment="1">
      <alignment vertical="center"/>
    </xf>
    <xf numFmtId="0" fontId="96" fillId="49" borderId="91" xfId="17" applyFont="1" applyFill="1" applyBorder="1" applyAlignment="1">
      <alignment vertical="center"/>
    </xf>
    <xf numFmtId="0" fontId="101" fillId="49" borderId="91" xfId="17" applyFont="1" applyFill="1" applyBorder="1" applyAlignment="1">
      <alignment vertical="center"/>
    </xf>
    <xf numFmtId="0" fontId="102" fillId="48" borderId="91" xfId="17" applyFont="1" applyFill="1" applyBorder="1" applyAlignment="1">
      <alignment vertical="center"/>
    </xf>
    <xf numFmtId="0" fontId="103" fillId="0" borderId="89" xfId="17" applyFont="1" applyBorder="1" applyAlignment="1">
      <alignment horizontal="center" vertical="center"/>
    </xf>
    <xf numFmtId="0" fontId="104" fillId="0" borderId="90" xfId="17" applyFont="1" applyBorder="1" applyAlignment="1">
      <alignment horizontal="center" vertical="center"/>
    </xf>
    <xf numFmtId="0" fontId="105" fillId="0" borderId="90" xfId="17" applyFont="1" applyBorder="1" applyAlignment="1">
      <alignment horizontal="center" vertical="center"/>
    </xf>
    <xf numFmtId="0" fontId="106" fillId="0" borderId="91" xfId="17" applyFont="1" applyBorder="1" applyAlignment="1">
      <alignment horizontal="right" vertical="center"/>
    </xf>
    <xf numFmtId="0" fontId="52" fillId="0" borderId="2" xfId="10" applyFont="1" applyAlignment="1">
      <alignment horizontal="center" vertical="center" wrapText="1"/>
    </xf>
    <xf numFmtId="0" fontId="50" fillId="0" borderId="2" xfId="10" applyAlignment="1">
      <alignment wrapText="1"/>
    </xf>
    <xf numFmtId="0" fontId="50" fillId="0" borderId="21" xfId="10" applyBorder="1" applyAlignment="1">
      <alignment vertical="center"/>
    </xf>
    <xf numFmtId="0" fontId="50" fillId="0" borderId="2" xfId="10" applyAlignment="1">
      <alignment vertical="center"/>
    </xf>
    <xf numFmtId="9" fontId="50" fillId="0" borderId="21" xfId="10" applyNumberFormat="1" applyBorder="1" applyAlignment="1">
      <alignment horizontal="center" vertical="center"/>
    </xf>
    <xf numFmtId="0" fontId="50" fillId="0" borderId="20" xfId="10" applyBorder="1" applyAlignment="1">
      <alignment horizontal="left" vertical="center"/>
    </xf>
    <xf numFmtId="0" fontId="50" fillId="0" borderId="20" xfId="10" applyBorder="1" applyAlignment="1">
      <alignment vertical="center"/>
    </xf>
    <xf numFmtId="2" fontId="107" fillId="0" borderId="8" xfId="6" applyNumberFormat="1" applyFont="1" applyBorder="1" applyAlignment="1">
      <alignment horizontal="center" vertical="center"/>
    </xf>
    <xf numFmtId="2" fontId="107" fillId="0" borderId="14" xfId="6" applyNumberFormat="1" applyFont="1" applyBorder="1" applyAlignment="1">
      <alignment horizontal="center" vertical="center"/>
    </xf>
    <xf numFmtId="9" fontId="53" fillId="0" borderId="16" xfId="6" applyNumberFormat="1" applyFont="1" applyBorder="1" applyAlignment="1">
      <alignment horizontal="center" vertical="center"/>
    </xf>
    <xf numFmtId="0" fontId="108" fillId="62" borderId="15" xfId="8" applyFont="1" applyFill="1" applyBorder="1" applyAlignment="1">
      <alignment horizontal="center" vertical="center"/>
    </xf>
    <xf numFmtId="0" fontId="48" fillId="58" borderId="95" xfId="8" applyFont="1" applyFill="1" applyBorder="1" applyAlignment="1">
      <alignment horizontal="right" vertical="center" wrapText="1"/>
    </xf>
    <xf numFmtId="2" fontId="107" fillId="0" borderId="6" xfId="6" applyNumberFormat="1" applyFont="1" applyBorder="1" applyAlignment="1">
      <alignment horizontal="center" vertical="center"/>
    </xf>
    <xf numFmtId="2" fontId="107" fillId="0" borderId="2" xfId="6" applyNumberFormat="1" applyFont="1" applyAlignment="1">
      <alignment horizontal="center" vertical="center"/>
    </xf>
    <xf numFmtId="0" fontId="108" fillId="62" borderId="20" xfId="8" applyFont="1" applyFill="1" applyBorder="1" applyAlignment="1">
      <alignment horizontal="center" vertical="center"/>
    </xf>
    <xf numFmtId="0" fontId="48" fillId="63" borderId="61" xfId="8" applyFont="1" applyFill="1" applyBorder="1" applyAlignment="1">
      <alignment horizontal="right" vertical="center" wrapText="1"/>
    </xf>
    <xf numFmtId="2" fontId="53" fillId="0" borderId="6" xfId="6" applyNumberFormat="1" applyFont="1" applyBorder="1" applyAlignment="1">
      <alignment horizontal="center" vertical="center"/>
    </xf>
    <xf numFmtId="2" fontId="55" fillId="0" borderId="20" xfId="6" applyNumberFormat="1" applyFont="1" applyBorder="1" applyAlignment="1">
      <alignment horizontal="center" vertical="center"/>
    </xf>
    <xf numFmtId="0" fontId="76" fillId="43" borderId="20" xfId="8" applyFont="1" applyFill="1" applyBorder="1" applyAlignment="1">
      <alignment horizontal="center" vertical="center"/>
    </xf>
    <xf numFmtId="2" fontId="53" fillId="0" borderId="4" xfId="6" applyNumberFormat="1" applyFont="1" applyBorder="1" applyAlignment="1">
      <alignment horizontal="center" vertical="center"/>
    </xf>
    <xf numFmtId="9" fontId="53" fillId="0" borderId="84" xfId="6" applyNumberFormat="1" applyFont="1" applyBorder="1" applyAlignment="1">
      <alignment horizontal="center" vertical="center"/>
    </xf>
    <xf numFmtId="2" fontId="53" fillId="0" borderId="8" xfId="6" applyNumberFormat="1" applyFont="1" applyBorder="1" applyAlignment="1">
      <alignment horizontal="center" vertical="center"/>
    </xf>
    <xf numFmtId="2" fontId="55" fillId="0" borderId="14" xfId="6" applyNumberFormat="1" applyFont="1" applyBorder="1" applyAlignment="1">
      <alignment horizontal="center" vertical="center"/>
    </xf>
    <xf numFmtId="0" fontId="76" fillId="43" borderId="66" xfId="8" applyFont="1" applyFill="1" applyBorder="1" applyAlignment="1">
      <alignment horizontal="center" vertical="center"/>
    </xf>
    <xf numFmtId="0" fontId="6" fillId="56" borderId="61" xfId="8" applyFont="1" applyFill="1" applyBorder="1" applyAlignment="1">
      <alignment horizontal="right" vertical="center" wrapText="1"/>
    </xf>
    <xf numFmtId="2" fontId="55" fillId="0" borderId="2" xfId="6" applyNumberFormat="1" applyFont="1" applyAlignment="1">
      <alignment horizontal="center" vertical="center"/>
    </xf>
    <xf numFmtId="0" fontId="44" fillId="55" borderId="61" xfId="9" applyFont="1" applyFill="1" applyBorder="1" applyAlignment="1">
      <alignment horizontal="right" vertical="center" wrapText="1"/>
    </xf>
    <xf numFmtId="2" fontId="55" fillId="0" borderId="44" xfId="6" applyNumberFormat="1" applyFont="1" applyBorder="1" applyAlignment="1">
      <alignment horizontal="center" vertical="center"/>
    </xf>
    <xf numFmtId="0" fontId="76" fillId="43" borderId="97" xfId="8" applyFont="1" applyFill="1" applyBorder="1" applyAlignment="1">
      <alignment horizontal="center" vertical="center"/>
    </xf>
    <xf numFmtId="0" fontId="47" fillId="54" borderId="87" xfId="8" applyFont="1" applyFill="1" applyBorder="1" applyAlignment="1">
      <alignment horizontal="right" vertical="center"/>
    </xf>
    <xf numFmtId="2" fontId="55" fillId="0" borderId="15" xfId="6" applyNumberFormat="1" applyFont="1" applyBorder="1" applyAlignment="1">
      <alignment horizontal="center" vertical="center"/>
    </xf>
    <xf numFmtId="0" fontId="56" fillId="86" borderId="61" xfId="8" applyFont="1" applyFill="1" applyBorder="1" applyAlignment="1">
      <alignment horizontal="right" vertical="center"/>
    </xf>
    <xf numFmtId="0" fontId="47" fillId="87" borderId="87" xfId="8" applyFont="1" applyFill="1" applyBorder="1" applyAlignment="1">
      <alignment horizontal="right" vertical="center"/>
    </xf>
    <xf numFmtId="0" fontId="56" fillId="58" borderId="83" xfId="8" applyFont="1" applyFill="1" applyBorder="1" applyAlignment="1">
      <alignment horizontal="right" vertical="center" wrapText="1"/>
    </xf>
    <xf numFmtId="2" fontId="53" fillId="30" borderId="6" xfId="6" applyNumberFormat="1" applyFont="1" applyFill="1" applyBorder="1" applyAlignment="1">
      <alignment horizontal="center" vertical="center"/>
    </xf>
    <xf numFmtId="2" fontId="55" fillId="30" borderId="2" xfId="6" applyNumberFormat="1" applyFont="1" applyFill="1" applyAlignment="1">
      <alignment horizontal="center" vertical="center"/>
    </xf>
    <xf numFmtId="9" fontId="53" fillId="30" borderId="21" xfId="6" applyNumberFormat="1" applyFont="1" applyFill="1" applyBorder="1" applyAlignment="1">
      <alignment horizontal="center" vertical="center"/>
    </xf>
    <xf numFmtId="0" fontId="76" fillId="30" borderId="20" xfId="8" applyFont="1" applyFill="1" applyBorder="1" applyAlignment="1">
      <alignment horizontal="center" vertical="center"/>
    </xf>
    <xf numFmtId="0" fontId="29" fillId="65" borderId="61" xfId="8" applyFont="1" applyFill="1" applyBorder="1" applyAlignment="1">
      <alignment horizontal="right" vertical="center"/>
    </xf>
    <xf numFmtId="0" fontId="29" fillId="49" borderId="61" xfId="8" applyFont="1" applyFill="1" applyBorder="1" applyAlignment="1">
      <alignment horizontal="right" vertical="center"/>
    </xf>
    <xf numFmtId="0" fontId="76" fillId="43" borderId="101" xfId="8" applyFont="1" applyFill="1" applyBorder="1" applyAlignment="1">
      <alignment horizontal="center" vertical="center"/>
    </xf>
    <xf numFmtId="0" fontId="45" fillId="49" borderId="62" xfId="8" applyFont="1" applyFill="1" applyBorder="1" applyAlignment="1">
      <alignment horizontal="right" vertical="center"/>
    </xf>
    <xf numFmtId="0" fontId="76" fillId="43" borderId="102" xfId="8" applyFont="1" applyFill="1" applyBorder="1" applyAlignment="1">
      <alignment horizontal="center" vertical="center"/>
    </xf>
    <xf numFmtId="2" fontId="53" fillId="41" borderId="103" xfId="18" applyNumberFormat="1" applyFont="1" applyFill="1" applyBorder="1" applyAlignment="1">
      <alignment horizontal="right" vertical="center"/>
    </xf>
    <xf numFmtId="0" fontId="48" fillId="41" borderId="62" xfId="8" applyFont="1" applyFill="1" applyBorder="1" applyAlignment="1">
      <alignment horizontal="right" vertical="center"/>
    </xf>
    <xf numFmtId="9" fontId="53" fillId="0" borderId="104" xfId="6" applyNumberFormat="1" applyFont="1" applyBorder="1" applyAlignment="1">
      <alignment horizontal="center" vertical="center"/>
    </xf>
    <xf numFmtId="0" fontId="6" fillId="68" borderId="95" xfId="8" applyFont="1" applyFill="1" applyBorder="1" applyAlignment="1">
      <alignment horizontal="right" vertical="center"/>
    </xf>
    <xf numFmtId="0" fontId="50" fillId="66" borderId="8" xfId="10" applyFill="1" applyBorder="1" applyAlignment="1">
      <alignment wrapText="1"/>
    </xf>
    <xf numFmtId="2" fontId="53" fillId="68" borderId="105" xfId="18" applyNumberFormat="1" applyFont="1" applyFill="1" applyBorder="1" applyAlignment="1">
      <alignment horizontal="right" vertical="center"/>
    </xf>
    <xf numFmtId="0" fontId="50" fillId="66" borderId="6" xfId="10" applyFill="1" applyBorder="1" applyAlignment="1">
      <alignment wrapText="1"/>
    </xf>
    <xf numFmtId="0" fontId="86" fillId="66" borderId="5" xfId="10" applyFont="1" applyFill="1" applyBorder="1"/>
    <xf numFmtId="0" fontId="76" fillId="66" borderId="5" xfId="10" applyFont="1" applyFill="1" applyBorder="1" applyAlignment="1">
      <alignment vertical="center"/>
    </xf>
    <xf numFmtId="0" fontId="109" fillId="66" borderId="5" xfId="10" applyFont="1" applyFill="1" applyBorder="1" applyAlignment="1">
      <alignment vertical="center"/>
    </xf>
    <xf numFmtId="9" fontId="53" fillId="0" borderId="106" xfId="6" applyNumberFormat="1" applyFont="1" applyBorder="1" applyAlignment="1">
      <alignment horizontal="center" vertical="center"/>
    </xf>
    <xf numFmtId="0" fontId="107" fillId="22" borderId="107" xfId="8" applyFont="1" applyFill="1" applyBorder="1" applyAlignment="1">
      <alignment horizontal="centerContinuous" vertical="center" wrapText="1"/>
    </xf>
    <xf numFmtId="0" fontId="74" fillId="22" borderId="64" xfId="8" applyFont="1" applyFill="1" applyBorder="1" applyAlignment="1">
      <alignment horizontal="centerContinuous" vertical="center"/>
    </xf>
    <xf numFmtId="0" fontId="29" fillId="0" borderId="57" xfId="8" applyFont="1" applyBorder="1" applyAlignment="1">
      <alignment horizontal="center" vertical="center" wrapText="1"/>
    </xf>
    <xf numFmtId="0" fontId="29" fillId="0" borderId="58" xfId="8" applyFont="1" applyBorder="1" applyAlignment="1">
      <alignment horizontal="center" vertical="center"/>
    </xf>
    <xf numFmtId="0" fontId="54" fillId="88" borderId="15" xfId="8" applyFont="1" applyFill="1" applyBorder="1" applyAlignment="1">
      <alignment horizontal="center" vertical="center"/>
    </xf>
    <xf numFmtId="0" fontId="71" fillId="88" borderId="20" xfId="12" applyFont="1" applyFill="1" applyBorder="1" applyAlignment="1">
      <alignment horizontal="center" vertical="center"/>
    </xf>
    <xf numFmtId="0" fontId="50" fillId="66" borderId="4" xfId="10" applyFill="1" applyBorder="1" applyAlignment="1">
      <alignment wrapText="1"/>
    </xf>
    <xf numFmtId="0" fontId="16" fillId="70" borderId="75" xfId="8" applyFont="1" applyFill="1" applyBorder="1" applyAlignment="1">
      <alignment horizontal="center" vertical="center" wrapText="1"/>
    </xf>
    <xf numFmtId="0" fontId="50" fillId="49" borderId="2" xfId="10" applyFill="1" applyAlignment="1">
      <alignment wrapText="1"/>
    </xf>
    <xf numFmtId="0" fontId="50" fillId="49" borderId="2" xfId="10" applyFill="1"/>
    <xf numFmtId="0" fontId="73" fillId="66" borderId="2" xfId="10" applyFont="1" applyFill="1" applyAlignment="1">
      <alignment horizontal="center" vertical="center" wrapText="1"/>
    </xf>
    <xf numFmtId="0" fontId="53" fillId="0" borderId="12" xfId="8" applyFont="1" applyBorder="1" applyAlignment="1">
      <alignment vertical="center"/>
    </xf>
    <xf numFmtId="0" fontId="50" fillId="0" borderId="84" xfId="10" applyBorder="1"/>
    <xf numFmtId="0" fontId="50" fillId="0" borderId="44" xfId="10" applyBorder="1"/>
    <xf numFmtId="0" fontId="53" fillId="0" borderId="47" xfId="8" applyFont="1" applyBorder="1" applyAlignment="1">
      <alignment vertical="center"/>
    </xf>
    <xf numFmtId="0" fontId="50" fillId="75" borderId="16" xfId="10" applyFill="1" applyBorder="1" applyAlignment="1">
      <alignment vertical="center" wrapText="1"/>
    </xf>
    <xf numFmtId="0" fontId="50" fillId="75" borderId="7" xfId="10" applyFill="1" applyBorder="1" applyAlignment="1">
      <alignment vertical="center" wrapText="1"/>
    </xf>
    <xf numFmtId="0" fontId="53" fillId="76" borderId="6" xfId="8" applyFont="1" applyFill="1" applyBorder="1" applyAlignment="1">
      <alignment vertical="center" wrapText="1"/>
    </xf>
    <xf numFmtId="173" fontId="55" fillId="0" borderId="32" xfId="8" applyNumberFormat="1" applyFont="1" applyBorder="1" applyAlignment="1">
      <alignment horizontal="center" vertical="center" wrapText="1"/>
    </xf>
    <xf numFmtId="0" fontId="88" fillId="0" borderId="48" xfId="8" applyFont="1" applyBorder="1" applyAlignment="1">
      <alignment horizontal="center" vertical="center" wrapText="1"/>
    </xf>
    <xf numFmtId="0" fontId="50" fillId="75" borderId="84" xfId="10" applyFill="1" applyBorder="1" applyAlignment="1">
      <alignment vertical="center" wrapText="1"/>
    </xf>
    <xf numFmtId="0" fontId="50" fillId="75" borderId="3" xfId="10" applyFill="1" applyBorder="1" applyAlignment="1">
      <alignment vertical="center" wrapText="1"/>
    </xf>
    <xf numFmtId="173" fontId="55" fillId="0" borderId="43" xfId="8" applyNumberFormat="1" applyFont="1" applyBorder="1" applyAlignment="1">
      <alignment horizontal="center" vertical="center" wrapText="1"/>
    </xf>
    <xf numFmtId="0" fontId="88" fillId="0" borderId="85" xfId="8" applyFont="1" applyBorder="1" applyAlignment="1">
      <alignment horizontal="center" vertical="center" wrapText="1"/>
    </xf>
    <xf numFmtId="0" fontId="50" fillId="78" borderId="16" xfId="10" applyFill="1" applyBorder="1" applyAlignment="1">
      <alignment vertical="center" wrapText="1"/>
    </xf>
    <xf numFmtId="0" fontId="50" fillId="78" borderId="7" xfId="10" applyFill="1" applyBorder="1" applyAlignment="1">
      <alignment vertical="center" wrapText="1"/>
    </xf>
    <xf numFmtId="0" fontId="50" fillId="78" borderId="21" xfId="10" applyFill="1" applyBorder="1" applyAlignment="1">
      <alignment vertical="center" wrapText="1"/>
    </xf>
    <xf numFmtId="0" fontId="50" fillId="78" borderId="5" xfId="10" applyFill="1" applyBorder="1" applyAlignment="1">
      <alignment vertical="center" wrapText="1"/>
    </xf>
    <xf numFmtId="0" fontId="50" fillId="78" borderId="84" xfId="10" applyFill="1" applyBorder="1" applyAlignment="1">
      <alignment vertical="center" wrapText="1"/>
    </xf>
    <xf numFmtId="0" fontId="50" fillId="78" borderId="3" xfId="10" applyFill="1" applyBorder="1" applyAlignment="1">
      <alignment vertical="center" wrapText="1"/>
    </xf>
    <xf numFmtId="0" fontId="50" fillId="64" borderId="16" xfId="10" applyFill="1" applyBorder="1" applyAlignment="1">
      <alignment vertical="center" wrapText="1"/>
    </xf>
    <xf numFmtId="0" fontId="50" fillId="64" borderId="7" xfId="10" applyFill="1" applyBorder="1" applyAlignment="1">
      <alignment vertical="center" wrapText="1"/>
    </xf>
    <xf numFmtId="0" fontId="50" fillId="64" borderId="21" xfId="10" applyFill="1" applyBorder="1" applyAlignment="1">
      <alignment vertical="center" wrapText="1"/>
    </xf>
    <xf numFmtId="0" fontId="50" fillId="64" borderId="5" xfId="10" applyFill="1" applyBorder="1" applyAlignment="1">
      <alignment vertical="center" wrapText="1"/>
    </xf>
    <xf numFmtId="0" fontId="50" fillId="64" borderId="84" xfId="10" applyFill="1" applyBorder="1" applyAlignment="1">
      <alignment vertical="center" wrapText="1"/>
    </xf>
    <xf numFmtId="0" fontId="50" fillId="64" borderId="3" xfId="10" applyFill="1" applyBorder="1" applyAlignment="1">
      <alignment vertical="center" wrapText="1"/>
    </xf>
    <xf numFmtId="0" fontId="50" fillId="41" borderId="3" xfId="10" applyFill="1" applyBorder="1" applyAlignment="1">
      <alignment vertical="center"/>
    </xf>
    <xf numFmtId="0" fontId="50" fillId="67" borderId="21" xfId="10" applyFill="1" applyBorder="1" applyAlignment="1">
      <alignment vertical="center" wrapText="1"/>
    </xf>
    <xf numFmtId="0" fontId="50" fillId="67" borderId="5" xfId="10" applyFill="1" applyBorder="1" applyAlignment="1">
      <alignment vertical="center" wrapText="1"/>
    </xf>
    <xf numFmtId="0" fontId="50" fillId="67" borderId="84" xfId="10" applyFill="1" applyBorder="1" applyAlignment="1">
      <alignment vertical="center" wrapText="1"/>
    </xf>
    <xf numFmtId="0" fontId="50" fillId="67" borderId="3" xfId="10" applyFill="1" applyBorder="1" applyAlignment="1">
      <alignment vertical="center" wrapText="1"/>
    </xf>
    <xf numFmtId="0" fontId="50" fillId="0" borderId="16" xfId="10" applyBorder="1" applyAlignment="1">
      <alignment vertical="center"/>
    </xf>
    <xf numFmtId="0" fontId="74" fillId="22" borderId="38" xfId="8" applyFont="1" applyFill="1" applyBorder="1" applyAlignment="1">
      <alignment horizontal="left" vertical="center"/>
    </xf>
    <xf numFmtId="0" fontId="80" fillId="22" borderId="6" xfId="8" applyFont="1" applyFill="1" applyBorder="1" applyAlignment="1">
      <alignment vertical="center" wrapText="1"/>
    </xf>
    <xf numFmtId="0" fontId="111" fillId="0" borderId="41" xfId="8" applyFont="1" applyBorder="1" applyAlignment="1">
      <alignment horizontal="center" vertical="center" wrapText="1"/>
    </xf>
    <xf numFmtId="0" fontId="53" fillId="0" borderId="2" xfId="8" applyFont="1" applyAlignment="1">
      <alignment horizontal="center" vertical="center" wrapText="1"/>
    </xf>
    <xf numFmtId="0" fontId="112" fillId="81" borderId="16" xfId="8" applyFont="1" applyFill="1" applyBorder="1" applyAlignment="1">
      <alignment vertical="center" wrapText="1"/>
    </xf>
    <xf numFmtId="0" fontId="112" fillId="81" borderId="14" xfId="8" applyFont="1" applyFill="1" applyBorder="1" applyAlignment="1">
      <alignment vertical="center" wrapText="1"/>
    </xf>
    <xf numFmtId="0" fontId="6" fillId="83" borderId="74" xfId="8" applyFont="1" applyFill="1" applyBorder="1" applyAlignment="1">
      <alignment vertical="center"/>
    </xf>
    <xf numFmtId="0" fontId="6" fillId="83" borderId="88" xfId="8" applyFont="1" applyFill="1" applyBorder="1" applyAlignment="1">
      <alignment vertical="center"/>
    </xf>
    <xf numFmtId="0" fontId="113" fillId="66" borderId="2" xfId="10" applyFont="1" applyFill="1" applyAlignment="1">
      <alignment wrapText="1"/>
    </xf>
    <xf numFmtId="0" fontId="73" fillId="66" borderId="2" xfId="10" applyFont="1" applyFill="1" applyAlignment="1">
      <alignment horizontal="center" vertical="center"/>
    </xf>
    <xf numFmtId="0" fontId="50" fillId="0" borderId="21" xfId="10" applyBorder="1"/>
    <xf numFmtId="0" fontId="50" fillId="63" borderId="16" xfId="10" applyFill="1" applyBorder="1" applyAlignment="1">
      <alignment vertical="center"/>
    </xf>
    <xf numFmtId="0" fontId="50" fillId="63" borderId="7" xfId="10" applyFill="1" applyBorder="1" applyAlignment="1">
      <alignment vertical="center"/>
    </xf>
    <xf numFmtId="0" fontId="100" fillId="66" borderId="90" xfId="10" applyFont="1" applyFill="1" applyBorder="1" applyAlignment="1">
      <alignment horizontal="center" vertical="center"/>
    </xf>
    <xf numFmtId="0" fontId="96" fillId="43" borderId="90" xfId="10" applyFont="1" applyFill="1" applyBorder="1" applyAlignment="1">
      <alignment horizontal="center" vertical="center"/>
    </xf>
    <xf numFmtId="0" fontId="100" fillId="66" borderId="51" xfId="10" applyFont="1" applyFill="1" applyBorder="1" applyAlignment="1">
      <alignment horizontal="center" vertical="center"/>
    </xf>
    <xf numFmtId="0" fontId="96" fillId="43" borderId="51" xfId="10" applyFont="1" applyFill="1" applyBorder="1" applyAlignment="1">
      <alignment horizontal="center" vertical="center"/>
    </xf>
    <xf numFmtId="0" fontId="50" fillId="75" borderId="5" xfId="10" applyFill="1" applyBorder="1" applyAlignment="1">
      <alignment vertical="center" wrapText="1"/>
    </xf>
    <xf numFmtId="0" fontId="100" fillId="66" borderId="42" xfId="10" applyFont="1" applyFill="1" applyBorder="1" applyAlignment="1">
      <alignment horizontal="center" vertical="center"/>
    </xf>
    <xf numFmtId="0" fontId="96" fillId="43" borderId="42" xfId="10" applyFont="1" applyFill="1" applyBorder="1" applyAlignment="1">
      <alignment horizontal="center" vertical="center"/>
    </xf>
    <xf numFmtId="0" fontId="100" fillId="66" borderId="122" xfId="10" applyFont="1" applyFill="1" applyBorder="1" applyAlignment="1">
      <alignment horizontal="center" vertical="center"/>
    </xf>
    <xf numFmtId="0" fontId="96" fillId="43" borderId="122" xfId="10" applyFont="1" applyFill="1" applyBorder="1" applyAlignment="1">
      <alignment horizontal="center" vertical="center"/>
    </xf>
    <xf numFmtId="0" fontId="50" fillId="66" borderId="7" xfId="10" applyFill="1" applyBorder="1" applyAlignment="1">
      <alignment wrapText="1"/>
    </xf>
    <xf numFmtId="0" fontId="50" fillId="66" borderId="5" xfId="10" applyFill="1" applyBorder="1" applyAlignment="1">
      <alignment wrapText="1"/>
    </xf>
    <xf numFmtId="0" fontId="100" fillId="43" borderId="122" xfId="10" applyFont="1" applyFill="1" applyBorder="1" applyAlignment="1">
      <alignment horizontal="center" vertical="center"/>
    </xf>
    <xf numFmtId="0" fontId="6" fillId="66" borderId="5" xfId="10" applyFont="1" applyFill="1" applyBorder="1" applyAlignment="1">
      <alignment vertical="center" wrapText="1"/>
    </xf>
    <xf numFmtId="0" fontId="98" fillId="43" borderId="51" xfId="10" applyFont="1" applyFill="1" applyBorder="1" applyAlignment="1">
      <alignment horizontal="center" vertical="center"/>
    </xf>
    <xf numFmtId="0" fontId="68" fillId="43" borderId="42" xfId="10" applyFont="1" applyFill="1" applyBorder="1" applyAlignment="1">
      <alignment horizontal="center" vertical="center"/>
    </xf>
    <xf numFmtId="0" fontId="86" fillId="66" borderId="5" xfId="10" applyFont="1" applyFill="1" applyBorder="1" applyAlignment="1">
      <alignment vertical="center" wrapText="1"/>
    </xf>
    <xf numFmtId="0" fontId="101" fillId="43" borderId="122" xfId="10" applyFont="1" applyFill="1" applyBorder="1" applyAlignment="1">
      <alignment horizontal="center" vertical="center"/>
    </xf>
    <xf numFmtId="0" fontId="100" fillId="66" borderId="90" xfId="10" applyFont="1" applyFill="1" applyBorder="1" applyAlignment="1">
      <alignment horizontal="center"/>
    </xf>
    <xf numFmtId="0" fontId="114" fillId="43" borderId="90" xfId="10" applyFont="1" applyFill="1" applyBorder="1" applyAlignment="1">
      <alignment horizontal="center" vertical="center"/>
    </xf>
    <xf numFmtId="0" fontId="115" fillId="66" borderId="5" xfId="10" applyFont="1" applyFill="1" applyBorder="1" applyAlignment="1">
      <alignment horizontal="left" vertical="center" wrapText="1"/>
    </xf>
    <xf numFmtId="0" fontId="98" fillId="43" borderId="42" xfId="10" applyFont="1" applyFill="1" applyBorder="1" applyAlignment="1">
      <alignment horizontal="center" vertical="center"/>
    </xf>
    <xf numFmtId="0" fontId="85" fillId="66" borderId="5" xfId="10" applyFont="1" applyFill="1" applyBorder="1" applyAlignment="1">
      <alignment vertical="center" wrapText="1"/>
    </xf>
    <xf numFmtId="0" fontId="98" fillId="43" borderId="122" xfId="10" applyFont="1" applyFill="1" applyBorder="1" applyAlignment="1">
      <alignment horizontal="center" vertical="center"/>
    </xf>
    <xf numFmtId="0" fontId="72" fillId="66" borderId="3" xfId="10" applyFont="1" applyFill="1" applyBorder="1" applyAlignment="1">
      <alignment vertical="center" wrapText="1"/>
    </xf>
    <xf numFmtId="0" fontId="50" fillId="0" borderId="92" xfId="10" applyBorder="1" applyAlignment="1">
      <alignment vertical="center"/>
    </xf>
    <xf numFmtId="0" fontId="74" fillId="22" borderId="73" xfId="8" applyFont="1" applyFill="1" applyBorder="1" applyAlignment="1">
      <alignment horizontal="left" vertical="center"/>
    </xf>
    <xf numFmtId="0" fontId="57" fillId="66" borderId="123" xfId="10" applyFont="1" applyFill="1" applyBorder="1" applyAlignment="1">
      <alignment horizontal="center" vertical="center"/>
    </xf>
    <xf numFmtId="0" fontId="105" fillId="0" borderId="123" xfId="10" applyFont="1" applyBorder="1" applyAlignment="1">
      <alignment horizontal="center" vertical="center"/>
    </xf>
    <xf numFmtId="0" fontId="113" fillId="66" borderId="2" xfId="10" applyFont="1" applyFill="1"/>
    <xf numFmtId="0" fontId="107" fillId="22" borderId="107" xfId="8" applyFont="1" applyFill="1" applyBorder="1" applyAlignment="1">
      <alignment horizontal="center" vertical="center" wrapText="1"/>
    </xf>
    <xf numFmtId="0" fontId="74" fillId="22" borderId="64" xfId="8" applyFont="1" applyFill="1" applyBorder="1" applyAlignment="1">
      <alignment horizontal="center" vertical="center"/>
    </xf>
    <xf numFmtId="0" fontId="6" fillId="66" borderId="16" xfId="8" applyFont="1" applyFill="1" applyBorder="1" applyAlignment="1">
      <alignment vertical="center"/>
    </xf>
    <xf numFmtId="0" fontId="6" fillId="66" borderId="14" xfId="8" applyFont="1" applyFill="1" applyBorder="1" applyAlignment="1">
      <alignment vertical="center"/>
    </xf>
    <xf numFmtId="0" fontId="67" fillId="0" borderId="110" xfId="8" applyFont="1" applyBorder="1" applyAlignment="1">
      <alignment vertical="center"/>
    </xf>
    <xf numFmtId="0" fontId="67" fillId="0" borderId="111" xfId="8" applyFont="1" applyBorder="1" applyAlignment="1">
      <alignment vertical="center"/>
    </xf>
    <xf numFmtId="0" fontId="67" fillId="0" borderId="114" xfId="8" applyFont="1" applyBorder="1" applyAlignment="1">
      <alignment vertical="center"/>
    </xf>
    <xf numFmtId="0" fontId="67" fillId="0" borderId="115" xfId="8" applyFont="1" applyBorder="1" applyAlignment="1">
      <alignment vertical="center"/>
    </xf>
    <xf numFmtId="0" fontId="22" fillId="22" borderId="118" xfId="8" applyFont="1" applyFill="1" applyBorder="1" applyAlignment="1">
      <alignment vertical="center"/>
    </xf>
    <xf numFmtId="0" fontId="22" fillId="22" borderId="119" xfId="8" applyFont="1" applyFill="1" applyBorder="1" applyAlignment="1">
      <alignment vertical="center"/>
    </xf>
    <xf numFmtId="0" fontId="116" fillId="62" borderId="15" xfId="8" applyFont="1" applyFill="1" applyBorder="1" applyAlignment="1">
      <alignment horizontal="center" vertical="center"/>
    </xf>
    <xf numFmtId="0" fontId="116" fillId="62" borderId="20" xfId="8" applyFont="1" applyFill="1" applyBorder="1" applyAlignment="1">
      <alignment horizontal="center" vertical="center"/>
    </xf>
    <xf numFmtId="0" fontId="22" fillId="62" borderId="97" xfId="8" applyFont="1" applyFill="1" applyBorder="1" applyAlignment="1">
      <alignment horizontal="center" vertical="center"/>
    </xf>
    <xf numFmtId="0" fontId="22" fillId="62" borderId="15" xfId="8" applyFont="1" applyFill="1" applyBorder="1" applyAlignment="1">
      <alignment horizontal="center" vertical="center"/>
    </xf>
    <xf numFmtId="0" fontId="22" fillId="62" borderId="101" xfId="8" applyFont="1" applyFill="1" applyBorder="1" applyAlignment="1">
      <alignment horizontal="center" vertical="center"/>
    </xf>
    <xf numFmtId="0" fontId="22" fillId="62" borderId="102" xfId="8" applyFont="1" applyFill="1" applyBorder="1" applyAlignment="1">
      <alignment horizontal="center" vertical="center"/>
    </xf>
    <xf numFmtId="0" fontId="117" fillId="66" borderId="5" xfId="10" applyFont="1" applyFill="1" applyBorder="1" applyAlignment="1">
      <alignment vertical="center"/>
    </xf>
    <xf numFmtId="0" fontId="115" fillId="66" borderId="5" xfId="10" applyFont="1" applyFill="1" applyBorder="1" applyAlignment="1">
      <alignment vertical="center"/>
    </xf>
    <xf numFmtId="0" fontId="22" fillId="66" borderId="5" xfId="10" applyFont="1" applyFill="1" applyBorder="1" applyAlignment="1">
      <alignment vertical="center"/>
    </xf>
    <xf numFmtId="0" fontId="54" fillId="89" borderId="15" xfId="8" applyFont="1" applyFill="1" applyBorder="1" applyAlignment="1">
      <alignment horizontal="center" vertical="center"/>
    </xf>
    <xf numFmtId="0" fontId="71" fillId="89" borderId="20" xfId="12" applyFont="1" applyFill="1" applyBorder="1" applyAlignment="1">
      <alignment horizontal="center" vertical="center"/>
    </xf>
    <xf numFmtId="0" fontId="53" fillId="22" borderId="12" xfId="8" applyFont="1" applyFill="1" applyBorder="1" applyAlignment="1">
      <alignment vertical="center"/>
    </xf>
    <xf numFmtId="0" fontId="53" fillId="22" borderId="2" xfId="8" applyFont="1" applyFill="1" applyAlignment="1">
      <alignment horizontal="center" vertical="center"/>
    </xf>
    <xf numFmtId="0" fontId="53" fillId="22" borderId="44" xfId="8" applyFont="1" applyFill="1" applyBorder="1" applyAlignment="1">
      <alignment horizontal="center" vertical="center" wrapText="1"/>
    </xf>
    <xf numFmtId="0" fontId="87" fillId="49" borderId="132" xfId="10" applyFont="1" applyFill="1" applyBorder="1" applyAlignment="1">
      <alignment vertical="center"/>
    </xf>
    <xf numFmtId="0" fontId="6" fillId="0" borderId="59" xfId="8" applyFont="1" applyBorder="1" applyAlignment="1">
      <alignment horizontal="center" vertical="center"/>
    </xf>
    <xf numFmtId="0" fontId="16" fillId="70" borderId="76" xfId="8" applyFont="1" applyFill="1" applyBorder="1" applyAlignment="1">
      <alignment horizontal="center" vertical="center"/>
    </xf>
    <xf numFmtId="0" fontId="16" fillId="49" borderId="67" xfId="8" applyFont="1" applyFill="1" applyBorder="1" applyAlignment="1">
      <alignment horizontal="center" vertical="center"/>
    </xf>
    <xf numFmtId="0" fontId="91" fillId="58" borderId="67" xfId="8" applyFont="1" applyFill="1" applyBorder="1" applyAlignment="1">
      <alignment horizontal="center" vertical="center"/>
    </xf>
    <xf numFmtId="0" fontId="16" fillId="73" borderId="67" xfId="8" applyFont="1" applyFill="1" applyBorder="1" applyAlignment="1">
      <alignment horizontal="center" vertical="center"/>
    </xf>
    <xf numFmtId="0" fontId="13" fillId="72" borderId="67" xfId="8" applyFont="1" applyFill="1" applyBorder="1" applyAlignment="1">
      <alignment horizontal="center" vertical="center"/>
    </xf>
    <xf numFmtId="0" fontId="16" fillId="71" borderId="67" xfId="8" applyFont="1" applyFill="1" applyBorder="1" applyAlignment="1">
      <alignment horizontal="center" vertical="center"/>
    </xf>
    <xf numFmtId="0" fontId="99" fillId="71" borderId="133" xfId="17" applyFont="1" applyFill="1" applyBorder="1" applyAlignment="1">
      <alignment vertical="center"/>
    </xf>
    <xf numFmtId="0" fontId="99" fillId="71" borderId="134" xfId="17" applyFont="1" applyFill="1" applyBorder="1" applyAlignment="1">
      <alignment vertical="center"/>
    </xf>
    <xf numFmtId="0" fontId="10" fillId="30" borderId="20" xfId="17" applyFont="1" applyFill="1" applyBorder="1" applyAlignment="1">
      <alignment horizontal="left" vertical="center"/>
    </xf>
    <xf numFmtId="0" fontId="29" fillId="22" borderId="2" xfId="19" applyFont="1" applyFill="1" applyAlignment="1">
      <alignment horizontal="left" vertical="center"/>
    </xf>
    <xf numFmtId="1" fontId="22" fillId="43" borderId="27" xfId="0" applyNumberFormat="1" applyFont="1" applyFill="1" applyBorder="1" applyAlignment="1">
      <alignment horizontal="center" vertical="center" wrapText="1"/>
    </xf>
    <xf numFmtId="1" fontId="22" fillId="43" borderId="33" xfId="0" applyNumberFormat="1" applyFont="1" applyFill="1" applyBorder="1" applyAlignment="1">
      <alignment horizontal="center" vertical="center" wrapText="1"/>
    </xf>
    <xf numFmtId="1" fontId="38" fillId="43" borderId="33" xfId="0" applyNumberFormat="1" applyFont="1" applyFill="1" applyBorder="1" applyAlignment="1">
      <alignment horizontal="center" vertical="center" wrapText="1"/>
    </xf>
    <xf numFmtId="1" fontId="38" fillId="43" borderId="42" xfId="0" applyNumberFormat="1" applyFont="1" applyFill="1" applyBorder="1" applyAlignment="1">
      <alignment horizontal="center" vertical="center" wrapText="1"/>
    </xf>
    <xf numFmtId="1" fontId="38" fillId="43" borderId="51" xfId="0" applyNumberFormat="1" applyFont="1" applyFill="1" applyBorder="1" applyAlignment="1">
      <alignment horizontal="center" vertical="center" wrapText="1"/>
    </xf>
    <xf numFmtId="1" fontId="22" fillId="43" borderId="22" xfId="0" applyNumberFormat="1" applyFont="1" applyFill="1" applyBorder="1" applyAlignment="1">
      <alignment horizontal="center" vertical="center" wrapText="1"/>
    </xf>
    <xf numFmtId="1" fontId="22" fillId="43" borderId="46" xfId="0" applyNumberFormat="1" applyFont="1" applyFill="1" applyBorder="1" applyAlignment="1">
      <alignment horizontal="center" vertical="center" wrapText="1"/>
    </xf>
    <xf numFmtId="1" fontId="22" fillId="43" borderId="45" xfId="0" applyNumberFormat="1" applyFont="1" applyFill="1" applyBorder="1" applyAlignment="1">
      <alignment horizontal="center" vertical="center" wrapText="1"/>
    </xf>
    <xf numFmtId="1" fontId="22" fillId="43" borderId="42" xfId="0" applyNumberFormat="1" applyFont="1" applyFill="1" applyBorder="1" applyAlignment="1">
      <alignment horizontal="center" vertical="center" wrapText="1"/>
    </xf>
    <xf numFmtId="0" fontId="96" fillId="50" borderId="91" xfId="17" applyFont="1" applyFill="1" applyBorder="1" applyAlignment="1">
      <alignment vertical="center"/>
    </xf>
    <xf numFmtId="0" fontId="65" fillId="52" borderId="2" xfId="11" applyFont="1" applyFill="1" applyAlignment="1">
      <alignment horizontal="center" vertical="center"/>
    </xf>
    <xf numFmtId="0" fontId="29" fillId="59" borderId="17" xfId="8" applyFont="1" applyFill="1" applyBorder="1" applyAlignment="1">
      <alignment horizontal="center" vertical="center"/>
    </xf>
    <xf numFmtId="0" fontId="29" fillId="59" borderId="8" xfId="8" applyFont="1" applyFill="1" applyBorder="1" applyAlignment="1">
      <alignment horizontal="center" vertical="center"/>
    </xf>
    <xf numFmtId="0" fontId="54" fillId="60" borderId="6" xfId="8" applyFont="1" applyFill="1" applyBorder="1" applyAlignment="1">
      <alignment horizontal="center" vertical="center"/>
    </xf>
    <xf numFmtId="0" fontId="54" fillId="54" borderId="2" xfId="8" applyFont="1" applyFill="1" applyAlignment="1">
      <alignment horizontal="center" vertical="center"/>
    </xf>
    <xf numFmtId="0" fontId="123" fillId="89" borderId="2" xfId="12" applyFont="1" applyFill="1" applyAlignment="1">
      <alignment horizontal="center" vertical="center" wrapText="1"/>
    </xf>
    <xf numFmtId="0" fontId="22" fillId="62" borderId="135" xfId="8" applyFont="1" applyFill="1" applyBorder="1" applyAlignment="1">
      <alignment horizontal="center" vertical="center"/>
    </xf>
    <xf numFmtId="0" fontId="44" fillId="48" borderId="44" xfId="8" applyFont="1" applyFill="1" applyBorder="1" applyAlignment="1">
      <alignment horizontal="left" vertical="center"/>
    </xf>
    <xf numFmtId="0" fontId="125" fillId="43" borderId="101" xfId="8" applyFont="1" applyFill="1" applyBorder="1" applyAlignment="1">
      <alignment horizontal="center" vertical="center"/>
    </xf>
    <xf numFmtId="0" fontId="125" fillId="43" borderId="136" xfId="8" applyFont="1" applyFill="1" applyBorder="1" applyAlignment="1">
      <alignment horizontal="center" vertical="center"/>
    </xf>
    <xf numFmtId="0" fontId="22" fillId="62" borderId="137" xfId="8" applyFont="1" applyFill="1" applyBorder="1" applyAlignment="1">
      <alignment horizontal="center" vertical="center"/>
    </xf>
    <xf numFmtId="0" fontId="22" fillId="62" borderId="138" xfId="8" applyFont="1" applyFill="1" applyBorder="1" applyAlignment="1">
      <alignment horizontal="center" vertical="center"/>
    </xf>
    <xf numFmtId="0" fontId="44" fillId="48" borderId="139" xfId="8" applyFont="1" applyFill="1" applyBorder="1" applyAlignment="1">
      <alignment horizontal="left" vertical="center"/>
    </xf>
    <xf numFmtId="0" fontId="125" fillId="43" borderId="137" xfId="8" applyFont="1" applyFill="1" applyBorder="1" applyAlignment="1">
      <alignment horizontal="center" vertical="center"/>
    </xf>
    <xf numFmtId="0" fontId="125" fillId="43" borderId="140" xfId="8" applyFont="1" applyFill="1" applyBorder="1" applyAlignment="1">
      <alignment horizontal="center" vertical="center"/>
    </xf>
    <xf numFmtId="0" fontId="22" fillId="62" borderId="141" xfId="8" applyFont="1" applyFill="1" applyBorder="1" applyAlignment="1">
      <alignment horizontal="center" vertical="center"/>
    </xf>
    <xf numFmtId="0" fontId="22" fillId="62" borderId="142" xfId="8" applyFont="1" applyFill="1" applyBorder="1" applyAlignment="1">
      <alignment horizontal="center" vertical="center"/>
    </xf>
    <xf numFmtId="0" fontId="125" fillId="43" borderId="141" xfId="8" applyFont="1" applyFill="1" applyBorder="1" applyAlignment="1">
      <alignment horizontal="center" vertical="center"/>
    </xf>
    <xf numFmtId="0" fontId="125" fillId="43" borderId="143" xfId="8" applyFont="1" applyFill="1" applyBorder="1" applyAlignment="1">
      <alignment horizontal="center" vertical="center"/>
    </xf>
    <xf numFmtId="0" fontId="6" fillId="68" borderId="139" xfId="8" applyFont="1" applyFill="1" applyBorder="1" applyAlignment="1">
      <alignment horizontal="left" vertical="center"/>
    </xf>
    <xf numFmtId="0" fontId="22" fillId="62" borderId="144" xfId="8" applyFont="1" applyFill="1" applyBorder="1" applyAlignment="1">
      <alignment horizontal="center" vertical="center"/>
    </xf>
    <xf numFmtId="0" fontId="22" fillId="62" borderId="145" xfId="8" applyFont="1" applyFill="1" applyBorder="1" applyAlignment="1">
      <alignment horizontal="center" vertical="center"/>
    </xf>
    <xf numFmtId="0" fontId="125" fillId="43" borderId="144" xfId="8" applyFont="1" applyFill="1" applyBorder="1" applyAlignment="1">
      <alignment horizontal="center" vertical="center"/>
    </xf>
    <xf numFmtId="0" fontId="125" fillId="43" borderId="146" xfId="8" applyFont="1" applyFill="1" applyBorder="1" applyAlignment="1">
      <alignment horizontal="center" vertical="center"/>
    </xf>
    <xf numFmtId="2" fontId="53" fillId="68" borderId="2" xfId="18" applyNumberFormat="1" applyFont="1" applyFill="1" applyAlignment="1">
      <alignment horizontal="left" vertical="center"/>
    </xf>
    <xf numFmtId="0" fontId="6" fillId="68" borderId="69" xfId="8" applyFont="1" applyFill="1" applyBorder="1" applyAlignment="1">
      <alignment horizontal="left" vertical="center"/>
    </xf>
    <xf numFmtId="0" fontId="48" fillId="41" borderId="44" xfId="8" applyFont="1" applyFill="1" applyBorder="1" applyAlignment="1">
      <alignment horizontal="left" vertical="center"/>
    </xf>
    <xf numFmtId="2" fontId="53" fillId="41" borderId="14" xfId="18" applyNumberFormat="1" applyFont="1" applyFill="1" applyBorder="1" applyAlignment="1">
      <alignment horizontal="left" vertical="center"/>
    </xf>
    <xf numFmtId="0" fontId="45" fillId="49" borderId="44" xfId="8" applyFont="1" applyFill="1" applyBorder="1" applyAlignment="1">
      <alignment horizontal="left" vertical="center"/>
    </xf>
    <xf numFmtId="0" fontId="22" fillId="62" borderId="151" xfId="8" applyFont="1" applyFill="1" applyBorder="1" applyAlignment="1">
      <alignment horizontal="center" vertical="center"/>
    </xf>
    <xf numFmtId="0" fontId="22" fillId="62" borderId="152" xfId="8" applyFont="1" applyFill="1" applyBorder="1" applyAlignment="1">
      <alignment horizontal="center" vertical="center"/>
    </xf>
    <xf numFmtId="0" fontId="29" fillId="49" borderId="139" xfId="8" applyFont="1" applyFill="1" applyBorder="1" applyAlignment="1">
      <alignment horizontal="left" vertical="center"/>
    </xf>
    <xf numFmtId="0" fontId="125" fillId="43" borderId="151" xfId="8" applyFont="1" applyFill="1" applyBorder="1" applyAlignment="1">
      <alignment horizontal="center" vertical="center"/>
    </xf>
    <xf numFmtId="0" fontId="125" fillId="43" borderId="153" xfId="8" applyFont="1" applyFill="1" applyBorder="1" applyAlignment="1">
      <alignment horizontal="center" vertical="center"/>
    </xf>
    <xf numFmtId="0" fontId="61" fillId="58" borderId="47" xfId="8" applyFont="1" applyFill="1" applyBorder="1" applyAlignment="1">
      <alignment vertical="center"/>
    </xf>
    <xf numFmtId="0" fontId="29" fillId="65" borderId="139" xfId="8" applyFont="1" applyFill="1" applyBorder="1" applyAlignment="1">
      <alignment horizontal="left" vertical="center"/>
    </xf>
    <xf numFmtId="0" fontId="56" fillId="58" borderId="47" xfId="8" applyFont="1" applyFill="1" applyBorder="1" applyAlignment="1">
      <alignment horizontal="left" vertical="center"/>
    </xf>
    <xf numFmtId="0" fontId="47" fillId="87" borderId="64" xfId="8" applyFont="1" applyFill="1" applyBorder="1" applyAlignment="1">
      <alignment horizontal="left" vertical="center"/>
    </xf>
    <xf numFmtId="0" fontId="22" fillId="62" borderId="5" xfId="8" applyFont="1" applyFill="1" applyBorder="1" applyAlignment="1">
      <alignment horizontal="center" vertical="center"/>
    </xf>
    <xf numFmtId="0" fontId="6" fillId="73" borderId="47" xfId="8" applyFont="1" applyFill="1" applyBorder="1" applyAlignment="1">
      <alignment vertical="center" wrapText="1"/>
    </xf>
    <xf numFmtId="0" fontId="125" fillId="43" borderId="20" xfId="8" applyFont="1" applyFill="1" applyBorder="1" applyAlignment="1">
      <alignment horizontal="center" vertical="center"/>
    </xf>
    <xf numFmtId="0" fontId="125" fillId="43" borderId="154" xfId="8" applyFont="1" applyFill="1" applyBorder="1" applyAlignment="1">
      <alignment horizontal="center" vertical="center"/>
    </xf>
    <xf numFmtId="0" fontId="56" fillId="86" borderId="139" xfId="8" applyFont="1" applyFill="1" applyBorder="1" applyAlignment="1">
      <alignment horizontal="left" vertical="center"/>
    </xf>
    <xf numFmtId="0" fontId="49" fillId="71" borderId="47" xfId="8" applyFont="1" applyFill="1" applyBorder="1" applyAlignment="1">
      <alignment vertical="center"/>
    </xf>
    <xf numFmtId="0" fontId="47" fillId="54" borderId="64" xfId="8" applyFont="1" applyFill="1" applyBorder="1" applyAlignment="1">
      <alignment horizontal="left" vertical="center"/>
    </xf>
    <xf numFmtId="0" fontId="44" fillId="55" borderId="139" xfId="9" applyFont="1" applyFill="1" applyBorder="1" applyAlignment="1">
      <alignment horizontal="left" vertical="center"/>
    </xf>
    <xf numFmtId="0" fontId="6" fillId="56" borderId="139" xfId="8" applyFont="1" applyFill="1" applyBorder="1" applyAlignment="1">
      <alignment horizontal="left" vertical="center"/>
    </xf>
    <xf numFmtId="0" fontId="83" fillId="49" borderId="44" xfId="8" applyFont="1" applyFill="1" applyBorder="1" applyAlignment="1">
      <alignment vertical="center" wrapText="1"/>
    </xf>
    <xf numFmtId="0" fontId="48" fillId="63" borderId="139" xfId="8" applyFont="1" applyFill="1" applyBorder="1" applyAlignment="1">
      <alignment horizontal="left" vertical="center"/>
    </xf>
    <xf numFmtId="0" fontId="48" fillId="58" borderId="69" xfId="8" applyFont="1" applyFill="1" applyBorder="1" applyAlignment="1">
      <alignment horizontal="left" vertical="center"/>
    </xf>
    <xf numFmtId="0" fontId="126" fillId="62" borderId="141" xfId="8" applyFont="1" applyFill="1" applyBorder="1" applyAlignment="1">
      <alignment horizontal="center" vertical="center"/>
    </xf>
    <xf numFmtId="0" fontId="126" fillId="62" borderId="142" xfId="8" applyFont="1" applyFill="1" applyBorder="1" applyAlignment="1">
      <alignment horizontal="center" vertical="center"/>
    </xf>
    <xf numFmtId="0" fontId="127" fillId="43" borderId="141" xfId="8" applyFont="1" applyFill="1" applyBorder="1" applyAlignment="1">
      <alignment horizontal="center" vertical="center"/>
    </xf>
    <xf numFmtId="0" fontId="127" fillId="43" borderId="143" xfId="8" applyFont="1" applyFill="1" applyBorder="1" applyAlignment="1">
      <alignment horizontal="center" vertical="center"/>
    </xf>
    <xf numFmtId="0" fontId="126" fillId="62" borderId="151" xfId="8" applyFont="1" applyFill="1" applyBorder="1" applyAlignment="1">
      <alignment horizontal="center" vertical="center"/>
    </xf>
    <xf numFmtId="0" fontId="126" fillId="62" borderId="152" xfId="8" applyFont="1" applyFill="1" applyBorder="1" applyAlignment="1">
      <alignment horizontal="center" vertical="center"/>
    </xf>
    <xf numFmtId="0" fontId="127" fillId="43" borderId="151" xfId="8" applyFont="1" applyFill="1" applyBorder="1" applyAlignment="1">
      <alignment horizontal="center" vertical="center"/>
    </xf>
    <xf numFmtId="0" fontId="127" fillId="43" borderId="153" xfId="8" applyFont="1" applyFill="1" applyBorder="1" applyAlignment="1">
      <alignment horizontal="center" vertical="center"/>
    </xf>
    <xf numFmtId="0" fontId="124" fillId="43" borderId="151" xfId="8" applyFont="1" applyFill="1" applyBorder="1" applyAlignment="1">
      <alignment horizontal="center" vertical="center" wrapText="1"/>
    </xf>
    <xf numFmtId="0" fontId="124" fillId="43" borderId="153" xfId="8" applyFont="1" applyFill="1" applyBorder="1" applyAlignment="1">
      <alignment horizontal="center" vertical="center" wrapText="1"/>
    </xf>
    <xf numFmtId="0" fontId="127" fillId="43" borderId="155" xfId="8" applyFont="1" applyFill="1" applyBorder="1" applyAlignment="1">
      <alignment horizontal="center" vertical="center"/>
    </xf>
    <xf numFmtId="0" fontId="127" fillId="43" borderId="157" xfId="8" applyFont="1" applyFill="1" applyBorder="1" applyAlignment="1">
      <alignment horizontal="center" vertical="center"/>
    </xf>
    <xf numFmtId="0" fontId="128" fillId="43" borderId="20" xfId="8" applyFont="1" applyFill="1" applyBorder="1" applyAlignment="1">
      <alignment horizontal="center" vertical="center"/>
    </xf>
    <xf numFmtId="0" fontId="128" fillId="43" borderId="154" xfId="8" applyFont="1" applyFill="1" applyBorder="1" applyAlignment="1">
      <alignment horizontal="center" vertical="center"/>
    </xf>
    <xf numFmtId="0" fontId="126" fillId="62" borderId="20" xfId="8" applyFont="1" applyFill="1" applyBorder="1" applyAlignment="1">
      <alignment horizontal="center" vertical="center"/>
    </xf>
    <xf numFmtId="0" fontId="126" fillId="62" borderId="5" xfId="8" applyFont="1" applyFill="1" applyBorder="1" applyAlignment="1">
      <alignment horizontal="center" vertical="center"/>
    </xf>
    <xf numFmtId="0" fontId="126" fillId="62" borderId="155" xfId="8" applyFont="1" applyFill="1" applyBorder="1" applyAlignment="1">
      <alignment horizontal="center" vertical="center"/>
    </xf>
    <xf numFmtId="0" fontId="126" fillId="62" borderId="156" xfId="8" applyFont="1" applyFill="1" applyBorder="1" applyAlignment="1">
      <alignment horizontal="center" vertical="center"/>
    </xf>
    <xf numFmtId="0" fontId="129" fillId="62" borderId="151" xfId="8" applyFont="1" applyFill="1" applyBorder="1" applyAlignment="1">
      <alignment horizontal="center" vertical="center" wrapText="1"/>
    </xf>
    <xf numFmtId="0" fontId="129" fillId="62" borderId="152" xfId="8" applyFont="1" applyFill="1" applyBorder="1" applyAlignment="1">
      <alignment horizontal="center" vertical="center" wrapText="1"/>
    </xf>
    <xf numFmtId="0" fontId="130" fillId="43" borderId="141" xfId="8" applyFont="1" applyFill="1" applyBorder="1" applyAlignment="1">
      <alignment horizontal="center" vertical="center"/>
    </xf>
    <xf numFmtId="0" fontId="130" fillId="43" borderId="143" xfId="8" applyFont="1" applyFill="1" applyBorder="1" applyAlignment="1">
      <alignment horizontal="center" vertical="center"/>
    </xf>
    <xf numFmtId="0" fontId="17" fillId="24" borderId="0" xfId="0" applyFont="1" applyFill="1" applyAlignment="1">
      <alignment vertical="center" wrapText="1"/>
    </xf>
    <xf numFmtId="0" fontId="17" fillId="24" borderId="0" xfId="0" applyFont="1" applyFill="1" applyAlignment="1">
      <alignment horizontal="center" vertical="center" wrapText="1"/>
    </xf>
    <xf numFmtId="0" fontId="50" fillId="66" borderId="44" xfId="11" applyFill="1" applyBorder="1" applyAlignment="1">
      <alignment vertical="center"/>
    </xf>
    <xf numFmtId="0" fontId="50" fillId="66" borderId="4" xfId="11" applyFill="1" applyBorder="1" applyAlignment="1">
      <alignment vertical="center"/>
    </xf>
    <xf numFmtId="0" fontId="50" fillId="66" borderId="2" xfId="11" applyFill="1" applyAlignment="1">
      <alignment vertical="center"/>
    </xf>
    <xf numFmtId="0" fontId="50" fillId="66" borderId="6" xfId="11" applyFill="1" applyBorder="1" applyAlignment="1">
      <alignment vertical="center"/>
    </xf>
    <xf numFmtId="0" fontId="17" fillId="90" borderId="0" xfId="0" applyFont="1" applyFill="1" applyAlignment="1">
      <alignment horizontal="center" vertical="center" wrapText="1"/>
    </xf>
    <xf numFmtId="0" fontId="17" fillId="90" borderId="6" xfId="0" applyFont="1" applyFill="1" applyBorder="1" applyAlignment="1">
      <alignment horizontal="center" vertical="center" wrapText="1"/>
    </xf>
    <xf numFmtId="0" fontId="29" fillId="91" borderId="23" xfId="0" applyFont="1" applyFill="1" applyBorder="1" applyAlignment="1">
      <alignment horizontal="center" vertical="center" wrapText="1"/>
    </xf>
    <xf numFmtId="0" fontId="29" fillId="91" borderId="6" xfId="0" applyFont="1" applyFill="1" applyBorder="1" applyAlignment="1">
      <alignment horizontal="center" vertical="center" wrapText="1"/>
    </xf>
    <xf numFmtId="0" fontId="131" fillId="62" borderId="2" xfId="8" applyFont="1" applyFill="1" applyAlignment="1">
      <alignment horizontal="center" vertical="center"/>
    </xf>
    <xf numFmtId="0" fontId="17" fillId="24" borderId="5" xfId="0" applyFont="1" applyFill="1" applyBorder="1" applyAlignment="1">
      <alignment horizontal="center" vertical="center" wrapText="1"/>
    </xf>
    <xf numFmtId="0" fontId="17" fillId="24" borderId="15" xfId="0" applyFont="1" applyFill="1" applyBorder="1" applyAlignment="1">
      <alignment horizontal="center" vertical="center" wrapText="1"/>
    </xf>
    <xf numFmtId="0" fontId="17" fillId="24" borderId="14" xfId="0" applyFont="1" applyFill="1" applyBorder="1" applyAlignment="1">
      <alignment horizontal="left" vertical="center" wrapText="1"/>
    </xf>
    <xf numFmtId="0" fontId="17" fillId="24" borderId="14" xfId="0" applyFont="1" applyFill="1" applyBorder="1" applyAlignment="1">
      <alignment horizontal="center" vertical="center" wrapText="1"/>
    </xf>
    <xf numFmtId="2" fontId="66" fillId="48" borderId="54" xfId="0" applyNumberFormat="1" applyFont="1" applyFill="1" applyBorder="1" applyAlignment="1">
      <alignment horizontal="center" vertical="center" wrapText="1"/>
    </xf>
    <xf numFmtId="1" fontId="131" fillId="62" borderId="27" xfId="0" applyNumberFormat="1" applyFont="1" applyFill="1" applyBorder="1" applyAlignment="1">
      <alignment horizontal="center" vertical="center" wrapText="1"/>
    </xf>
    <xf numFmtId="1" fontId="66" fillId="48" borderId="24" xfId="0" applyNumberFormat="1" applyFont="1" applyFill="1" applyBorder="1" applyAlignment="1">
      <alignment horizontal="center" vertical="center" wrapText="1"/>
    </xf>
    <xf numFmtId="2" fontId="66" fillId="48" borderId="53" xfId="0" applyNumberFormat="1" applyFont="1" applyFill="1" applyBorder="1" applyAlignment="1">
      <alignment horizontal="center" vertical="center" wrapText="1"/>
    </xf>
    <xf numFmtId="2" fontId="66" fillId="48" borderId="19" xfId="0" applyNumberFormat="1" applyFont="1" applyFill="1" applyBorder="1" applyAlignment="1">
      <alignment horizontal="center" vertical="center" wrapText="1"/>
    </xf>
    <xf numFmtId="1" fontId="66" fillId="48" borderId="0" xfId="0" applyNumberFormat="1" applyFont="1" applyFill="1" applyAlignment="1">
      <alignment horizontal="center" vertical="center" wrapText="1"/>
    </xf>
    <xf numFmtId="1" fontId="131" fillId="62" borderId="33" xfId="0" applyNumberFormat="1" applyFont="1" applyFill="1" applyBorder="1" applyAlignment="1">
      <alignment horizontal="center" vertical="center" wrapText="1"/>
    </xf>
    <xf numFmtId="0" fontId="44" fillId="48" borderId="43" xfId="0" applyFont="1" applyFill="1" applyBorder="1" applyAlignment="1">
      <alignment horizontal="right" vertical="center" wrapText="1"/>
    </xf>
    <xf numFmtId="1" fontId="131" fillId="62" borderId="42" xfId="0" applyNumberFormat="1" applyFont="1" applyFill="1" applyBorder="1" applyAlignment="1">
      <alignment horizontal="center" vertical="center" wrapText="1"/>
    </xf>
    <xf numFmtId="1" fontId="131" fillId="62" borderId="51" xfId="0" applyNumberFormat="1" applyFont="1" applyFill="1" applyBorder="1" applyAlignment="1">
      <alignment horizontal="center" vertical="center" wrapText="1"/>
    </xf>
    <xf numFmtId="1" fontId="132" fillId="62" borderId="51" xfId="0" applyNumberFormat="1" applyFont="1" applyFill="1" applyBorder="1" applyAlignment="1">
      <alignment horizontal="center" vertical="center" wrapText="1"/>
    </xf>
    <xf numFmtId="0" fontId="6" fillId="68" borderId="43" xfId="0" applyFont="1" applyFill="1" applyBorder="1" applyAlignment="1">
      <alignment horizontal="right" vertical="center" wrapText="1"/>
    </xf>
    <xf numFmtId="1" fontId="55" fillId="68" borderId="24" xfId="0" applyNumberFormat="1" applyFont="1" applyFill="1" applyBorder="1" applyAlignment="1">
      <alignment horizontal="center" vertical="center" wrapText="1"/>
    </xf>
    <xf numFmtId="2" fontId="55" fillId="68" borderId="6" xfId="0" applyNumberFormat="1" applyFont="1" applyFill="1" applyBorder="1" applyAlignment="1">
      <alignment horizontal="center" vertical="center" wrapText="1"/>
    </xf>
    <xf numFmtId="1" fontId="55" fillId="68" borderId="0" xfId="0" applyNumberFormat="1" applyFont="1" applyFill="1" applyAlignment="1">
      <alignment horizontal="center" vertical="center" wrapText="1"/>
    </xf>
    <xf numFmtId="1" fontId="55" fillId="68" borderId="5" xfId="0" applyNumberFormat="1" applyFont="1" applyFill="1" applyBorder="1" applyAlignment="1">
      <alignment horizontal="center" vertical="center" wrapText="1"/>
    </xf>
    <xf numFmtId="2" fontId="55" fillId="68" borderId="19" xfId="0" applyNumberFormat="1" applyFont="1" applyFill="1" applyBorder="1" applyAlignment="1">
      <alignment horizontal="center" vertical="center" wrapText="1"/>
    </xf>
    <xf numFmtId="1" fontId="131" fillId="62" borderId="22" xfId="0" applyNumberFormat="1" applyFont="1" applyFill="1" applyBorder="1" applyAlignment="1">
      <alignment horizontal="center" vertical="center" wrapText="1"/>
    </xf>
    <xf numFmtId="2" fontId="53" fillId="68" borderId="52" xfId="0" applyNumberFormat="1" applyFont="1" applyFill="1" applyBorder="1" applyAlignment="1">
      <alignment horizontal="right" vertical="center" wrapText="1"/>
    </xf>
    <xf numFmtId="0" fontId="50" fillId="66" borderId="5" xfId="11" applyFill="1" applyBorder="1" applyAlignment="1">
      <alignment vertical="center"/>
    </xf>
    <xf numFmtId="0" fontId="6" fillId="68" borderId="25" xfId="0" applyFont="1" applyFill="1" applyBorder="1" applyAlignment="1">
      <alignment horizontal="right" vertical="center" wrapText="1"/>
    </xf>
    <xf numFmtId="0" fontId="50" fillId="66" borderId="7" xfId="11" applyFill="1" applyBorder="1" applyAlignment="1">
      <alignment vertical="center"/>
    </xf>
    <xf numFmtId="0" fontId="50" fillId="66" borderId="14" xfId="11" applyFill="1" applyBorder="1" applyAlignment="1">
      <alignment vertical="center"/>
    </xf>
    <xf numFmtId="0" fontId="50" fillId="66" borderId="8" xfId="11" applyFill="1" applyBorder="1" applyAlignment="1">
      <alignment vertical="center"/>
    </xf>
    <xf numFmtId="0" fontId="48" fillId="41" borderId="49" xfId="0" applyFont="1" applyFill="1" applyBorder="1" applyAlignment="1">
      <alignment horizontal="right" vertical="center" wrapText="1"/>
    </xf>
    <xf numFmtId="2" fontId="55" fillId="41" borderId="19" xfId="0" applyNumberFormat="1" applyFont="1" applyFill="1" applyBorder="1" applyAlignment="1">
      <alignment horizontal="center" vertical="center" wrapText="1"/>
    </xf>
    <xf numFmtId="2" fontId="53" fillId="41" borderId="50" xfId="0" applyNumberFormat="1" applyFont="1" applyFill="1" applyBorder="1" applyAlignment="1">
      <alignment horizontal="right" vertical="center" wrapText="1"/>
    </xf>
    <xf numFmtId="0" fontId="64" fillId="49" borderId="49" xfId="0" applyFont="1" applyFill="1" applyBorder="1" applyAlignment="1">
      <alignment horizontal="right" vertical="center" wrapText="1"/>
    </xf>
    <xf numFmtId="1" fontId="62" fillId="49" borderId="48" xfId="0" applyNumberFormat="1" applyFont="1" applyFill="1" applyBorder="1" applyAlignment="1">
      <alignment horizontal="center" vertical="center" wrapText="1"/>
    </xf>
    <xf numFmtId="2" fontId="62" fillId="49" borderId="31" xfId="0" applyNumberFormat="1" applyFont="1" applyFill="1" applyBorder="1" applyAlignment="1">
      <alignment horizontal="center" vertical="center" wrapText="1"/>
    </xf>
    <xf numFmtId="1" fontId="62" fillId="49" borderId="47" xfId="0" applyNumberFormat="1" applyFont="1" applyFill="1" applyBorder="1" applyAlignment="1">
      <alignment horizontal="center" vertical="center" wrapText="1"/>
    </xf>
    <xf numFmtId="1" fontId="62" fillId="49" borderId="30" xfId="0" applyNumberFormat="1" applyFont="1" applyFill="1" applyBorder="1" applyAlignment="1">
      <alignment horizontal="center" vertical="center" wrapText="1"/>
    </xf>
    <xf numFmtId="2" fontId="62" fillId="49" borderId="28" xfId="0" applyNumberFormat="1" applyFont="1" applyFill="1" applyBorder="1" applyAlignment="1">
      <alignment horizontal="center" vertical="center" wrapText="1"/>
    </xf>
    <xf numFmtId="1" fontId="62" fillId="49" borderId="29" xfId="0" applyNumberFormat="1" applyFont="1" applyFill="1" applyBorder="1" applyAlignment="1">
      <alignment horizontal="center" vertical="center" wrapText="1"/>
    </xf>
    <xf numFmtId="0" fontId="63" fillId="49" borderId="41" xfId="0" applyFont="1" applyFill="1" applyBorder="1" applyAlignment="1">
      <alignment horizontal="right" vertical="center" wrapText="1"/>
    </xf>
    <xf numFmtId="1" fontId="62" fillId="49" borderId="24" xfId="0" applyNumberFormat="1" applyFont="1" applyFill="1" applyBorder="1" applyAlignment="1">
      <alignment horizontal="center" vertical="center" wrapText="1"/>
    </xf>
    <xf numFmtId="2" fontId="62" fillId="49" borderId="6" xfId="0" applyNumberFormat="1" applyFont="1" applyFill="1" applyBorder="1" applyAlignment="1">
      <alignment horizontal="center" vertical="center" wrapText="1"/>
    </xf>
    <xf numFmtId="1" fontId="62" fillId="49" borderId="0" xfId="0" applyNumberFormat="1" applyFont="1" applyFill="1" applyAlignment="1">
      <alignment horizontal="center" vertical="center" wrapText="1"/>
    </xf>
    <xf numFmtId="1" fontId="62" fillId="49" borderId="5" xfId="0" applyNumberFormat="1" applyFont="1" applyFill="1" applyBorder="1" applyAlignment="1">
      <alignment horizontal="center" vertical="center" wrapText="1"/>
    </xf>
    <xf numFmtId="2" fontId="62" fillId="49" borderId="19" xfId="0" applyNumberFormat="1" applyFont="1" applyFill="1" applyBorder="1" applyAlignment="1">
      <alignment horizontal="center" vertical="center" wrapText="1"/>
    </xf>
    <xf numFmtId="1" fontId="62" fillId="49" borderId="18" xfId="0" applyNumberFormat="1" applyFont="1" applyFill="1" applyBorder="1" applyAlignment="1">
      <alignment horizontal="center" vertical="center" wrapText="1"/>
    </xf>
    <xf numFmtId="0" fontId="59" fillId="49" borderId="40" xfId="0" applyFont="1" applyFill="1" applyBorder="1" applyAlignment="1">
      <alignment horizontal="right" vertical="center" wrapText="1"/>
    </xf>
    <xf numFmtId="1" fontId="62" fillId="49" borderId="39" xfId="0" applyNumberFormat="1" applyFont="1" applyFill="1" applyBorder="1" applyAlignment="1">
      <alignment horizontal="center" vertical="center" wrapText="1"/>
    </xf>
    <xf numFmtId="2" fontId="62" fillId="49" borderId="37" xfId="0" applyNumberFormat="1" applyFont="1" applyFill="1" applyBorder="1" applyAlignment="1">
      <alignment horizontal="center" vertical="center" wrapText="1"/>
    </xf>
    <xf numFmtId="1" fontId="62" fillId="49" borderId="38" xfId="0" applyNumberFormat="1" applyFont="1" applyFill="1" applyBorder="1" applyAlignment="1">
      <alignment horizontal="center" vertical="center" wrapText="1"/>
    </xf>
    <xf numFmtId="1" fontId="62" fillId="49" borderId="36" xfId="0" applyNumberFormat="1" applyFont="1" applyFill="1" applyBorder="1" applyAlignment="1">
      <alignment horizontal="center" vertical="center" wrapText="1"/>
    </xf>
    <xf numFmtId="2" fontId="62" fillId="49" borderId="34" xfId="0" applyNumberFormat="1" applyFont="1" applyFill="1" applyBorder="1" applyAlignment="1">
      <alignment horizontal="center" vertical="center" wrapText="1"/>
    </xf>
    <xf numFmtId="1" fontId="62" fillId="49" borderId="35" xfId="0" applyNumberFormat="1" applyFont="1" applyFill="1" applyBorder="1" applyAlignment="1">
      <alignment horizontal="center" vertical="center" wrapText="1"/>
    </xf>
    <xf numFmtId="0" fontId="29" fillId="49" borderId="43" xfId="0" applyFont="1" applyFill="1" applyBorder="1" applyAlignment="1">
      <alignment horizontal="right" vertical="center" wrapText="1"/>
    </xf>
    <xf numFmtId="1" fontId="55" fillId="49" borderId="24" xfId="0" applyNumberFormat="1" applyFont="1" applyFill="1" applyBorder="1" applyAlignment="1">
      <alignment horizontal="center" vertical="center" wrapText="1"/>
    </xf>
    <xf numFmtId="2" fontId="55" fillId="49" borderId="6" xfId="0" applyNumberFormat="1" applyFont="1" applyFill="1" applyBorder="1" applyAlignment="1">
      <alignment horizontal="center" vertical="center" wrapText="1"/>
    </xf>
    <xf numFmtId="1" fontId="55" fillId="49" borderId="0" xfId="0" applyNumberFormat="1" applyFont="1" applyFill="1" applyAlignment="1">
      <alignment horizontal="center" vertical="center" wrapText="1"/>
    </xf>
    <xf numFmtId="1" fontId="55" fillId="49" borderId="5" xfId="0" applyNumberFormat="1" applyFont="1" applyFill="1" applyBorder="1" applyAlignment="1">
      <alignment horizontal="center" vertical="center" wrapText="1"/>
    </xf>
    <xf numFmtId="2" fontId="55" fillId="49" borderId="19" xfId="0" applyNumberFormat="1" applyFont="1" applyFill="1" applyBorder="1" applyAlignment="1">
      <alignment horizontal="center" vertical="center" wrapText="1"/>
    </xf>
    <xf numFmtId="0" fontId="61" fillId="58" borderId="32" xfId="0" applyFont="1" applyFill="1" applyBorder="1" applyAlignment="1">
      <alignment vertical="center" wrapText="1"/>
    </xf>
    <xf numFmtId="1" fontId="58" fillId="58" borderId="24" xfId="0" applyNumberFormat="1" applyFont="1" applyFill="1" applyBorder="1" applyAlignment="1">
      <alignment horizontal="center" vertical="center" wrapText="1"/>
    </xf>
    <xf numFmtId="2" fontId="58" fillId="58" borderId="6" xfId="0" applyNumberFormat="1" applyFont="1" applyFill="1" applyBorder="1" applyAlignment="1">
      <alignment horizontal="center" vertical="center" wrapText="1"/>
    </xf>
    <xf numFmtId="1" fontId="58" fillId="58" borderId="0" xfId="0" applyNumberFormat="1" applyFont="1" applyFill="1" applyAlignment="1">
      <alignment horizontal="center" vertical="center" wrapText="1"/>
    </xf>
    <xf numFmtId="1" fontId="58" fillId="58" borderId="5" xfId="0" applyNumberFormat="1" applyFont="1" applyFill="1" applyBorder="1" applyAlignment="1">
      <alignment horizontal="center" vertical="center" wrapText="1"/>
    </xf>
    <xf numFmtId="2" fontId="58" fillId="58" borderId="19" xfId="0" applyNumberFormat="1" applyFont="1" applyFill="1" applyBorder="1" applyAlignment="1">
      <alignment horizontal="center" vertical="center" wrapText="1"/>
    </xf>
    <xf numFmtId="1" fontId="58" fillId="58" borderId="18" xfId="0" applyNumberFormat="1" applyFont="1" applyFill="1" applyBorder="1" applyAlignment="1">
      <alignment horizontal="center" vertical="center" wrapText="1"/>
    </xf>
    <xf numFmtId="0" fontId="61" fillId="58" borderId="41" xfId="0" applyFont="1" applyFill="1" applyBorder="1" applyAlignment="1">
      <alignment vertical="center" wrapText="1"/>
    </xf>
    <xf numFmtId="0" fontId="60" fillId="65" borderId="41" xfId="0" applyFont="1" applyFill="1" applyBorder="1" applyAlignment="1">
      <alignment horizontal="right" vertical="center" wrapText="1"/>
    </xf>
    <xf numFmtId="0" fontId="59" fillId="65" borderId="41" xfId="0" applyFont="1" applyFill="1" applyBorder="1" applyAlignment="1">
      <alignment horizontal="right" vertical="center" wrapText="1"/>
    </xf>
    <xf numFmtId="0" fontId="29" fillId="65" borderId="40" xfId="0" applyFont="1" applyFill="1" applyBorder="1" applyAlignment="1">
      <alignment horizontal="right" vertical="center" wrapText="1"/>
    </xf>
    <xf numFmtId="1" fontId="58" fillId="58" borderId="39" xfId="0" applyNumberFormat="1" applyFont="1" applyFill="1" applyBorder="1" applyAlignment="1">
      <alignment horizontal="center" vertical="center" wrapText="1"/>
    </xf>
    <xf numFmtId="2" fontId="58" fillId="58" borderId="37" xfId="0" applyNumberFormat="1" applyFont="1" applyFill="1" applyBorder="1" applyAlignment="1">
      <alignment horizontal="center" vertical="center" wrapText="1"/>
    </xf>
    <xf numFmtId="1" fontId="58" fillId="58" borderId="38" xfId="0" applyNumberFormat="1" applyFont="1" applyFill="1" applyBorder="1" applyAlignment="1">
      <alignment horizontal="center" vertical="center" wrapText="1"/>
    </xf>
    <xf numFmtId="1" fontId="58" fillId="58" borderId="36" xfId="0" applyNumberFormat="1" applyFont="1" applyFill="1" applyBorder="1" applyAlignment="1">
      <alignment horizontal="center" vertical="center" wrapText="1"/>
    </xf>
    <xf numFmtId="2" fontId="58" fillId="58" borderId="34" xfId="0" applyNumberFormat="1" applyFont="1" applyFill="1" applyBorder="1" applyAlignment="1">
      <alignment horizontal="center" vertical="center" wrapText="1"/>
    </xf>
    <xf numFmtId="1" fontId="58" fillId="58" borderId="35" xfId="0" applyNumberFormat="1" applyFont="1" applyFill="1" applyBorder="1" applyAlignment="1">
      <alignment horizontal="center" vertical="center" wrapText="1"/>
    </xf>
    <xf numFmtId="0" fontId="56" fillId="58" borderId="32" xfId="0" applyFont="1" applyFill="1" applyBorder="1" applyAlignment="1">
      <alignment vertical="center" wrapText="1"/>
    </xf>
    <xf numFmtId="1" fontId="55" fillId="58" borderId="24" xfId="0" applyNumberFormat="1" applyFont="1" applyFill="1" applyBorder="1" applyAlignment="1">
      <alignment horizontal="center" vertical="center" wrapText="1"/>
    </xf>
    <xf numFmtId="2" fontId="55" fillId="58" borderId="6" xfId="0" applyNumberFormat="1" applyFont="1" applyFill="1" applyBorder="1" applyAlignment="1">
      <alignment horizontal="center" vertical="center" wrapText="1"/>
    </xf>
    <xf numFmtId="1" fontId="55" fillId="58" borderId="0" xfId="0" applyNumberFormat="1" applyFont="1" applyFill="1" applyAlignment="1">
      <alignment horizontal="center" vertical="center" wrapText="1"/>
    </xf>
    <xf numFmtId="1" fontId="55" fillId="58" borderId="5" xfId="0" applyNumberFormat="1" applyFont="1" applyFill="1" applyBorder="1" applyAlignment="1">
      <alignment horizontal="center" vertical="center" wrapText="1"/>
    </xf>
    <xf numFmtId="2" fontId="55" fillId="58" borderId="19" xfId="0" applyNumberFormat="1" applyFont="1" applyFill="1" applyBorder="1" applyAlignment="1">
      <alignment horizontal="center" vertical="center" wrapText="1"/>
    </xf>
    <xf numFmtId="1" fontId="55" fillId="58" borderId="18" xfId="0" applyNumberFormat="1" applyFont="1" applyFill="1" applyBorder="1" applyAlignment="1">
      <alignment horizontal="center" vertical="center" wrapText="1"/>
    </xf>
    <xf numFmtId="0" fontId="56" fillId="58" borderId="26" xfId="0" applyFont="1" applyFill="1" applyBorder="1" applyAlignment="1">
      <alignment vertical="center" wrapText="1"/>
    </xf>
    <xf numFmtId="165" fontId="55" fillId="58" borderId="6" xfId="0" applyNumberFormat="1" applyFont="1" applyFill="1" applyBorder="1" applyAlignment="1">
      <alignment horizontal="center" vertical="center" wrapText="1"/>
    </xf>
    <xf numFmtId="165" fontId="55" fillId="58" borderId="19" xfId="0" applyNumberFormat="1" applyFont="1" applyFill="1" applyBorder="1" applyAlignment="1">
      <alignment horizontal="center" vertical="center" wrapText="1"/>
    </xf>
    <xf numFmtId="164" fontId="22" fillId="43" borderId="22" xfId="0" applyNumberFormat="1" applyFont="1" applyFill="1" applyBorder="1" applyAlignment="1">
      <alignment horizontal="center" vertical="center" wrapText="1"/>
    </xf>
    <xf numFmtId="0" fontId="131" fillId="62" borderId="22" xfId="0" applyFont="1" applyFill="1" applyBorder="1" applyAlignment="1">
      <alignment horizontal="center" vertical="center" wrapText="1"/>
    </xf>
    <xf numFmtId="0" fontId="48" fillId="58" borderId="25" xfId="0" applyFont="1" applyFill="1" applyBorder="1" applyAlignment="1">
      <alignment horizontal="right" vertical="center"/>
    </xf>
    <xf numFmtId="166" fontId="55" fillId="63" borderId="24" xfId="0" applyNumberFormat="1" applyFont="1" applyFill="1" applyBorder="1" applyAlignment="1">
      <alignment horizontal="left" vertical="center"/>
    </xf>
    <xf numFmtId="165" fontId="53" fillId="63" borderId="6" xfId="0" applyNumberFormat="1" applyFont="1" applyFill="1" applyBorder="1" applyAlignment="1">
      <alignment horizontal="left" vertical="center"/>
    </xf>
    <xf numFmtId="166" fontId="55" fillId="63" borderId="0" xfId="0" applyNumberFormat="1" applyFont="1" applyFill="1" applyAlignment="1">
      <alignment horizontal="center" vertical="center" wrapText="1"/>
    </xf>
    <xf numFmtId="165" fontId="53" fillId="63" borderId="6" xfId="0" applyNumberFormat="1" applyFont="1" applyFill="1" applyBorder="1" applyAlignment="1">
      <alignment horizontal="left" vertical="center" wrapText="1"/>
    </xf>
    <xf numFmtId="165" fontId="53" fillId="63" borderId="2" xfId="0" applyNumberFormat="1" applyFont="1" applyFill="1" applyBorder="1" applyAlignment="1">
      <alignment horizontal="left" vertical="center" wrapText="1"/>
    </xf>
    <xf numFmtId="166" fontId="55" fillId="63" borderId="47" xfId="0" applyNumberFormat="1" applyFont="1" applyFill="1" applyBorder="1" applyAlignment="1">
      <alignment horizontal="center" vertical="center" wrapText="1"/>
    </xf>
    <xf numFmtId="166" fontId="55" fillId="63" borderId="31" xfId="0" applyNumberFormat="1" applyFont="1" applyFill="1" applyBorder="1" applyAlignment="1">
      <alignment horizontal="center" vertical="center" wrapText="1"/>
    </xf>
    <xf numFmtId="0" fontId="48" fillId="54" borderId="5" xfId="0" applyFont="1" applyFill="1" applyBorder="1" applyAlignment="1">
      <alignment horizontal="right" vertical="center"/>
    </xf>
    <xf numFmtId="0" fontId="54" fillId="60" borderId="0" xfId="0" applyFont="1" applyFill="1" applyAlignment="1">
      <alignment vertical="center"/>
    </xf>
    <xf numFmtId="0" fontId="54" fillId="60" borderId="2" xfId="0" applyFont="1" applyFill="1" applyBorder="1" applyAlignment="1">
      <alignment vertical="center"/>
    </xf>
    <xf numFmtId="0" fontId="54" fillId="60" borderId="6" xfId="0" applyFont="1" applyFill="1" applyBorder="1" applyAlignment="1">
      <alignment vertical="center"/>
    </xf>
    <xf numFmtId="0" fontId="29" fillId="22" borderId="5" xfId="0" applyFont="1" applyFill="1" applyBorder="1" applyAlignment="1">
      <alignment vertical="center" wrapText="1"/>
    </xf>
    <xf numFmtId="0" fontId="6" fillId="22" borderId="0" xfId="0" applyFont="1" applyFill="1" applyAlignment="1">
      <alignment vertical="center"/>
    </xf>
    <xf numFmtId="0" fontId="6" fillId="22" borderId="0" xfId="0" applyFont="1" applyFill="1" applyAlignment="1">
      <alignment vertical="center" wrapText="1"/>
    </xf>
    <xf numFmtId="0" fontId="6" fillId="22" borderId="2" xfId="0" applyFont="1" applyFill="1" applyBorder="1" applyAlignment="1">
      <alignment vertical="center"/>
    </xf>
    <xf numFmtId="0" fontId="44" fillId="22" borderId="2" xfId="0" applyFont="1" applyFill="1" applyBorder="1" applyAlignment="1">
      <alignment vertical="center"/>
    </xf>
    <xf numFmtId="0" fontId="50" fillId="22" borderId="2" xfId="11" applyFill="1" applyAlignment="1">
      <alignment vertical="center"/>
    </xf>
    <xf numFmtId="0" fontId="50" fillId="22" borderId="6" xfId="11" applyFill="1" applyBorder="1" applyAlignment="1">
      <alignment vertical="center"/>
    </xf>
    <xf numFmtId="0" fontId="44" fillId="22" borderId="2" xfId="8" applyFont="1" applyFill="1" applyAlignment="1">
      <alignment vertical="center"/>
    </xf>
    <xf numFmtId="0" fontId="44" fillId="22" borderId="14" xfId="8" applyFont="1" applyFill="1" applyBorder="1" applyAlignment="1">
      <alignment vertical="center"/>
    </xf>
    <xf numFmtId="0" fontId="50" fillId="22" borderId="14" xfId="11" applyFill="1" applyBorder="1" applyAlignment="1">
      <alignment vertical="center"/>
    </xf>
    <xf numFmtId="0" fontId="50" fillId="22" borderId="8" xfId="11" applyFill="1" applyBorder="1" applyAlignment="1">
      <alignment vertical="center"/>
    </xf>
    <xf numFmtId="0" fontId="133" fillId="0" borderId="0" xfId="0" applyFont="1" applyAlignment="1">
      <alignment horizontal="center" vertical="center"/>
    </xf>
    <xf numFmtId="0" fontId="134" fillId="0" borderId="0" xfId="0" applyFont="1" applyAlignment="1">
      <alignment horizontal="center" vertical="center" wrapText="1"/>
    </xf>
    <xf numFmtId="0" fontId="6" fillId="52" borderId="61" xfId="8" applyFont="1" applyFill="1" applyBorder="1" applyAlignment="1">
      <alignment horizontal="right" vertical="center"/>
    </xf>
    <xf numFmtId="2" fontId="53" fillId="53" borderId="103" xfId="18" applyNumberFormat="1" applyFont="1" applyFill="1" applyBorder="1" applyAlignment="1">
      <alignment horizontal="right" vertical="center"/>
    </xf>
    <xf numFmtId="0" fontId="47" fillId="92" borderId="87" xfId="8" applyFont="1" applyFill="1" applyBorder="1" applyAlignment="1">
      <alignment horizontal="right" vertical="center"/>
    </xf>
    <xf numFmtId="0" fontId="44" fillId="93" borderId="61" xfId="8" applyFont="1" applyFill="1" applyBorder="1" applyAlignment="1">
      <alignment horizontal="right" vertical="center"/>
    </xf>
    <xf numFmtId="0" fontId="48" fillId="94" borderId="61" xfId="8" applyFont="1" applyFill="1" applyBorder="1" applyAlignment="1">
      <alignment horizontal="right" vertical="center" wrapText="1"/>
    </xf>
    <xf numFmtId="0" fontId="4" fillId="0" borderId="2" xfId="5" applyFont="1" applyAlignment="1">
      <alignment vertical="center"/>
    </xf>
    <xf numFmtId="0" fontId="26" fillId="0" borderId="2" xfId="5" applyFont="1" applyAlignment="1">
      <alignment vertical="center"/>
    </xf>
    <xf numFmtId="0" fontId="25" fillId="8" borderId="2" xfId="5" applyFont="1" applyFill="1" applyAlignment="1">
      <alignment horizontal="center" vertical="center" wrapText="1"/>
    </xf>
    <xf numFmtId="0" fontId="26" fillId="0" borderId="2" xfId="5" applyFont="1" applyAlignment="1">
      <alignment vertical="center" wrapText="1"/>
    </xf>
    <xf numFmtId="0" fontId="25" fillId="3" borderId="2" xfId="5" applyFont="1" applyFill="1" applyAlignment="1">
      <alignment horizontal="center" vertical="center" wrapText="1"/>
    </xf>
    <xf numFmtId="0" fontId="29" fillId="97" borderId="2" xfId="5" applyFont="1" applyFill="1" applyAlignment="1">
      <alignment horizontal="center" vertical="center"/>
    </xf>
    <xf numFmtId="0" fontId="29" fillId="97" borderId="2" xfId="5" applyFont="1" applyFill="1" applyAlignment="1">
      <alignment vertical="center" wrapText="1"/>
    </xf>
    <xf numFmtId="0" fontId="29" fillId="97" borderId="2" xfId="5" applyFont="1" applyFill="1" applyAlignment="1">
      <alignment horizontal="center" vertical="center" wrapText="1"/>
    </xf>
    <xf numFmtId="0" fontId="76" fillId="30" borderId="2" xfId="5" applyFont="1" applyFill="1" applyAlignment="1">
      <alignment vertical="center" wrapText="1"/>
    </xf>
    <xf numFmtId="0" fontId="76" fillId="0" borderId="2" xfId="5" applyFont="1" applyAlignment="1">
      <alignment vertical="center" wrapText="1"/>
    </xf>
    <xf numFmtId="0" fontId="117" fillId="0" borderId="2" xfId="5" applyFont="1" applyAlignment="1">
      <alignment vertical="center" wrapText="1"/>
    </xf>
    <xf numFmtId="0" fontId="22" fillId="47" borderId="158" xfId="5" applyFont="1" applyFill="1" applyBorder="1" applyAlignment="1">
      <alignment horizontal="center" vertical="center"/>
    </xf>
    <xf numFmtId="0" fontId="25" fillId="100" borderId="2" xfId="5" applyFont="1" applyFill="1" applyAlignment="1">
      <alignment horizontal="center" vertical="center" wrapText="1"/>
    </xf>
    <xf numFmtId="0" fontId="76" fillId="30" borderId="2" xfId="5" applyFont="1" applyFill="1" applyAlignment="1">
      <alignment horizontal="left" vertical="center" wrapText="1"/>
    </xf>
    <xf numFmtId="0" fontId="117" fillId="30" borderId="2" xfId="5" applyFont="1" applyFill="1" applyAlignment="1">
      <alignment horizontal="right" vertical="center" wrapText="1"/>
    </xf>
    <xf numFmtId="0" fontId="38" fillId="47" borderId="86" xfId="5" applyFont="1" applyFill="1" applyBorder="1" applyAlignment="1">
      <alignment horizontal="center" vertical="center" wrapText="1"/>
    </xf>
    <xf numFmtId="0" fontId="46" fillId="47" borderId="86" xfId="5" applyFont="1" applyFill="1" applyBorder="1" applyAlignment="1">
      <alignment vertical="center" wrapText="1"/>
    </xf>
    <xf numFmtId="0" fontId="22" fillId="47" borderId="159" xfId="5" applyFont="1" applyFill="1" applyBorder="1" applyAlignment="1">
      <alignment horizontal="center" vertical="center"/>
    </xf>
    <xf numFmtId="0" fontId="117" fillId="97" borderId="2" xfId="5" applyFont="1" applyFill="1" applyAlignment="1">
      <alignment vertical="center" wrapText="1"/>
    </xf>
    <xf numFmtId="0" fontId="38" fillId="47" borderId="158" xfId="5" applyFont="1" applyFill="1" applyBorder="1" applyAlignment="1">
      <alignment horizontal="center" vertical="center"/>
    </xf>
    <xf numFmtId="0" fontId="38" fillId="0" borderId="2" xfId="5" applyFont="1" applyAlignment="1">
      <alignment vertical="center" wrapText="1"/>
    </xf>
    <xf numFmtId="0" fontId="38" fillId="30" borderId="2" xfId="5" applyFont="1" applyFill="1" applyAlignment="1">
      <alignment vertical="center" wrapText="1"/>
    </xf>
    <xf numFmtId="0" fontId="38" fillId="97" borderId="2" xfId="5" applyFont="1" applyFill="1" applyAlignment="1">
      <alignment horizontal="center" vertical="center" wrapText="1"/>
    </xf>
    <xf numFmtId="0" fontId="22" fillId="47" borderId="161" xfId="5" applyFont="1" applyFill="1" applyBorder="1" applyAlignment="1">
      <alignment horizontal="center" vertical="center"/>
    </xf>
    <xf numFmtId="0" fontId="38" fillId="47" borderId="162" xfId="5" applyFont="1" applyFill="1" applyBorder="1" applyAlignment="1">
      <alignment horizontal="center" vertical="center"/>
    </xf>
    <xf numFmtId="0" fontId="135" fillId="47" borderId="163" xfId="5" applyFont="1" applyFill="1" applyBorder="1" applyAlignment="1">
      <alignment horizontal="center" vertical="center"/>
    </xf>
    <xf numFmtId="0" fontId="136" fillId="30" borderId="2" xfId="5" applyFont="1" applyFill="1" applyAlignment="1">
      <alignment vertical="center" wrapText="1"/>
    </xf>
    <xf numFmtId="0" fontId="86" fillId="30" borderId="2" xfId="5" applyFont="1" applyFill="1" applyAlignment="1">
      <alignment vertical="center" wrapText="1"/>
    </xf>
    <xf numFmtId="0" fontId="46" fillId="30" borderId="2" xfId="5" applyFont="1" applyFill="1" applyAlignment="1">
      <alignment vertical="center" wrapText="1"/>
    </xf>
    <xf numFmtId="0" fontId="38" fillId="30" borderId="2" xfId="5" applyFont="1" applyFill="1" applyAlignment="1">
      <alignment horizontal="right" vertical="center" wrapText="1"/>
    </xf>
    <xf numFmtId="0" fontId="26" fillId="30" borderId="2" xfId="5" applyFont="1" applyFill="1" applyAlignment="1">
      <alignment vertical="center" wrapText="1"/>
    </xf>
    <xf numFmtId="0" fontId="4" fillId="95" borderId="2" xfId="5" applyFont="1" applyFill="1" applyAlignment="1">
      <alignment vertical="center"/>
    </xf>
    <xf numFmtId="0" fontId="17" fillId="0" borderId="2" xfId="5" applyFont="1" applyAlignment="1">
      <alignment vertical="center"/>
    </xf>
    <xf numFmtId="0" fontId="20" fillId="0" borderId="2" xfId="5" applyFont="1" applyAlignment="1">
      <alignment vertical="center"/>
    </xf>
    <xf numFmtId="0" fontId="6" fillId="2" borderId="2" xfId="5" applyFont="1" applyFill="1" applyAlignment="1">
      <alignment vertical="center"/>
    </xf>
    <xf numFmtId="0" fontId="16" fillId="2" borderId="2" xfId="5" applyFont="1" applyFill="1" applyAlignment="1">
      <alignment horizontal="right" vertical="center"/>
    </xf>
    <xf numFmtId="0" fontId="16" fillId="2" borderId="2" xfId="5" applyFont="1" applyFill="1" applyAlignment="1">
      <alignment vertical="center"/>
    </xf>
    <xf numFmtId="0" fontId="6" fillId="11" borderId="2" xfId="5" applyFont="1" applyFill="1" applyAlignment="1">
      <alignment vertical="center"/>
    </xf>
    <xf numFmtId="0" fontId="16" fillId="11" borderId="2" xfId="5" applyFont="1" applyFill="1" applyAlignment="1">
      <alignment horizontal="right" vertical="center"/>
    </xf>
    <xf numFmtId="0" fontId="16" fillId="11" borderId="2" xfId="5" applyFont="1" applyFill="1" applyAlignment="1">
      <alignment vertical="center"/>
    </xf>
    <xf numFmtId="0" fontId="141" fillId="104" borderId="2" xfId="20" applyFont="1" applyFill="1" applyAlignment="1">
      <alignment horizontal="left" vertical="center"/>
    </xf>
    <xf numFmtId="0" fontId="141" fillId="30" borderId="2" xfId="20" applyFont="1" applyFill="1" applyAlignment="1">
      <alignment horizontal="left" vertical="center"/>
    </xf>
    <xf numFmtId="0" fontId="141" fillId="106" borderId="2" xfId="20" applyFont="1" applyFill="1" applyAlignment="1">
      <alignment horizontal="left" vertical="center"/>
    </xf>
    <xf numFmtId="1" fontId="76" fillId="30" borderId="167" xfId="5" applyNumberFormat="1" applyFont="1" applyFill="1" applyBorder="1" applyAlignment="1">
      <alignment horizontal="center" vertical="center" wrapText="1"/>
    </xf>
    <xf numFmtId="1" fontId="26" fillId="30" borderId="167" xfId="5" applyNumberFormat="1" applyFont="1" applyFill="1" applyBorder="1" applyAlignment="1">
      <alignment horizontal="center" vertical="center" wrapText="1"/>
    </xf>
    <xf numFmtId="1" fontId="86" fillId="30" borderId="167" xfId="5" applyNumberFormat="1" applyFont="1" applyFill="1" applyBorder="1" applyAlignment="1">
      <alignment horizontal="left" vertical="center" wrapText="1"/>
    </xf>
    <xf numFmtId="1" fontId="109" fillId="30" borderId="167" xfId="5" applyNumberFormat="1" applyFont="1" applyFill="1" applyBorder="1" applyAlignment="1">
      <alignment horizontal="left" vertical="center" wrapText="1"/>
    </xf>
    <xf numFmtId="1" fontId="136" fillId="30" borderId="167" xfId="5" applyNumberFormat="1" applyFont="1" applyFill="1" applyBorder="1" applyAlignment="1">
      <alignment horizontal="left" vertical="center" wrapText="1"/>
    </xf>
    <xf numFmtId="0" fontId="25" fillId="109" borderId="2" xfId="5" applyFont="1" applyFill="1" applyAlignment="1">
      <alignment horizontal="center" vertical="center" wrapText="1"/>
    </xf>
    <xf numFmtId="0" fontId="17" fillId="3" borderId="2" xfId="5" applyFont="1" applyFill="1" applyAlignment="1">
      <alignment horizontal="center" vertical="center" wrapText="1"/>
    </xf>
    <xf numFmtId="0" fontId="45" fillId="49" borderId="62" xfId="5" applyFont="1" applyFill="1" applyBorder="1" applyAlignment="1">
      <alignment horizontal="right" vertical="center" wrapText="1"/>
    </xf>
    <xf numFmtId="1" fontId="76" fillId="43" borderId="167" xfId="5" applyNumberFormat="1" applyFont="1" applyFill="1" applyBorder="1" applyAlignment="1">
      <alignment horizontal="center" vertical="center" wrapText="1"/>
    </xf>
    <xf numFmtId="1" fontId="29" fillId="0" borderId="2" xfId="5" applyNumberFormat="1" applyFont="1" applyAlignment="1">
      <alignment horizontal="center" vertical="center" wrapText="1"/>
    </xf>
    <xf numFmtId="0" fontId="29" fillId="0" borderId="2" xfId="5" applyFont="1" applyAlignment="1">
      <alignment vertical="center" wrapText="1"/>
    </xf>
    <xf numFmtId="0" fontId="44" fillId="48" borderId="62" xfId="5" applyFont="1" applyFill="1" applyBorder="1" applyAlignment="1">
      <alignment horizontal="right" vertical="center" wrapText="1"/>
    </xf>
    <xf numFmtId="0" fontId="6" fillId="68" borderId="61" xfId="5" applyFont="1" applyFill="1" applyBorder="1" applyAlignment="1">
      <alignment horizontal="right" vertical="center" wrapText="1"/>
    </xf>
    <xf numFmtId="0" fontId="29" fillId="49" borderId="61" xfId="5" applyFont="1" applyFill="1" applyBorder="1" applyAlignment="1">
      <alignment horizontal="right" vertical="center" wrapText="1"/>
    </xf>
    <xf numFmtId="0" fontId="6" fillId="71" borderId="2" xfId="5" applyFont="1" applyFill="1" applyAlignment="1">
      <alignment horizontal="right" vertical="center" wrapText="1"/>
    </xf>
    <xf numFmtId="0" fontId="6" fillId="73" borderId="2" xfId="5" applyFont="1" applyFill="1" applyAlignment="1">
      <alignment horizontal="right" vertical="center" wrapText="1"/>
    </xf>
    <xf numFmtId="0" fontId="6" fillId="68" borderId="2" xfId="5" applyFont="1" applyFill="1" applyAlignment="1">
      <alignment horizontal="right" vertical="center" wrapText="1"/>
    </xf>
    <xf numFmtId="0" fontId="6" fillId="41" borderId="2" xfId="5" applyFont="1" applyFill="1" applyAlignment="1">
      <alignment horizontal="right" vertical="center" wrapText="1"/>
    </xf>
    <xf numFmtId="0" fontId="47" fillId="54" borderId="87" xfId="5" applyFont="1" applyFill="1" applyBorder="1" applyAlignment="1">
      <alignment horizontal="right" vertical="center" wrapText="1"/>
    </xf>
    <xf numFmtId="0" fontId="44" fillId="55" borderId="61" xfId="5" applyFont="1" applyFill="1" applyBorder="1" applyAlignment="1">
      <alignment horizontal="right" vertical="center" wrapText="1"/>
    </xf>
    <xf numFmtId="0" fontId="6" fillId="56" borderId="61" xfId="5" applyFont="1" applyFill="1" applyBorder="1" applyAlignment="1">
      <alignment horizontal="right" vertical="center" wrapText="1"/>
    </xf>
    <xf numFmtId="0" fontId="44" fillId="48" borderId="61" xfId="5" applyFont="1" applyFill="1" applyBorder="1" applyAlignment="1">
      <alignment horizontal="right" vertical="center" wrapText="1"/>
    </xf>
    <xf numFmtId="0" fontId="68" fillId="2" borderId="2" xfId="5" applyFont="1" applyFill="1" applyAlignment="1">
      <alignment vertical="center"/>
    </xf>
    <xf numFmtId="0" fontId="68" fillId="11" borderId="2" xfId="5" applyFont="1" applyFill="1" applyAlignment="1">
      <alignment vertical="center"/>
    </xf>
    <xf numFmtId="0" fontId="139" fillId="30" borderId="2" xfId="8" applyFont="1" applyFill="1" applyAlignment="1">
      <alignment horizontal="center" vertical="center" wrapText="1"/>
    </xf>
    <xf numFmtId="0" fontId="17" fillId="109" borderId="2" xfId="5" applyFont="1" applyFill="1" applyAlignment="1">
      <alignment horizontal="center" vertical="center" wrapText="1"/>
    </xf>
    <xf numFmtId="1" fontId="76" fillId="43" borderId="2" xfId="5" applyNumberFormat="1" applyFont="1" applyFill="1" applyAlignment="1">
      <alignment horizontal="center" vertical="center" wrapText="1"/>
    </xf>
    <xf numFmtId="1" fontId="6" fillId="0" borderId="2" xfId="5" applyNumberFormat="1" applyFont="1" applyAlignment="1">
      <alignment vertical="center" wrapText="1"/>
    </xf>
    <xf numFmtId="0" fontId="29" fillId="73" borderId="2" xfId="5" applyFont="1" applyFill="1" applyAlignment="1">
      <alignment vertical="center" wrapText="1"/>
    </xf>
    <xf numFmtId="0" fontId="6" fillId="73" borderId="2" xfId="5" applyFont="1" applyFill="1" applyAlignment="1">
      <alignment vertical="center" wrapText="1"/>
    </xf>
    <xf numFmtId="0" fontId="6" fillId="71" borderId="2" xfId="5" applyFont="1" applyFill="1" applyAlignment="1">
      <alignment vertical="center" wrapText="1"/>
    </xf>
    <xf numFmtId="0" fontId="6" fillId="49" borderId="2" xfId="5" applyFont="1" applyFill="1" applyAlignment="1">
      <alignment vertical="center" wrapText="1"/>
    </xf>
    <xf numFmtId="0" fontId="145" fillId="49" borderId="2" xfId="5" applyFont="1" applyFill="1" applyAlignment="1">
      <alignment vertical="center" wrapText="1"/>
    </xf>
    <xf numFmtId="0" fontId="6" fillId="63" borderId="2" xfId="5" applyFont="1" applyFill="1" applyAlignment="1">
      <alignment vertical="center" wrapText="1"/>
    </xf>
    <xf numFmtId="0" fontId="17" fillId="100" borderId="2" xfId="5" applyFont="1" applyFill="1" applyAlignment="1">
      <alignment horizontal="center" vertical="center" wrapText="1"/>
    </xf>
    <xf numFmtId="0" fontId="6" fillId="100" borderId="2" xfId="5" applyFont="1" applyFill="1" applyAlignment="1">
      <alignment vertical="center"/>
    </xf>
    <xf numFmtId="0" fontId="137" fillId="110" borderId="2" xfId="21" applyFont="1" applyFill="1" applyAlignment="1">
      <alignment horizontal="center" vertical="center"/>
    </xf>
    <xf numFmtId="0" fontId="146" fillId="111" borderId="88" xfId="22" applyFont="1" applyFill="1" applyBorder="1" applyAlignment="1">
      <alignment horizontal="center" vertical="center"/>
    </xf>
    <xf numFmtId="0" fontId="2" fillId="0" borderId="2" xfId="23"/>
    <xf numFmtId="0" fontId="2" fillId="0" borderId="2" xfId="24"/>
    <xf numFmtId="0" fontId="2" fillId="30" borderId="2" xfId="23" applyFill="1"/>
    <xf numFmtId="0" fontId="148" fillId="52" borderId="2" xfId="23" applyFont="1" applyFill="1" applyAlignment="1">
      <alignment horizontal="center" vertical="center"/>
    </xf>
    <xf numFmtId="0" fontId="146" fillId="112" borderId="88" xfId="22" applyFont="1" applyFill="1" applyBorder="1" applyAlignment="1">
      <alignment horizontal="center" vertical="center"/>
    </xf>
    <xf numFmtId="0" fontId="149" fillId="30" borderId="2" xfId="16" applyFont="1" applyFill="1" applyAlignment="1">
      <alignment horizontal="center" vertical="center"/>
    </xf>
    <xf numFmtId="0" fontId="150" fillId="32" borderId="2" xfId="21" applyFont="1" applyFill="1" applyAlignment="1">
      <alignment horizontal="center" vertical="center"/>
    </xf>
    <xf numFmtId="0" fontId="151" fillId="112" borderId="2" xfId="21" applyFont="1" applyFill="1" applyAlignment="1">
      <alignment horizontal="left" vertical="center"/>
    </xf>
    <xf numFmtId="0" fontId="150" fillId="105" borderId="2" xfId="21" quotePrefix="1" applyFont="1" applyFill="1" applyAlignment="1">
      <alignment horizontal="center" vertical="center"/>
    </xf>
    <xf numFmtId="0" fontId="147" fillId="30" borderId="2" xfId="23" applyFont="1" applyFill="1" applyAlignment="1">
      <alignment horizontal="left" vertical="center" wrapText="1"/>
    </xf>
    <xf numFmtId="0" fontId="147" fillId="0" borderId="2" xfId="23" applyFont="1" applyAlignment="1">
      <alignment horizontal="left" vertical="center" wrapText="1"/>
    </xf>
    <xf numFmtId="0" fontId="152" fillId="112" borderId="2" xfId="21" applyFont="1" applyFill="1" applyAlignment="1">
      <alignment horizontal="right" vertical="center"/>
    </xf>
    <xf numFmtId="0" fontId="152" fillId="112" borderId="2" xfId="21" applyFont="1" applyFill="1" applyAlignment="1">
      <alignment horizontal="left" vertical="center"/>
    </xf>
    <xf numFmtId="0" fontId="2" fillId="30" borderId="2" xfId="24" applyFill="1"/>
    <xf numFmtId="0" fontId="2" fillId="0" borderId="2" xfId="23" applyAlignment="1">
      <alignment vertical="center"/>
    </xf>
    <xf numFmtId="0" fontId="2" fillId="30" borderId="2" xfId="23" applyFill="1" applyAlignment="1">
      <alignment vertical="center"/>
    </xf>
    <xf numFmtId="0" fontId="153" fillId="30" borderId="2" xfId="21" applyFont="1" applyFill="1" applyAlignment="1" applyProtection="1">
      <alignment horizontal="left" vertical="center"/>
      <protection locked="0"/>
    </xf>
    <xf numFmtId="0" fontId="154" fillId="30" borderId="2" xfId="21" applyFont="1" applyFill="1" applyAlignment="1">
      <alignment vertical="center" wrapText="1"/>
    </xf>
    <xf numFmtId="0" fontId="155" fillId="0" borderId="2" xfId="23" applyFont="1" applyAlignment="1">
      <alignment vertical="center"/>
    </xf>
    <xf numFmtId="0" fontId="153" fillId="30" borderId="2" xfId="21" applyFont="1" applyFill="1" applyAlignment="1">
      <alignment horizontal="left"/>
    </xf>
    <xf numFmtId="0" fontId="138" fillId="0" borderId="2" xfId="23" applyFont="1"/>
    <xf numFmtId="0" fontId="156" fillId="0" borderId="2" xfId="21" applyFont="1" applyAlignment="1">
      <alignment horizontal="center" vertical="center"/>
    </xf>
    <xf numFmtId="0" fontId="150" fillId="32" borderId="2" xfId="23" applyFont="1" applyFill="1" applyAlignment="1">
      <alignment horizontal="center" vertical="center"/>
    </xf>
    <xf numFmtId="0" fontId="2" fillId="112" borderId="2" xfId="23" applyFill="1" applyAlignment="1">
      <alignment vertical="center"/>
    </xf>
    <xf numFmtId="0" fontId="138" fillId="112" borderId="2" xfId="23" applyFont="1" applyFill="1" applyAlignment="1">
      <alignment horizontal="center" vertical="center"/>
    </xf>
    <xf numFmtId="0" fontId="154" fillId="97" borderId="2" xfId="21" applyFont="1" applyFill="1" applyAlignment="1">
      <alignment vertical="center" wrapText="1"/>
    </xf>
    <xf numFmtId="0" fontId="147" fillId="30" borderId="2" xfId="23" applyFont="1" applyFill="1" applyAlignment="1">
      <alignment wrapText="1"/>
    </xf>
    <xf numFmtId="0" fontId="147" fillId="0" borderId="2" xfId="23" applyFont="1" applyAlignment="1">
      <alignment wrapText="1"/>
    </xf>
    <xf numFmtId="0" fontId="146" fillId="111" borderId="2" xfId="22" applyFont="1" applyFill="1" applyAlignment="1">
      <alignment horizontal="center" vertical="center"/>
    </xf>
    <xf numFmtId="0" fontId="156" fillId="0" borderId="2" xfId="21" applyFont="1" applyAlignment="1">
      <alignment vertical="center"/>
    </xf>
    <xf numFmtId="0" fontId="160" fillId="0" borderId="2" xfId="23" applyFont="1"/>
    <xf numFmtId="0" fontId="161" fillId="0" borderId="2" xfId="21" applyFont="1" applyAlignment="1">
      <alignment horizontal="center" vertical="center"/>
    </xf>
    <xf numFmtId="0" fontId="162" fillId="30" borderId="2" xfId="23" applyFont="1" applyFill="1" applyAlignment="1">
      <alignment vertical="center"/>
    </xf>
    <xf numFmtId="0" fontId="50" fillId="0" borderId="2" xfId="25" applyFont="1" applyAlignment="1">
      <alignment vertical="center"/>
    </xf>
    <xf numFmtId="0" fontId="50" fillId="0" borderId="2" xfId="25" applyFont="1" applyAlignment="1">
      <alignment vertical="center" wrapText="1"/>
    </xf>
    <xf numFmtId="0" fontId="95" fillId="130" borderId="2" xfId="25" applyFont="1" applyFill="1" applyAlignment="1">
      <alignment horizontal="right" vertical="center" wrapText="1"/>
    </xf>
    <xf numFmtId="0" fontId="17" fillId="95" borderId="2" xfId="25" applyFont="1" applyFill="1" applyAlignment="1">
      <alignment horizontal="center" vertical="center" wrapText="1"/>
    </xf>
    <xf numFmtId="0" fontId="95" fillId="11" borderId="2" xfId="25" applyFont="1" applyFill="1" applyAlignment="1">
      <alignment horizontal="center" vertical="center" wrapText="1"/>
    </xf>
    <xf numFmtId="0" fontId="17" fillId="131" borderId="2" xfId="25" applyFont="1" applyFill="1" applyAlignment="1">
      <alignment horizontal="center" vertical="center" wrapText="1"/>
    </xf>
    <xf numFmtId="0" fontId="25" fillId="131" borderId="2" xfId="25" applyFont="1" applyFill="1" applyAlignment="1">
      <alignment horizontal="center" vertical="center" wrapText="1"/>
    </xf>
    <xf numFmtId="0" fontId="50" fillId="30" borderId="2" xfId="25" applyFont="1" applyFill="1" applyAlignment="1">
      <alignment vertical="center"/>
    </xf>
    <xf numFmtId="0" fontId="50" fillId="30" borderId="2" xfId="25" applyFont="1" applyFill="1" applyAlignment="1">
      <alignment horizontal="left" vertical="center"/>
    </xf>
    <xf numFmtId="0" fontId="95" fillId="30" borderId="2" xfId="25" applyFont="1" applyFill="1" applyAlignment="1">
      <alignment vertical="center" wrapText="1"/>
    </xf>
    <xf numFmtId="0" fontId="95" fillId="30" borderId="2" xfId="25" applyFont="1" applyFill="1" applyAlignment="1">
      <alignment vertical="center"/>
    </xf>
    <xf numFmtId="0" fontId="95" fillId="25" borderId="2" xfId="25" applyFont="1" applyFill="1" applyAlignment="1">
      <alignment horizontal="center" vertical="center" wrapText="1"/>
    </xf>
    <xf numFmtId="0" fontId="8" fillId="132" borderId="167" xfId="25" applyFont="1" applyFill="1" applyBorder="1" applyAlignment="1">
      <alignment horizontal="center" vertical="center" wrapText="1"/>
    </xf>
    <xf numFmtId="0" fontId="22" fillId="132" borderId="167" xfId="25" applyFont="1" applyFill="1" applyBorder="1" applyAlignment="1">
      <alignment horizontal="center" vertical="center" wrapText="1"/>
    </xf>
    <xf numFmtId="0" fontId="25" fillId="133" borderId="2" xfId="25" applyFont="1" applyFill="1" applyAlignment="1">
      <alignment horizontal="left" vertical="center"/>
    </xf>
    <xf numFmtId="0" fontId="25" fillId="133" borderId="2" xfId="25" applyFont="1" applyFill="1" applyAlignment="1">
      <alignment horizontal="center" vertical="center" wrapText="1"/>
    </xf>
    <xf numFmtId="0" fontId="25" fillId="133" borderId="2" xfId="25" applyFont="1" applyFill="1" applyAlignment="1">
      <alignment horizontal="center" vertical="center"/>
    </xf>
    <xf numFmtId="0" fontId="17" fillId="95" borderId="2" xfId="25" applyFont="1" applyFill="1" applyAlignment="1">
      <alignment horizontal="left" vertical="center" wrapText="1"/>
    </xf>
    <xf numFmtId="0" fontId="25" fillId="95" borderId="2" xfId="25" applyFont="1" applyFill="1" applyAlignment="1">
      <alignment horizontal="left" vertical="center"/>
    </xf>
    <xf numFmtId="0" fontId="17" fillId="95" borderId="2" xfId="25" applyFont="1" applyFill="1" applyAlignment="1">
      <alignment horizontal="left" vertical="center"/>
    </xf>
    <xf numFmtId="0" fontId="25" fillId="134" borderId="2" xfId="25" applyFont="1" applyFill="1" applyAlignment="1">
      <alignment horizontal="center" vertical="center" wrapText="1"/>
    </xf>
    <xf numFmtId="0" fontId="25" fillId="134" borderId="2" xfId="25" applyFont="1" applyFill="1" applyAlignment="1">
      <alignment horizontal="left" vertical="center" wrapText="1"/>
    </xf>
    <xf numFmtId="0" fontId="50" fillId="0" borderId="2" xfId="25" applyFont="1" applyAlignment="1">
      <alignment horizontal="left" vertical="center"/>
    </xf>
    <xf numFmtId="0" fontId="25" fillId="95" borderId="2" xfId="25" applyFont="1" applyFill="1" applyAlignment="1">
      <alignment horizontal="center" vertical="center" wrapText="1"/>
    </xf>
    <xf numFmtId="0" fontId="50" fillId="30" borderId="2" xfId="25" applyFont="1" applyFill="1" applyAlignment="1">
      <alignment vertical="center" wrapText="1"/>
    </xf>
    <xf numFmtId="0" fontId="38" fillId="30" borderId="2" xfId="25" applyFont="1" applyFill="1" applyAlignment="1">
      <alignment vertical="center" wrapText="1"/>
    </xf>
    <xf numFmtId="0" fontId="38" fillId="30" borderId="2" xfId="25" applyFont="1" applyFill="1" applyAlignment="1">
      <alignment vertical="center"/>
    </xf>
    <xf numFmtId="0" fontId="95" fillId="0" borderId="2" xfId="25" applyFont="1" applyAlignment="1">
      <alignment vertical="center"/>
    </xf>
    <xf numFmtId="0" fontId="38" fillId="90" borderId="2" xfId="25" applyFont="1" applyFill="1" applyAlignment="1">
      <alignment horizontal="centerContinuous" vertical="center" wrapText="1"/>
    </xf>
    <xf numFmtId="0" fontId="14" fillId="90" borderId="2" xfId="25" applyFont="1" applyFill="1" applyAlignment="1">
      <alignment horizontal="centerContinuous" vertical="center" wrapText="1"/>
    </xf>
    <xf numFmtId="0" fontId="29" fillId="81" borderId="160" xfId="8" applyFont="1" applyFill="1" applyBorder="1" applyAlignment="1">
      <alignment horizontal="centerContinuous" vertical="center" wrapText="1"/>
    </xf>
    <xf numFmtId="0" fontId="14" fillId="96" borderId="85" xfId="8" applyFont="1" applyFill="1" applyBorder="1" applyAlignment="1">
      <alignment horizontal="centerContinuous" vertical="center" wrapText="1"/>
    </xf>
    <xf numFmtId="0" fontId="14" fillId="99" borderId="2" xfId="25" applyFont="1" applyFill="1" applyAlignment="1">
      <alignment horizontal="centerContinuous" vertical="center" wrapText="1"/>
    </xf>
    <xf numFmtId="0" fontId="29" fillId="93" borderId="160" xfId="8" applyFont="1" applyFill="1" applyBorder="1" applyAlignment="1">
      <alignment horizontal="centerContinuous" vertical="center" wrapText="1"/>
    </xf>
    <xf numFmtId="0" fontId="38" fillId="135" borderId="2" xfId="25" applyFont="1" applyFill="1" applyAlignment="1">
      <alignment horizontal="centerContinuous" vertical="center" wrapText="1"/>
    </xf>
    <xf numFmtId="0" fontId="14" fillId="135" borderId="2" xfId="25" applyFont="1" applyFill="1" applyAlignment="1">
      <alignment horizontal="centerContinuous" vertical="center" wrapText="1"/>
    </xf>
    <xf numFmtId="0" fontId="14" fillId="136" borderId="85" xfId="8" applyFont="1" applyFill="1" applyBorder="1" applyAlignment="1">
      <alignment horizontal="centerContinuous" vertical="center" wrapText="1"/>
    </xf>
    <xf numFmtId="0" fontId="38" fillId="98" borderId="2" xfId="25" applyFont="1" applyFill="1" applyAlignment="1">
      <alignment horizontal="centerContinuous" vertical="center" wrapText="1"/>
    </xf>
    <xf numFmtId="0" fontId="14" fillId="48" borderId="160" xfId="8" applyFont="1" applyFill="1" applyBorder="1" applyAlignment="1">
      <alignment horizontal="centerContinuous" vertical="center" wrapText="1"/>
    </xf>
    <xf numFmtId="0" fontId="14" fillId="48" borderId="85" xfId="8" applyFont="1" applyFill="1" applyBorder="1" applyAlignment="1">
      <alignment horizontal="centerContinuous" vertical="center" wrapText="1"/>
    </xf>
    <xf numFmtId="0" fontId="29" fillId="105" borderId="160" xfId="8" applyFont="1" applyFill="1" applyBorder="1" applyAlignment="1">
      <alignment horizontal="centerContinuous" vertical="center" wrapText="1"/>
    </xf>
    <xf numFmtId="0" fontId="29" fillId="105" borderId="85" xfId="8" applyFont="1" applyFill="1" applyBorder="1" applyAlignment="1">
      <alignment horizontal="centerContinuous" vertical="center" wrapText="1"/>
    </xf>
    <xf numFmtId="0" fontId="14" fillId="96" borderId="160" xfId="8" applyFont="1" applyFill="1" applyBorder="1" applyAlignment="1">
      <alignment horizontal="centerContinuous" vertical="center" wrapText="1"/>
    </xf>
    <xf numFmtId="0" fontId="29" fillId="32" borderId="160" xfId="8" applyFont="1" applyFill="1" applyBorder="1" applyAlignment="1">
      <alignment horizontal="centerContinuous" vertical="center" wrapText="1"/>
    </xf>
    <xf numFmtId="0" fontId="29" fillId="32" borderId="85" xfId="8" applyFont="1" applyFill="1" applyBorder="1" applyAlignment="1">
      <alignment horizontal="centerContinuous" vertical="center" wrapText="1"/>
    </xf>
    <xf numFmtId="0" fontId="14" fillId="116" borderId="160" xfId="8" applyFont="1" applyFill="1" applyBorder="1" applyAlignment="1">
      <alignment horizontal="centerContinuous" vertical="center" wrapText="1"/>
    </xf>
    <xf numFmtId="0" fontId="14" fillId="105" borderId="85" xfId="8" applyFont="1" applyFill="1" applyBorder="1" applyAlignment="1">
      <alignment horizontal="centerContinuous" vertical="center" wrapText="1"/>
    </xf>
    <xf numFmtId="0" fontId="29" fillId="116" borderId="160" xfId="8" applyFont="1" applyFill="1" applyBorder="1" applyAlignment="1">
      <alignment horizontal="centerContinuous" vertical="center" wrapText="1"/>
    </xf>
    <xf numFmtId="0" fontId="14" fillId="116" borderId="85" xfId="8" applyFont="1" applyFill="1" applyBorder="1" applyAlignment="1">
      <alignment horizontal="centerContinuous" vertical="center" wrapText="1"/>
    </xf>
    <xf numFmtId="0" fontId="14" fillId="93" borderId="85" xfId="8" applyFont="1" applyFill="1" applyBorder="1" applyAlignment="1">
      <alignment horizontal="centerContinuous" vertical="center" wrapText="1"/>
    </xf>
    <xf numFmtId="0" fontId="95" fillId="137" borderId="2" xfId="25" applyFont="1" applyFill="1" applyAlignment="1">
      <alignment horizontal="right" vertical="center" wrapText="1"/>
    </xf>
    <xf numFmtId="0" fontId="16" fillId="137" borderId="2" xfId="25" applyFont="1" applyFill="1" applyAlignment="1">
      <alignment horizontal="right" vertical="center" wrapText="1"/>
    </xf>
    <xf numFmtId="0" fontId="95" fillId="130" borderId="2" xfId="25" applyFont="1" applyFill="1" applyAlignment="1">
      <alignment vertical="center" wrapText="1"/>
    </xf>
    <xf numFmtId="0" fontId="95" fillId="0" borderId="2" xfId="25" applyFont="1" applyAlignment="1">
      <alignment vertical="center" wrapText="1"/>
    </xf>
    <xf numFmtId="0" fontId="95" fillId="130" borderId="2" xfId="25" applyFont="1" applyFill="1" applyAlignment="1">
      <alignment horizontal="center" vertical="center" wrapText="1"/>
    </xf>
    <xf numFmtId="0" fontId="50" fillId="138" borderId="2" xfId="25" applyFont="1" applyFill="1" applyAlignment="1">
      <alignment vertical="center"/>
    </xf>
    <xf numFmtId="0" fontId="50" fillId="102" borderId="2" xfId="25" applyFont="1" applyFill="1" applyAlignment="1">
      <alignment vertical="center"/>
    </xf>
    <xf numFmtId="0" fontId="10" fillId="102" borderId="2" xfId="25" applyFont="1" applyFill="1" applyAlignment="1">
      <alignment vertical="center"/>
    </xf>
    <xf numFmtId="0" fontId="50" fillId="139" borderId="2" xfId="25" applyFont="1" applyFill="1" applyAlignment="1">
      <alignment vertical="center"/>
    </xf>
    <xf numFmtId="0" fontId="163" fillId="139" borderId="2" xfId="25" applyFont="1" applyFill="1" applyAlignment="1">
      <alignment vertical="center"/>
    </xf>
    <xf numFmtId="0" fontId="19" fillId="95" borderId="2" xfId="25" applyFont="1" applyFill="1" applyAlignment="1">
      <alignment vertical="center"/>
    </xf>
    <xf numFmtId="0" fontId="6" fillId="30" borderId="2" xfId="5" applyFont="1" applyFill="1" applyAlignment="1">
      <alignment horizontal="left" vertical="center" wrapText="1"/>
    </xf>
    <xf numFmtId="0" fontId="6" fillId="0" borderId="2" xfId="5" applyFont="1" applyAlignment="1">
      <alignment horizontal="left" vertical="center" wrapText="1"/>
    </xf>
    <xf numFmtId="0" fontId="14" fillId="140" borderId="2" xfId="5" applyFont="1" applyFill="1" applyAlignment="1">
      <alignment horizontal="center" vertical="center"/>
    </xf>
    <xf numFmtId="0" fontId="29" fillId="0" borderId="2" xfId="5" applyFont="1" applyAlignment="1">
      <alignment horizontal="center" vertical="center"/>
    </xf>
    <xf numFmtId="0" fontId="14" fillId="141" borderId="2" xfId="5" applyFont="1" applyFill="1" applyAlignment="1">
      <alignment horizontal="center" vertical="center"/>
    </xf>
    <xf numFmtId="0" fontId="8" fillId="142" borderId="2" xfId="5" applyFont="1" applyFill="1" applyAlignment="1">
      <alignment horizontal="center" vertical="center" wrapText="1"/>
    </xf>
    <xf numFmtId="0" fontId="8" fillId="142" borderId="2" xfId="5" applyFont="1" applyFill="1" applyAlignment="1">
      <alignment horizontal="left" vertical="center" wrapText="1"/>
    </xf>
    <xf numFmtId="0" fontId="8" fillId="143" borderId="2" xfId="5" applyFont="1" applyFill="1" applyAlignment="1">
      <alignment horizontal="center" vertical="center" wrapText="1"/>
    </xf>
    <xf numFmtId="0" fontId="8" fillId="143" borderId="2" xfId="5" applyFont="1" applyFill="1" applyAlignment="1">
      <alignment horizontal="left" vertical="center" wrapText="1"/>
    </xf>
    <xf numFmtId="0" fontId="8" fillId="144" borderId="2" xfId="5" applyFont="1" applyFill="1" applyAlignment="1">
      <alignment horizontal="center" vertical="center" wrapText="1"/>
    </xf>
    <xf numFmtId="0" fontId="8" fillId="144" borderId="2" xfId="5" applyFont="1" applyFill="1" applyAlignment="1">
      <alignment horizontal="left" vertical="center" wrapText="1"/>
    </xf>
    <xf numFmtId="0" fontId="8" fillId="145" borderId="2" xfId="5" applyFont="1" applyFill="1" applyAlignment="1">
      <alignment horizontal="center" vertical="center" wrapText="1"/>
    </xf>
    <xf numFmtId="0" fontId="8" fillId="145" borderId="2" xfId="5" applyFont="1" applyFill="1" applyAlignment="1">
      <alignment horizontal="left" vertical="center" wrapText="1"/>
    </xf>
    <xf numFmtId="0" fontId="17" fillId="146" borderId="2" xfId="5" applyFont="1" applyFill="1" applyAlignment="1">
      <alignment horizontal="center" vertical="center" wrapText="1"/>
    </xf>
    <xf numFmtId="0" fontId="17" fillId="146" borderId="2" xfId="5" applyFont="1" applyFill="1" applyAlignment="1">
      <alignment horizontal="left" vertical="center" wrapText="1"/>
    </xf>
    <xf numFmtId="0" fontId="17" fillId="31" borderId="2" xfId="5" applyFont="1" applyFill="1" applyAlignment="1">
      <alignment horizontal="center" vertical="center" wrapText="1"/>
    </xf>
    <xf numFmtId="0" fontId="17" fillId="31" borderId="2" xfId="5" applyFont="1" applyFill="1" applyAlignment="1">
      <alignment horizontal="left" vertical="center" wrapText="1"/>
    </xf>
    <xf numFmtId="0" fontId="8" fillId="23" borderId="2" xfId="5" applyFont="1" applyFill="1" applyAlignment="1">
      <alignment horizontal="center" vertical="center" wrapText="1"/>
    </xf>
    <xf numFmtId="0" fontId="8" fillId="23" borderId="2" xfId="5" applyFont="1" applyFill="1" applyAlignment="1">
      <alignment horizontal="left" vertical="center" wrapText="1"/>
    </xf>
    <xf numFmtId="0" fontId="8" fillId="147" borderId="2" xfId="5" applyFont="1" applyFill="1" applyAlignment="1">
      <alignment horizontal="center" vertical="center" wrapText="1"/>
    </xf>
    <xf numFmtId="0" fontId="8" fillId="147" borderId="2" xfId="5" applyFont="1" applyFill="1" applyAlignment="1">
      <alignment horizontal="left" vertical="center" wrapText="1"/>
    </xf>
    <xf numFmtId="0" fontId="8" fillId="148" borderId="2" xfId="5" applyFont="1" applyFill="1" applyAlignment="1">
      <alignment horizontal="center" vertical="center" wrapText="1"/>
    </xf>
    <xf numFmtId="0" fontId="8" fillId="148" borderId="2" xfId="5" applyFont="1" applyFill="1" applyAlignment="1">
      <alignment horizontal="left" vertical="center" wrapText="1"/>
    </xf>
    <xf numFmtId="0" fontId="8" fillId="149" borderId="2" xfId="5" applyFont="1" applyFill="1" applyAlignment="1">
      <alignment horizontal="center" vertical="center" wrapText="1"/>
    </xf>
    <xf numFmtId="0" fontId="8" fillId="149" borderId="2" xfId="5" applyFont="1" applyFill="1" applyAlignment="1">
      <alignment horizontal="left" vertical="center" wrapText="1"/>
    </xf>
    <xf numFmtId="0" fontId="8" fillId="150" borderId="2" xfId="5" applyFont="1" applyFill="1" applyAlignment="1">
      <alignment horizontal="center" vertical="center" wrapText="1"/>
    </xf>
    <xf numFmtId="0" fontId="8" fillId="150" borderId="2" xfId="5" applyFont="1" applyFill="1" applyAlignment="1">
      <alignment horizontal="left" vertical="center" wrapText="1"/>
    </xf>
    <xf numFmtId="0" fontId="8" fillId="134" borderId="2" xfId="5" applyFont="1" applyFill="1" applyAlignment="1">
      <alignment horizontal="center" vertical="center" wrapText="1"/>
    </xf>
    <xf numFmtId="0" fontId="8" fillId="134" borderId="2" xfId="5" applyFont="1" applyFill="1" applyAlignment="1">
      <alignment horizontal="left" vertical="center" wrapText="1"/>
    </xf>
    <xf numFmtId="0" fontId="17" fillId="151" borderId="2" xfId="5" applyFont="1" applyFill="1" applyAlignment="1">
      <alignment horizontal="center" vertical="center" wrapText="1"/>
    </xf>
    <xf numFmtId="0" fontId="17" fillId="151" borderId="2" xfId="5" applyFont="1" applyFill="1" applyAlignment="1">
      <alignment horizontal="left" vertical="center" wrapText="1"/>
    </xf>
    <xf numFmtId="0" fontId="8" fillId="152" borderId="2" xfId="5" applyFont="1" applyFill="1" applyAlignment="1">
      <alignment horizontal="center" vertical="center" wrapText="1"/>
    </xf>
    <xf numFmtId="0" fontId="8" fillId="152" borderId="2" xfId="5" applyFont="1" applyFill="1" applyAlignment="1">
      <alignment horizontal="left" vertical="center" wrapText="1"/>
    </xf>
    <xf numFmtId="0" fontId="25" fillId="153" borderId="2" xfId="5" applyFont="1" applyFill="1" applyAlignment="1">
      <alignment horizontal="center" vertical="center"/>
    </xf>
    <xf numFmtId="0" fontId="53" fillId="0" borderId="2" xfId="16" applyFont="1"/>
    <xf numFmtId="0" fontId="53" fillId="0" borderId="2" xfId="16" applyFont="1" applyAlignment="1">
      <alignment horizontal="left"/>
    </xf>
    <xf numFmtId="0" fontId="23" fillId="0" borderId="2" xfId="25"/>
    <xf numFmtId="0" fontId="53" fillId="0" borderId="12" xfId="16" applyFont="1" applyBorder="1" applyAlignment="1">
      <alignment horizontal="left" vertical="center"/>
    </xf>
    <xf numFmtId="0" fontId="53" fillId="0" borderId="12" xfId="16" applyFont="1" applyBorder="1" applyAlignment="1">
      <alignment horizontal="right" vertical="center"/>
    </xf>
    <xf numFmtId="0" fontId="53" fillId="0" borderId="12" xfId="16" applyFont="1" applyBorder="1" applyAlignment="1">
      <alignment vertical="center"/>
    </xf>
    <xf numFmtId="0" fontId="7" fillId="145" borderId="139" xfId="25" applyFont="1" applyFill="1" applyBorder="1" applyAlignment="1">
      <alignment horizontal="left" vertical="center"/>
    </xf>
    <xf numFmtId="0" fontId="7" fillId="145" borderId="139" xfId="25" applyFont="1" applyFill="1" applyBorder="1" applyAlignment="1">
      <alignment horizontal="center" vertical="center"/>
    </xf>
    <xf numFmtId="174" fontId="8" fillId="145" borderId="168" xfId="25" applyNumberFormat="1" applyFont="1" applyFill="1" applyBorder="1" applyAlignment="1">
      <alignment horizontal="center" vertical="center"/>
    </xf>
    <xf numFmtId="174" fontId="7" fillId="145" borderId="105" xfId="25" applyNumberFormat="1" applyFont="1" applyFill="1" applyBorder="1" applyAlignment="1">
      <alignment horizontal="center" vertical="center"/>
    </xf>
    <xf numFmtId="0" fontId="7" fillId="145" borderId="38" xfId="25" applyFont="1" applyFill="1" applyBorder="1" applyAlignment="1">
      <alignment horizontal="left" vertical="center"/>
    </xf>
    <xf numFmtId="0" fontId="7" fillId="145" borderId="38" xfId="25" applyFont="1" applyFill="1" applyBorder="1" applyAlignment="1">
      <alignment horizontal="center" vertical="center"/>
    </xf>
    <xf numFmtId="0" fontId="7" fillId="145" borderId="2" xfId="25" applyFont="1" applyFill="1" applyAlignment="1">
      <alignment horizontal="left" vertical="center"/>
    </xf>
    <xf numFmtId="0" fontId="7" fillId="145" borderId="2" xfId="25" applyFont="1" applyFill="1" applyAlignment="1">
      <alignment horizontal="center" vertical="center"/>
    </xf>
    <xf numFmtId="0" fontId="7" fillId="0" borderId="169" xfId="25" applyFont="1" applyBorder="1" applyAlignment="1">
      <alignment horizontal="center" vertical="center"/>
    </xf>
    <xf numFmtId="0" fontId="8" fillId="2" borderId="2" xfId="25" applyFont="1" applyFill="1" applyAlignment="1">
      <alignment horizontal="center" vertical="center"/>
    </xf>
    <xf numFmtId="0" fontId="8" fillId="0" borderId="170" xfId="25" applyFont="1" applyBorder="1" applyAlignment="1">
      <alignment horizontal="center" vertical="center"/>
    </xf>
    <xf numFmtId="0" fontId="8" fillId="0" borderId="169" xfId="25" applyFont="1" applyBorder="1" applyAlignment="1">
      <alignment horizontal="center" vertical="center"/>
    </xf>
    <xf numFmtId="0" fontId="55" fillId="53" borderId="6" xfId="16" applyFont="1" applyFill="1" applyBorder="1" applyAlignment="1">
      <alignment horizontal="centerContinuous" vertical="center"/>
    </xf>
    <xf numFmtId="0" fontId="164" fillId="0" borderId="171" xfId="25" applyFont="1" applyBorder="1" applyAlignment="1">
      <alignment horizontal="center" vertical="center"/>
    </xf>
    <xf numFmtId="0" fontId="8" fillId="2" borderId="2" xfId="25" applyFont="1" applyFill="1" applyAlignment="1">
      <alignment horizontal="left" vertical="center"/>
    </xf>
    <xf numFmtId="174" fontId="8" fillId="2" borderId="2" xfId="25" applyNumberFormat="1" applyFont="1" applyFill="1" applyAlignment="1">
      <alignment horizontal="center" vertical="center"/>
    </xf>
    <xf numFmtId="0" fontId="8" fillId="142" borderId="2" xfId="25" applyFont="1" applyFill="1" applyAlignment="1">
      <alignment horizontal="center" vertical="center"/>
    </xf>
    <xf numFmtId="0" fontId="165" fillId="154" borderId="5" xfId="16" applyFont="1" applyFill="1" applyBorder="1" applyAlignment="1">
      <alignment horizontal="centerContinuous" vertical="center"/>
    </xf>
    <xf numFmtId="0" fontId="8" fillId="142" borderId="2" xfId="25" applyFont="1" applyFill="1" applyAlignment="1">
      <alignment horizontal="left" vertical="center"/>
    </xf>
    <xf numFmtId="174" fontId="8" fillId="142" borderId="2" xfId="25" applyNumberFormat="1" applyFont="1" applyFill="1" applyAlignment="1">
      <alignment horizontal="center" vertical="center"/>
    </xf>
    <xf numFmtId="0" fontId="8" fillId="143" borderId="2" xfId="25" applyFont="1" applyFill="1" applyAlignment="1">
      <alignment horizontal="center" vertical="center"/>
    </xf>
    <xf numFmtId="0" fontId="55" fillId="155" borderId="2" xfId="16" applyFont="1" applyFill="1" applyAlignment="1">
      <alignment horizontal="centerContinuous" vertical="center"/>
    </xf>
    <xf numFmtId="0" fontId="8" fillId="143" borderId="2" xfId="25" applyFont="1" applyFill="1" applyAlignment="1">
      <alignment horizontal="left" vertical="center"/>
    </xf>
    <xf numFmtId="174" fontId="8" fillId="143" borderId="2" xfId="25" applyNumberFormat="1" applyFont="1" applyFill="1" applyAlignment="1">
      <alignment horizontal="center" vertical="center"/>
    </xf>
    <xf numFmtId="0" fontId="8" fillId="144" borderId="2" xfId="25" applyFont="1" applyFill="1" applyAlignment="1">
      <alignment horizontal="center" vertical="center"/>
    </xf>
    <xf numFmtId="0" fontId="8" fillId="144" borderId="2" xfId="25" applyFont="1" applyFill="1" applyAlignment="1">
      <alignment horizontal="left" vertical="center"/>
    </xf>
    <xf numFmtId="174" fontId="8" fillId="144" borderId="2" xfId="25" applyNumberFormat="1" applyFont="1" applyFill="1" applyAlignment="1">
      <alignment horizontal="center" vertical="center"/>
    </xf>
    <xf numFmtId="0" fontId="7" fillId="0" borderId="169" xfId="25" applyFont="1" applyBorder="1" applyAlignment="1">
      <alignment horizontal="left" vertical="center"/>
    </xf>
    <xf numFmtId="0" fontId="8" fillId="145" borderId="2" xfId="25" applyFont="1" applyFill="1" applyAlignment="1">
      <alignment horizontal="center" vertical="center"/>
    </xf>
    <xf numFmtId="0" fontId="8" fillId="145" borderId="2" xfId="25" applyFont="1" applyFill="1" applyAlignment="1">
      <alignment horizontal="left" vertical="center"/>
    </xf>
    <xf numFmtId="174" fontId="8" fillId="145" borderId="2" xfId="25" applyNumberFormat="1" applyFont="1" applyFill="1" applyAlignment="1">
      <alignment horizontal="center" vertical="center"/>
    </xf>
    <xf numFmtId="0" fontId="17" fillId="146" borderId="2" xfId="25" applyFont="1" applyFill="1" applyAlignment="1">
      <alignment horizontal="center" vertical="center"/>
    </xf>
    <xf numFmtId="0" fontId="17" fillId="0" borderId="170" xfId="25" applyFont="1" applyBorder="1" applyAlignment="1">
      <alignment horizontal="center" vertical="center"/>
    </xf>
    <xf numFmtId="0" fontId="17" fillId="146" borderId="2" xfId="25" applyFont="1" applyFill="1" applyAlignment="1">
      <alignment horizontal="left" vertical="center"/>
    </xf>
    <xf numFmtId="174" fontId="17" fillId="146" borderId="2" xfId="25" applyNumberFormat="1" applyFont="1" applyFill="1" applyAlignment="1">
      <alignment horizontal="center" vertical="center"/>
    </xf>
    <xf numFmtId="0" fontId="17" fillId="31" borderId="2" xfId="25" applyFont="1" applyFill="1" applyAlignment="1">
      <alignment horizontal="center" vertical="center"/>
    </xf>
    <xf numFmtId="0" fontId="17" fillId="31" borderId="2" xfId="25" applyFont="1" applyFill="1" applyAlignment="1">
      <alignment horizontal="left" vertical="center"/>
    </xf>
    <xf numFmtId="174" fontId="17" fillId="31" borderId="2" xfId="25" applyNumberFormat="1" applyFont="1" applyFill="1" applyAlignment="1">
      <alignment horizontal="center" vertical="center"/>
    </xf>
    <xf numFmtId="0" fontId="8" fillId="23" borderId="2" xfId="25" applyFont="1" applyFill="1" applyAlignment="1">
      <alignment horizontal="center" vertical="center"/>
    </xf>
    <xf numFmtId="0" fontId="8" fillId="23" borderId="2" xfId="25" applyFont="1" applyFill="1" applyAlignment="1">
      <alignment horizontal="left" vertical="center"/>
    </xf>
    <xf numFmtId="174" fontId="8" fillId="23" borderId="2" xfId="25" applyNumberFormat="1" applyFont="1" applyFill="1" applyAlignment="1">
      <alignment horizontal="center" vertical="center"/>
    </xf>
    <xf numFmtId="0" fontId="8" fillId="145" borderId="139" xfId="25" applyFont="1" applyFill="1" applyBorder="1" applyAlignment="1">
      <alignment horizontal="center" vertical="center"/>
    </xf>
    <xf numFmtId="0" fontId="8" fillId="147" borderId="2" xfId="25" applyFont="1" applyFill="1" applyAlignment="1">
      <alignment horizontal="center" vertical="center"/>
    </xf>
    <xf numFmtId="0" fontId="8" fillId="147" borderId="2" xfId="25" applyFont="1" applyFill="1" applyAlignment="1">
      <alignment horizontal="left" vertical="center"/>
    </xf>
    <xf numFmtId="174" fontId="8" fillId="147" borderId="2" xfId="25" applyNumberFormat="1" applyFont="1" applyFill="1" applyAlignment="1">
      <alignment horizontal="center" vertical="center"/>
    </xf>
    <xf numFmtId="0" fontId="8" fillId="148" borderId="2" xfId="25" applyFont="1" applyFill="1" applyAlignment="1">
      <alignment horizontal="center" vertical="center"/>
    </xf>
    <xf numFmtId="0" fontId="8" fillId="148" borderId="2" xfId="25" applyFont="1" applyFill="1" applyAlignment="1">
      <alignment horizontal="left" vertical="center"/>
    </xf>
    <xf numFmtId="174" fontId="8" fillId="148" borderId="2" xfId="25" applyNumberFormat="1" applyFont="1" applyFill="1" applyAlignment="1">
      <alignment horizontal="center" vertical="center"/>
    </xf>
    <xf numFmtId="0" fontId="8" fillId="149" borderId="2" xfId="25" applyFont="1" applyFill="1" applyAlignment="1">
      <alignment horizontal="center" vertical="center"/>
    </xf>
    <xf numFmtId="0" fontId="8" fillId="149" borderId="2" xfId="25" applyFont="1" applyFill="1" applyAlignment="1">
      <alignment horizontal="left" vertical="center"/>
    </xf>
    <xf numFmtId="174" fontId="8" fillId="149" borderId="2" xfId="25" applyNumberFormat="1" applyFont="1" applyFill="1" applyAlignment="1">
      <alignment horizontal="center" vertical="center"/>
    </xf>
    <xf numFmtId="0" fontId="8" fillId="2" borderId="139" xfId="25" applyFont="1" applyFill="1" applyBorder="1" applyAlignment="1">
      <alignment horizontal="center" vertical="center"/>
    </xf>
    <xf numFmtId="0" fontId="8" fillId="150" borderId="139" xfId="25" applyFont="1" applyFill="1" applyBorder="1" applyAlignment="1">
      <alignment horizontal="center" vertical="center"/>
    </xf>
    <xf numFmtId="0" fontId="8" fillId="150" borderId="2" xfId="25" applyFont="1" applyFill="1" applyAlignment="1">
      <alignment horizontal="left" vertical="center"/>
    </xf>
    <xf numFmtId="174" fontId="8" fillId="150" borderId="2" xfId="25" applyNumberFormat="1" applyFont="1" applyFill="1" applyAlignment="1">
      <alignment horizontal="center" vertical="center"/>
    </xf>
    <xf numFmtId="0" fontId="8" fillId="150" borderId="2" xfId="25" applyFont="1" applyFill="1" applyAlignment="1">
      <alignment horizontal="center" vertical="center"/>
    </xf>
    <xf numFmtId="0" fontId="8" fillId="134" borderId="2" xfId="25" applyFont="1" applyFill="1" applyAlignment="1">
      <alignment horizontal="center" vertical="center"/>
    </xf>
    <xf numFmtId="0" fontId="8" fillId="134" borderId="2" xfId="25" applyFont="1" applyFill="1" applyAlignment="1">
      <alignment horizontal="left" vertical="center"/>
    </xf>
    <xf numFmtId="174" fontId="8" fillId="134" borderId="2" xfId="25" applyNumberFormat="1" applyFont="1" applyFill="1" applyAlignment="1">
      <alignment horizontal="center" vertical="center"/>
    </xf>
    <xf numFmtId="0" fontId="17" fillId="151" borderId="2" xfId="25" applyFont="1" applyFill="1" applyAlignment="1">
      <alignment horizontal="center" vertical="center"/>
    </xf>
    <xf numFmtId="0" fontId="17" fillId="151" borderId="2" xfId="25" applyFont="1" applyFill="1" applyAlignment="1">
      <alignment horizontal="left" vertical="center"/>
    </xf>
    <xf numFmtId="174" fontId="17" fillId="151" borderId="2" xfId="25" applyNumberFormat="1" applyFont="1" applyFill="1" applyAlignment="1">
      <alignment horizontal="center" vertical="center"/>
    </xf>
    <xf numFmtId="0" fontId="8" fillId="152" borderId="2" xfId="25" applyFont="1" applyFill="1" applyAlignment="1">
      <alignment horizontal="center" vertical="center"/>
    </xf>
    <xf numFmtId="0" fontId="8" fillId="152" borderId="2" xfId="25" applyFont="1" applyFill="1" applyAlignment="1">
      <alignment horizontal="left" vertical="center"/>
    </xf>
    <xf numFmtId="174" fontId="8" fillId="152" borderId="2" xfId="25" applyNumberFormat="1" applyFont="1" applyFill="1" applyAlignment="1">
      <alignment horizontal="center" vertical="center"/>
    </xf>
    <xf numFmtId="0" fontId="166" fillId="145" borderId="2" xfId="25" applyFont="1" applyFill="1" applyAlignment="1">
      <alignment horizontal="center" vertical="center"/>
    </xf>
    <xf numFmtId="0" fontId="166" fillId="145" borderId="6" xfId="25" applyFont="1" applyFill="1" applyBorder="1" applyAlignment="1">
      <alignment horizontal="center" vertical="center"/>
    </xf>
    <xf numFmtId="0" fontId="166" fillId="0" borderId="6" xfId="25" applyFont="1" applyBorder="1" applyAlignment="1">
      <alignment horizontal="center" vertical="center"/>
    </xf>
    <xf numFmtId="0" fontId="166" fillId="145" borderId="5" xfId="25" applyFont="1" applyFill="1" applyBorder="1" applyAlignment="1">
      <alignment horizontal="center" vertical="center"/>
    </xf>
    <xf numFmtId="0" fontId="8" fillId="145" borderId="6" xfId="25" applyFont="1" applyFill="1" applyBorder="1" applyAlignment="1">
      <alignment horizontal="center" vertical="center"/>
    </xf>
    <xf numFmtId="0" fontId="8" fillId="145" borderId="6" xfId="25" applyFont="1" applyFill="1" applyBorder="1" applyAlignment="1">
      <alignment horizontal="centerContinuous" vertical="center"/>
    </xf>
    <xf numFmtId="0" fontId="8" fillId="145" borderId="2" xfId="25" applyFont="1" applyFill="1" applyAlignment="1">
      <alignment horizontal="centerContinuous" vertical="center"/>
    </xf>
    <xf numFmtId="0" fontId="8" fillId="145" borderId="5" xfId="25" applyFont="1" applyFill="1" applyBorder="1" applyAlignment="1">
      <alignment horizontal="centerContinuous" vertical="center"/>
    </xf>
    <xf numFmtId="0" fontId="8" fillId="91" borderId="2" xfId="25" applyFont="1" applyFill="1" applyAlignment="1">
      <alignment horizontal="center" vertical="center"/>
    </xf>
    <xf numFmtId="0" fontId="8" fillId="91" borderId="6" xfId="25" applyFont="1" applyFill="1" applyBorder="1" applyAlignment="1">
      <alignment horizontal="center" vertical="center"/>
    </xf>
    <xf numFmtId="0" fontId="8" fillId="91" borderId="168" xfId="25" applyFont="1" applyFill="1" applyBorder="1" applyAlignment="1">
      <alignment horizontal="center" vertical="center"/>
    </xf>
    <xf numFmtId="0" fontId="167" fillId="145" borderId="2" xfId="25" applyFont="1" applyFill="1" applyAlignment="1">
      <alignment horizontal="left" vertical="center"/>
    </xf>
    <xf numFmtId="0" fontId="168" fillId="145" borderId="2" xfId="25" applyFont="1" applyFill="1" applyAlignment="1">
      <alignment horizontal="left" vertical="center"/>
    </xf>
    <xf numFmtId="0" fontId="7" fillId="145" borderId="11" xfId="25" applyFont="1" applyFill="1" applyBorder="1" applyAlignment="1">
      <alignment horizontal="center" vertical="center"/>
    </xf>
    <xf numFmtId="0" fontId="7" fillId="145" borderId="12" xfId="25" applyFont="1" applyFill="1" applyBorder="1" applyAlignment="1">
      <alignment horizontal="center" vertical="center"/>
    </xf>
    <xf numFmtId="0" fontId="8" fillId="145" borderId="12" xfId="25" applyFont="1" applyFill="1" applyBorder="1" applyAlignment="1">
      <alignment horizontal="left" vertical="center"/>
    </xf>
    <xf numFmtId="0" fontId="8" fillId="145" borderId="12" xfId="25" applyFont="1" applyFill="1" applyBorder="1" applyAlignment="1">
      <alignment horizontal="center" vertical="center"/>
    </xf>
    <xf numFmtId="0" fontId="53" fillId="0" borderId="13" xfId="16" applyFont="1" applyBorder="1"/>
    <xf numFmtId="0" fontId="7" fillId="145" borderId="21" xfId="25" applyFont="1" applyFill="1" applyBorder="1" applyAlignment="1">
      <alignment horizontal="center" vertical="center"/>
    </xf>
    <xf numFmtId="0" fontId="53" fillId="0" borderId="20" xfId="16" applyFont="1" applyBorder="1"/>
    <xf numFmtId="0" fontId="33" fillId="121" borderId="74" xfId="25" applyFont="1" applyFill="1" applyBorder="1" applyAlignment="1">
      <alignment horizontal="right" vertical="center"/>
    </xf>
    <xf numFmtId="0" fontId="33" fillId="121" borderId="88" xfId="25" applyFont="1" applyFill="1" applyBorder="1" applyAlignment="1">
      <alignment horizontal="center" vertical="center"/>
    </xf>
    <xf numFmtId="0" fontId="44" fillId="121" borderId="75" xfId="25" applyFont="1" applyFill="1" applyBorder="1" applyAlignment="1">
      <alignment horizontal="center" vertical="center"/>
    </xf>
    <xf numFmtId="0" fontId="7" fillId="145" borderId="2" xfId="25" applyFont="1" applyFill="1" applyAlignment="1">
      <alignment horizontal="center" vertical="center" wrapText="1"/>
    </xf>
    <xf numFmtId="0" fontId="26" fillId="0" borderId="2" xfId="5" applyFont="1"/>
    <xf numFmtId="0" fontId="6" fillId="0" borderId="2" xfId="26" applyFont="1" applyAlignment="1">
      <alignment vertical="center"/>
    </xf>
    <xf numFmtId="0" fontId="26" fillId="30" borderId="2" xfId="5" applyFont="1" applyFill="1"/>
    <xf numFmtId="0" fontId="6" fillId="30" borderId="2" xfId="26" applyFont="1" applyFill="1" applyAlignment="1">
      <alignment horizontal="left" vertical="center"/>
    </xf>
    <xf numFmtId="0" fontId="6" fillId="30" borderId="2" xfId="26" applyFont="1" applyFill="1" applyAlignment="1">
      <alignment vertical="center"/>
    </xf>
    <xf numFmtId="0" fontId="29" fillId="30" borderId="2" xfId="26" applyFont="1" applyFill="1" applyAlignment="1">
      <alignment horizontal="right" vertical="center"/>
    </xf>
    <xf numFmtId="0" fontId="68" fillId="30" borderId="2" xfId="26" applyFont="1" applyFill="1" applyAlignment="1">
      <alignment vertical="center"/>
    </xf>
    <xf numFmtId="0" fontId="15" fillId="30" borderId="2" xfId="26" applyFont="1" applyFill="1" applyAlignment="1">
      <alignment vertical="center"/>
    </xf>
    <xf numFmtId="0" fontId="68" fillId="30" borderId="2" xfId="5" applyFont="1" applyFill="1" applyAlignment="1">
      <alignment horizontal="left" vertical="center"/>
    </xf>
    <xf numFmtId="0" fontId="16" fillId="11" borderId="2" xfId="5" applyFont="1" applyFill="1" applyAlignment="1">
      <alignment horizontal="right" vertical="center" wrapText="1"/>
    </xf>
    <xf numFmtId="0" fontId="16" fillId="30" borderId="2" xfId="5" applyFont="1" applyFill="1" applyAlignment="1">
      <alignment horizontal="center" vertical="center"/>
    </xf>
    <xf numFmtId="0" fontId="4" fillId="153" borderId="2" xfId="5" applyFont="1" applyFill="1" applyAlignment="1">
      <alignment horizontal="left" vertical="center"/>
    </xf>
    <xf numFmtId="0" fontId="4" fillId="153" borderId="2" xfId="5" applyFont="1" applyFill="1" applyAlignment="1">
      <alignment horizontal="center" vertical="center" wrapText="1"/>
    </xf>
    <xf numFmtId="0" fontId="16" fillId="156" borderId="2" xfId="26" applyFont="1" applyFill="1" applyAlignment="1">
      <alignment vertical="center"/>
    </xf>
    <xf numFmtId="0" fontId="169" fillId="156" borderId="2" xfId="26" applyFont="1" applyFill="1" applyAlignment="1">
      <alignment horizontal="left" vertical="center"/>
    </xf>
    <xf numFmtId="0" fontId="25" fillId="121" borderId="2" xfId="5" applyFont="1" applyFill="1" applyAlignment="1">
      <alignment horizontal="center" vertical="center" wrapText="1"/>
    </xf>
    <xf numFmtId="0" fontId="170" fillId="30" borderId="2" xfId="27" applyFont="1" applyFill="1"/>
    <xf numFmtId="0" fontId="170" fillId="0" borderId="2" xfId="27" applyFont="1"/>
    <xf numFmtId="0" fontId="171" fillId="30" borderId="2" xfId="27" applyFont="1" applyFill="1"/>
    <xf numFmtId="0" fontId="170" fillId="157" borderId="2" xfId="27" applyFont="1" applyFill="1" applyAlignment="1">
      <alignment horizontal="right" vertical="center"/>
    </xf>
    <xf numFmtId="0" fontId="170" fillId="0" borderId="2" xfId="28" applyFont="1" applyAlignment="1" applyProtection="1"/>
    <xf numFmtId="0" fontId="173" fillId="30" borderId="2" xfId="27" applyFont="1" applyFill="1"/>
    <xf numFmtId="0" fontId="153" fillId="30" borderId="2" xfId="29" applyFont="1" applyFill="1" applyAlignment="1" applyProtection="1">
      <alignment vertical="center"/>
      <protection locked="0"/>
    </xf>
    <xf numFmtId="0" fontId="37" fillId="30" borderId="2" xfId="27" applyFont="1" applyFill="1" applyAlignment="1">
      <alignment vertical="center"/>
    </xf>
    <xf numFmtId="0" fontId="8" fillId="32" borderId="3" xfId="5" applyFont="1" applyFill="1" applyBorder="1" applyAlignment="1">
      <alignment horizontal="center" vertical="center"/>
    </xf>
    <xf numFmtId="0" fontId="9" fillId="32" borderId="4" xfId="5" applyFont="1" applyFill="1" applyBorder="1" applyAlignment="1">
      <alignment horizontal="center" vertical="center"/>
    </xf>
    <xf numFmtId="0" fontId="68" fillId="137" borderId="3" xfId="5" applyFont="1" applyFill="1" applyBorder="1" applyAlignment="1">
      <alignment vertical="center"/>
    </xf>
    <xf numFmtId="0" fontId="9" fillId="137" borderId="44" xfId="5" applyFont="1" applyFill="1" applyBorder="1" applyAlignment="1">
      <alignment horizontal="right" vertical="center"/>
    </xf>
    <xf numFmtId="0" fontId="9" fillId="137" borderId="44" xfId="5" applyFont="1" applyFill="1" applyBorder="1" applyAlignment="1">
      <alignment horizontal="center" vertical="center"/>
    </xf>
    <xf numFmtId="0" fontId="9" fillId="137" borderId="4" xfId="5" applyFont="1" applyFill="1" applyBorder="1" applyAlignment="1">
      <alignment horizontal="center" vertical="center"/>
    </xf>
    <xf numFmtId="0" fontId="8" fillId="42" borderId="5" xfId="5" applyFont="1" applyFill="1" applyBorder="1" applyAlignment="1">
      <alignment horizontal="center" vertical="center" wrapText="1"/>
    </xf>
    <xf numFmtId="0" fontId="6" fillId="0" borderId="6" xfId="5" applyFont="1" applyBorder="1" applyAlignment="1">
      <alignment vertical="center" wrapText="1"/>
    </xf>
    <xf numFmtId="0" fontId="6" fillId="0" borderId="5" xfId="5" applyFont="1" applyBorder="1" applyAlignment="1">
      <alignment vertical="center"/>
    </xf>
    <xf numFmtId="0" fontId="50" fillId="158" borderId="2" xfId="5" applyFont="1" applyFill="1" applyAlignment="1">
      <alignment horizontal="right" vertical="center"/>
    </xf>
    <xf numFmtId="0" fontId="174" fillId="31" borderId="2" xfId="5" applyFont="1" applyFill="1" applyAlignment="1">
      <alignment horizontal="center" vertical="center"/>
    </xf>
    <xf numFmtId="0" fontId="50" fillId="158" borderId="2" xfId="5" applyFont="1" applyFill="1" applyAlignment="1">
      <alignment vertical="center"/>
    </xf>
    <xf numFmtId="0" fontId="50" fillId="158" borderId="6" xfId="5" applyFont="1" applyFill="1" applyBorder="1" applyAlignment="1">
      <alignment vertical="center"/>
    </xf>
    <xf numFmtId="0" fontId="50" fillId="30" borderId="2" xfId="5" applyFont="1" applyFill="1" applyAlignment="1">
      <alignment horizontal="right" vertical="center"/>
    </xf>
    <xf numFmtId="0" fontId="7" fillId="109" borderId="2" xfId="5" applyFont="1" applyFill="1" applyAlignment="1">
      <alignment horizontal="center" vertical="center"/>
    </xf>
    <xf numFmtId="0" fontId="50" fillId="30" borderId="2" xfId="5" applyFont="1" applyFill="1" applyAlignment="1">
      <alignment vertical="center"/>
    </xf>
    <xf numFmtId="0" fontId="50" fillId="30" borderId="6" xfId="5" applyFont="1" applyFill="1" applyBorder="1" applyAlignment="1">
      <alignment vertical="center"/>
    </xf>
    <xf numFmtId="0" fontId="7" fillId="134" borderId="2" xfId="5" applyFont="1" applyFill="1" applyAlignment="1">
      <alignment horizontal="center" vertical="center"/>
    </xf>
    <xf numFmtId="0" fontId="7" fillId="159" borderId="2" xfId="5" applyFont="1" applyFill="1" applyAlignment="1">
      <alignment horizontal="center" vertical="center"/>
    </xf>
    <xf numFmtId="0" fontId="7" fillId="160" borderId="2" xfId="5" applyFont="1" applyFill="1" applyAlignment="1">
      <alignment horizontal="center" vertical="center"/>
    </xf>
    <xf numFmtId="0" fontId="174" fillId="3" borderId="2" xfId="5" applyFont="1" applyFill="1" applyAlignment="1">
      <alignment horizontal="center" vertical="center"/>
    </xf>
    <xf numFmtId="0" fontId="6" fillId="0" borderId="7" xfId="5" applyFont="1" applyBorder="1" applyAlignment="1">
      <alignment vertical="center"/>
    </xf>
    <xf numFmtId="0" fontId="20" fillId="0" borderId="14" xfId="5" applyFont="1" applyBorder="1" applyAlignment="1">
      <alignment vertical="center"/>
    </xf>
    <xf numFmtId="0" fontId="20" fillId="0" borderId="8" xfId="5" applyFont="1" applyBorder="1" applyAlignment="1">
      <alignment vertical="center"/>
    </xf>
    <xf numFmtId="0" fontId="6" fillId="0" borderId="8" xfId="5" applyFont="1" applyBorder="1" applyAlignment="1">
      <alignment vertical="center"/>
    </xf>
    <xf numFmtId="0" fontId="6" fillId="0" borderId="14" xfId="5" applyFont="1" applyBorder="1" applyAlignment="1">
      <alignment vertical="center"/>
    </xf>
    <xf numFmtId="0" fontId="8" fillId="22" borderId="2" xfId="5" applyFont="1" applyFill="1" applyAlignment="1">
      <alignment horizontal="center" vertical="center"/>
    </xf>
    <xf numFmtId="0" fontId="8" fillId="22" borderId="2" xfId="5" applyFont="1" applyFill="1" applyAlignment="1">
      <alignment horizontal="left" vertical="center"/>
    </xf>
    <xf numFmtId="0" fontId="8" fillId="22" borderId="5" xfId="5" applyFont="1" applyFill="1" applyBorder="1" applyAlignment="1">
      <alignment horizontal="center" vertical="center"/>
    </xf>
    <xf numFmtId="0" fontId="50" fillId="158" borderId="6" xfId="5" applyFont="1" applyFill="1" applyBorder="1" applyAlignment="1">
      <alignment horizontal="left" vertical="center"/>
    </xf>
    <xf numFmtId="0" fontId="50" fillId="158" borderId="2" xfId="5" applyFont="1" applyFill="1" applyAlignment="1">
      <alignment horizontal="left" vertical="center"/>
    </xf>
    <xf numFmtId="0" fontId="8" fillId="137" borderId="6" xfId="5" applyFont="1" applyFill="1" applyBorder="1" applyAlignment="1">
      <alignment horizontal="center" vertical="center"/>
    </xf>
    <xf numFmtId="0" fontId="8" fillId="137" borderId="2" xfId="5" applyFont="1" applyFill="1" applyAlignment="1">
      <alignment horizontal="center" vertical="center"/>
    </xf>
    <xf numFmtId="0" fontId="8" fillId="137" borderId="5" xfId="5" applyFont="1" applyFill="1" applyBorder="1" applyAlignment="1">
      <alignment horizontal="center" vertical="center"/>
    </xf>
    <xf numFmtId="0" fontId="20" fillId="0" borderId="7" xfId="5" applyFont="1" applyBorder="1" applyAlignment="1">
      <alignment vertical="center"/>
    </xf>
    <xf numFmtId="0" fontId="174" fillId="22" borderId="2" xfId="5" applyFont="1" applyFill="1" applyAlignment="1">
      <alignment horizontal="center" vertical="center"/>
    </xf>
    <xf numFmtId="0" fontId="95" fillId="158" borderId="2" xfId="5" applyFont="1" applyFill="1" applyAlignment="1">
      <alignment horizontal="right" vertical="center"/>
    </xf>
    <xf numFmtId="0" fontId="50" fillId="158" borderId="5" xfId="5" applyFont="1" applyFill="1" applyBorder="1" applyAlignment="1">
      <alignment vertical="center"/>
    </xf>
    <xf numFmtId="0" fontId="50" fillId="158" borderId="5" xfId="5" applyFont="1" applyFill="1" applyBorder="1" applyAlignment="1">
      <alignment horizontal="center" vertical="center"/>
    </xf>
    <xf numFmtId="0" fontId="7" fillId="59" borderId="2" xfId="5" applyFont="1" applyFill="1" applyAlignment="1">
      <alignment horizontal="center" vertical="center"/>
    </xf>
    <xf numFmtId="0" fontId="7" fillId="164" borderId="2" xfId="5" applyFont="1" applyFill="1" applyAlignment="1">
      <alignment horizontal="center" vertical="center"/>
    </xf>
    <xf numFmtId="0" fontId="95" fillId="30" borderId="2" xfId="5" applyFont="1" applyFill="1" applyAlignment="1">
      <alignment horizontal="right" vertical="center"/>
    </xf>
    <xf numFmtId="0" fontId="50" fillId="30" borderId="5" xfId="5" applyFont="1" applyFill="1" applyBorder="1" applyAlignment="1">
      <alignment vertical="center"/>
    </xf>
    <xf numFmtId="0" fontId="7" fillId="49" borderId="2" xfId="5" applyFont="1" applyFill="1" applyAlignment="1">
      <alignment horizontal="center" vertical="center"/>
    </xf>
    <xf numFmtId="0" fontId="7" fillId="58" borderId="2" xfId="5" applyFont="1" applyFill="1" applyAlignment="1">
      <alignment horizontal="center" vertical="center"/>
    </xf>
    <xf numFmtId="0" fontId="9" fillId="130" borderId="6" xfId="5" applyFont="1" applyFill="1" applyBorder="1" applyAlignment="1">
      <alignment horizontal="center" vertical="center"/>
    </xf>
    <xf numFmtId="0" fontId="9" fillId="130" borderId="2" xfId="5" applyFont="1" applyFill="1" applyAlignment="1">
      <alignment horizontal="center" vertical="center"/>
    </xf>
    <xf numFmtId="0" fontId="9" fillId="137" borderId="2" xfId="5" applyFont="1" applyFill="1" applyAlignment="1">
      <alignment horizontal="center" vertical="center"/>
    </xf>
    <xf numFmtId="0" fontId="9" fillId="130" borderId="5" xfId="5" applyFont="1" applyFill="1" applyBorder="1" applyAlignment="1">
      <alignment horizontal="center" vertical="center"/>
    </xf>
    <xf numFmtId="0" fontId="50" fillId="158" borderId="5" xfId="5" applyFont="1" applyFill="1" applyBorder="1" applyAlignment="1">
      <alignment horizontal="center" vertical="center"/>
    </xf>
    <xf numFmtId="0" fontId="95" fillId="158" borderId="2" xfId="5" applyFont="1" applyFill="1" applyAlignment="1">
      <alignment horizontal="right" vertical="center"/>
    </xf>
    <xf numFmtId="0" fontId="16" fillId="32" borderId="3" xfId="5" applyFont="1" applyFill="1" applyBorder="1" applyAlignment="1">
      <alignment horizontal="center" vertical="center"/>
    </xf>
    <xf numFmtId="0" fontId="16" fillId="32" borderId="44" xfId="5" applyFont="1" applyFill="1" applyBorder="1" applyAlignment="1">
      <alignment horizontal="center" vertical="center"/>
    </xf>
    <xf numFmtId="0" fontId="16" fillId="32" borderId="4" xfId="5" applyFont="1" applyFill="1" applyBorder="1" applyAlignment="1">
      <alignment horizontal="center" vertical="center"/>
    </xf>
    <xf numFmtId="0" fontId="174" fillId="48" borderId="2" xfId="5" applyFont="1" applyFill="1" applyAlignment="1">
      <alignment horizontal="center" vertical="center"/>
    </xf>
    <xf numFmtId="0" fontId="7" fillId="85" borderId="2" xfId="5" applyFont="1" applyFill="1" applyAlignment="1">
      <alignment horizontal="center" vertical="center"/>
    </xf>
    <xf numFmtId="0" fontId="7" fillId="41" borderId="2" xfId="5" applyFont="1" applyFill="1" applyAlignment="1">
      <alignment horizontal="center" vertical="center"/>
    </xf>
    <xf numFmtId="0" fontId="7" fillId="49" borderId="2" xfId="5" applyFont="1" applyFill="1" applyAlignment="1">
      <alignment horizontal="center" vertical="center"/>
    </xf>
    <xf numFmtId="0" fontId="174" fillId="72" borderId="2" xfId="5" applyFont="1" applyFill="1" applyAlignment="1">
      <alignment horizontal="center" vertical="center"/>
    </xf>
    <xf numFmtId="0" fontId="7" fillId="163" borderId="2" xfId="5" applyFont="1" applyFill="1" applyAlignment="1">
      <alignment horizontal="center" vertical="center"/>
    </xf>
    <xf numFmtId="0" fontId="7" fillId="165" borderId="2" xfId="5" applyFont="1" applyFill="1" applyAlignment="1">
      <alignment horizontal="center" vertical="center"/>
    </xf>
    <xf numFmtId="0" fontId="174" fillId="31" borderId="2" xfId="5" applyFont="1" applyFill="1" applyAlignment="1">
      <alignment horizontal="center" vertical="center"/>
    </xf>
    <xf numFmtId="0" fontId="7" fillId="59" borderId="2" xfId="5" applyFont="1" applyFill="1" applyAlignment="1">
      <alignment horizontal="center" vertical="center"/>
    </xf>
    <xf numFmtId="0" fontId="7" fillId="164" borderId="2" xfId="5" applyFont="1" applyFill="1" applyAlignment="1">
      <alignment horizontal="center" vertical="center"/>
    </xf>
    <xf numFmtId="0" fontId="174" fillId="133" borderId="2" xfId="5" applyFont="1" applyFill="1" applyAlignment="1">
      <alignment horizontal="center" vertical="center"/>
    </xf>
    <xf numFmtId="0" fontId="7" fillId="62" borderId="2" xfId="5" applyFont="1" applyFill="1" applyAlignment="1">
      <alignment horizontal="center" vertical="center"/>
    </xf>
    <xf numFmtId="0" fontId="7" fillId="134" borderId="2" xfId="5" applyFont="1" applyFill="1" applyAlignment="1">
      <alignment horizontal="center" vertical="center"/>
    </xf>
    <xf numFmtId="0" fontId="7" fillId="57" borderId="2" xfId="5" applyFont="1" applyFill="1" applyAlignment="1">
      <alignment horizontal="center" vertical="center"/>
    </xf>
    <xf numFmtId="0" fontId="50" fillId="158" borderId="2" xfId="5" applyFont="1" applyFill="1" applyAlignment="1">
      <alignment horizontal="left" vertical="center"/>
    </xf>
    <xf numFmtId="0" fontId="50" fillId="158" borderId="6" xfId="5" applyFont="1" applyFill="1" applyBorder="1" applyAlignment="1">
      <alignment horizontal="left" vertical="center"/>
    </xf>
    <xf numFmtId="0" fontId="7" fillId="160" borderId="2" xfId="5" applyFont="1" applyFill="1" applyAlignment="1">
      <alignment horizontal="center" vertical="center"/>
    </xf>
    <xf numFmtId="0" fontId="7" fillId="147" borderId="2" xfId="5" applyFont="1" applyFill="1" applyAlignment="1">
      <alignment horizontal="center" vertical="center"/>
    </xf>
    <xf numFmtId="0" fontId="7" fillId="21" borderId="2" xfId="5" applyFont="1" applyFill="1" applyAlignment="1">
      <alignment horizontal="center" vertical="center"/>
    </xf>
    <xf numFmtId="0" fontId="7" fillId="73" borderId="2" xfId="5" applyFont="1" applyFill="1" applyAlignment="1">
      <alignment horizontal="center" vertical="center"/>
    </xf>
    <xf numFmtId="0" fontId="17" fillId="48" borderId="5" xfId="5" applyFont="1" applyFill="1" applyBorder="1" applyAlignment="1">
      <alignment horizontal="center" vertical="center"/>
    </xf>
    <xf numFmtId="0" fontId="17" fillId="48" borderId="2" xfId="5" applyFont="1" applyFill="1" applyAlignment="1">
      <alignment horizontal="center" vertical="center"/>
    </xf>
    <xf numFmtId="0" fontId="8" fillId="85" borderId="5" xfId="5" applyFont="1" applyFill="1" applyBorder="1" applyAlignment="1">
      <alignment horizontal="center" vertical="center"/>
    </xf>
    <xf numFmtId="0" fontId="8" fillId="85" borderId="2" xfId="5" applyFont="1" applyFill="1" applyAlignment="1">
      <alignment horizontal="center" vertical="center"/>
    </xf>
    <xf numFmtId="0" fontId="8" fillId="58" borderId="5" xfId="5" applyFont="1" applyFill="1" applyBorder="1" applyAlignment="1">
      <alignment horizontal="center" vertical="center"/>
    </xf>
    <xf numFmtId="0" fontId="8" fillId="58" borderId="2" xfId="5" applyFont="1" applyFill="1" applyAlignment="1">
      <alignment horizontal="center" vertical="center"/>
    </xf>
    <xf numFmtId="0" fontId="8" fillId="163" borderId="5" xfId="5" applyFont="1" applyFill="1" applyBorder="1" applyAlignment="1">
      <alignment horizontal="center" vertical="center"/>
    </xf>
    <xf numFmtId="0" fontId="8" fillId="163" borderId="2" xfId="5" applyFont="1" applyFill="1" applyAlignment="1">
      <alignment horizontal="center" vertical="center" wrapText="1"/>
    </xf>
    <xf numFmtId="0" fontId="8" fillId="163" borderId="2" xfId="5" applyFont="1" applyFill="1" applyAlignment="1">
      <alignment horizontal="center" vertical="center"/>
    </xf>
    <xf numFmtId="0" fontId="8" fillId="160" borderId="5" xfId="5" applyFont="1" applyFill="1" applyBorder="1" applyAlignment="1">
      <alignment horizontal="center" vertical="center"/>
    </xf>
    <xf numFmtId="0" fontId="8" fillId="160" borderId="2" xfId="5" applyFont="1" applyFill="1" applyAlignment="1">
      <alignment horizontal="center" vertical="center"/>
    </xf>
    <xf numFmtId="0" fontId="8" fillId="109" borderId="5" xfId="5" applyFont="1" applyFill="1" applyBorder="1" applyAlignment="1">
      <alignment horizontal="center" vertical="center"/>
    </xf>
    <xf numFmtId="0" fontId="8" fillId="109" borderId="2" xfId="5" applyFont="1" applyFill="1" applyAlignment="1">
      <alignment horizontal="center" vertical="center"/>
    </xf>
    <xf numFmtId="0" fontId="8" fillId="161" borderId="5" xfId="5" applyFont="1" applyFill="1" applyBorder="1" applyAlignment="1">
      <alignment horizontal="center" vertical="center"/>
    </xf>
    <xf numFmtId="0" fontId="8" fillId="161" borderId="2" xfId="5" applyFont="1" applyFill="1" applyAlignment="1">
      <alignment horizontal="center" vertical="center"/>
    </xf>
    <xf numFmtId="0" fontId="8" fillId="162" borderId="5" xfId="5" applyFont="1" applyFill="1" applyBorder="1" applyAlignment="1">
      <alignment horizontal="center" vertical="center"/>
    </xf>
    <xf numFmtId="0" fontId="8" fillId="162" borderId="2" xfId="5" applyFont="1" applyFill="1" applyAlignment="1">
      <alignment horizontal="center" vertical="center"/>
    </xf>
    <xf numFmtId="0" fontId="50" fillId="30" borderId="6" xfId="5" applyFont="1" applyFill="1" applyBorder="1" applyAlignment="1">
      <alignment horizontal="left" vertical="center"/>
    </xf>
    <xf numFmtId="0" fontId="6" fillId="30" borderId="2" xfId="26" applyFont="1" applyFill="1" applyAlignment="1">
      <alignment horizontal="left" vertical="center" wrapText="1"/>
    </xf>
    <xf numFmtId="0" fontId="17" fillId="138" borderId="2" xfId="25" applyFont="1" applyFill="1" applyAlignment="1">
      <alignment horizontal="center" vertical="center" wrapText="1"/>
    </xf>
    <xf numFmtId="0" fontId="16" fillId="137" borderId="38" xfId="25" applyFont="1" applyFill="1" applyBorder="1" applyAlignment="1">
      <alignment horizontal="center" vertical="center" wrapText="1"/>
    </xf>
    <xf numFmtId="0" fontId="9" fillId="12" borderId="2" xfId="5" applyFont="1" applyFill="1" applyAlignment="1">
      <alignment horizontal="left" vertical="center" wrapText="1"/>
    </xf>
    <xf numFmtId="0" fontId="15" fillId="7" borderId="2" xfId="5" applyFont="1" applyFill="1" applyAlignment="1">
      <alignment horizontal="center" vertical="center" wrapText="1"/>
    </xf>
    <xf numFmtId="0" fontId="9" fillId="2" borderId="2" xfId="5" applyFont="1" applyFill="1" applyAlignment="1">
      <alignment horizontal="left" vertical="center" wrapText="1"/>
    </xf>
    <xf numFmtId="0" fontId="9" fillId="11" borderId="2" xfId="5" applyFont="1" applyFill="1" applyAlignment="1">
      <alignment horizontal="center" vertical="center"/>
    </xf>
    <xf numFmtId="0" fontId="16" fillId="12" borderId="2" xfId="5" applyFont="1" applyFill="1" applyAlignment="1">
      <alignment horizontal="center" vertical="center" wrapText="1"/>
    </xf>
    <xf numFmtId="0" fontId="16" fillId="40" borderId="2" xfId="5" applyFont="1" applyFill="1" applyAlignment="1">
      <alignment horizontal="center" vertical="center" wrapText="1"/>
    </xf>
    <xf numFmtId="0" fontId="9" fillId="2" borderId="2" xfId="5" applyFont="1" applyFill="1" applyAlignment="1">
      <alignment vertical="center" wrapText="1"/>
    </xf>
    <xf numFmtId="0" fontId="9" fillId="11" borderId="2" xfId="5" applyFont="1" applyFill="1" applyAlignment="1">
      <alignment horizontal="left" vertical="center" wrapText="1"/>
    </xf>
    <xf numFmtId="0" fontId="14" fillId="18" borderId="2" xfId="5" applyFont="1" applyFill="1" applyAlignment="1">
      <alignment horizontal="center" vertical="center" wrapText="1"/>
    </xf>
    <xf numFmtId="0" fontId="14" fillId="18" borderId="2" xfId="5" applyFont="1" applyFill="1" applyAlignment="1">
      <alignment horizontal="right" vertical="center" wrapText="1"/>
    </xf>
    <xf numFmtId="0" fontId="15" fillId="7" borderId="2" xfId="5" applyFont="1" applyFill="1" applyAlignment="1">
      <alignment horizontal="left" vertical="center" wrapText="1"/>
    </xf>
    <xf numFmtId="0" fontId="9" fillId="11" borderId="2" xfId="4" applyFont="1" applyFill="1" applyAlignment="1">
      <alignment horizontal="left" vertical="center" wrapText="1"/>
    </xf>
    <xf numFmtId="0" fontId="9" fillId="12" borderId="2" xfId="4" applyFont="1" applyFill="1" applyAlignment="1">
      <alignment horizontal="left" vertical="center" wrapText="1"/>
    </xf>
    <xf numFmtId="0" fontId="9" fillId="11" borderId="2" xfId="4" applyFont="1" applyFill="1" applyAlignment="1">
      <alignment horizontal="center" vertical="center"/>
    </xf>
    <xf numFmtId="0" fontId="16" fillId="12" borderId="2" xfId="4" applyFont="1" applyFill="1" applyAlignment="1">
      <alignment horizontal="center" vertical="center" wrapText="1"/>
    </xf>
    <xf numFmtId="0" fontId="16" fillId="21" borderId="2" xfId="4" applyFont="1" applyFill="1" applyAlignment="1">
      <alignment horizontal="center" vertical="center" wrapText="1"/>
    </xf>
    <xf numFmtId="0" fontId="14" fillId="18" borderId="2" xfId="4" applyFont="1" applyFill="1" applyAlignment="1">
      <alignment horizontal="right" vertical="center" wrapText="1"/>
    </xf>
    <xf numFmtId="0" fontId="9" fillId="2" borderId="2" xfId="4" applyFont="1" applyFill="1" applyAlignment="1">
      <alignment horizontal="left" vertical="center" wrapText="1"/>
    </xf>
    <xf numFmtId="0" fontId="14" fillId="19" borderId="2" xfId="4" applyFont="1" applyFill="1" applyAlignment="1">
      <alignment horizontal="right" vertical="center" wrapText="1"/>
    </xf>
    <xf numFmtId="0" fontId="15" fillId="7" borderId="2" xfId="4" applyFont="1" applyFill="1" applyAlignment="1">
      <alignment horizontal="left" vertical="center" wrapText="1"/>
    </xf>
    <xf numFmtId="0" fontId="15" fillId="7" borderId="2" xfId="4" applyFont="1" applyFill="1" applyAlignment="1">
      <alignment horizontal="center" vertical="center" wrapText="1"/>
    </xf>
    <xf numFmtId="0" fontId="14" fillId="18" borderId="2" xfId="4" applyFont="1" applyFill="1" applyAlignment="1">
      <alignment horizontal="right" vertical="center"/>
    </xf>
    <xf numFmtId="0" fontId="15" fillId="7" borderId="1" xfId="2" applyFont="1" applyFill="1" applyAlignment="1">
      <alignment horizontal="left" vertical="center" wrapText="1"/>
    </xf>
    <xf numFmtId="0" fontId="9" fillId="2" borderId="1" xfId="2" applyFont="1" applyFill="1" applyAlignment="1">
      <alignment horizontal="left" vertical="center" wrapText="1"/>
    </xf>
    <xf numFmtId="0" fontId="9" fillId="12" borderId="1" xfId="2" applyFont="1" applyFill="1" applyAlignment="1">
      <alignment horizontal="left" vertical="center" wrapText="1"/>
    </xf>
    <xf numFmtId="0" fontId="9" fillId="11" borderId="1" xfId="2" applyFont="1" applyFill="1" applyAlignment="1">
      <alignment horizontal="left" vertical="center" wrapText="1"/>
    </xf>
    <xf numFmtId="0" fontId="16" fillId="21" borderId="1" xfId="2" applyFont="1" applyFill="1" applyAlignment="1">
      <alignment horizontal="center" vertical="center" wrapText="1"/>
    </xf>
    <xf numFmtId="0" fontId="14" fillId="15" borderId="1" xfId="2" applyFont="1" applyFill="1" applyAlignment="1">
      <alignment horizontal="right" vertical="center" wrapText="1"/>
    </xf>
    <xf numFmtId="0" fontId="14" fillId="15" borderId="1" xfId="2" applyFont="1" applyFill="1" applyAlignment="1">
      <alignment horizontal="right" vertical="center"/>
    </xf>
    <xf numFmtId="0" fontId="14" fillId="14" borderId="1" xfId="2" applyFont="1" applyFill="1" applyAlignment="1">
      <alignment horizontal="right" vertical="center" wrapText="1"/>
    </xf>
    <xf numFmtId="0" fontId="16" fillId="12" borderId="1" xfId="2" applyFont="1" applyFill="1" applyAlignment="1">
      <alignment horizontal="center" vertical="center" wrapText="1"/>
    </xf>
    <xf numFmtId="0" fontId="9" fillId="11" borderId="1" xfId="2" applyFont="1" applyFill="1" applyAlignment="1">
      <alignment horizontal="center" vertical="center"/>
    </xf>
    <xf numFmtId="0" fontId="16" fillId="16" borderId="1" xfId="2" applyFont="1" applyFill="1" applyAlignment="1">
      <alignment horizontal="center" vertical="center" wrapText="1"/>
    </xf>
    <xf numFmtId="0" fontId="4" fillId="95" borderId="2" xfId="5" applyFont="1" applyFill="1" applyAlignment="1">
      <alignment horizontal="center" vertical="center" wrapText="1"/>
    </xf>
    <xf numFmtId="0" fontId="46" fillId="47" borderId="85" xfId="5" applyFont="1" applyFill="1" applyBorder="1" applyAlignment="1">
      <alignment horizontal="left" vertical="center" wrapText="1"/>
    </xf>
    <xf numFmtId="0" fontId="46" fillId="47" borderId="139" xfId="5" applyFont="1" applyFill="1" applyBorder="1" applyAlignment="1">
      <alignment horizontal="left" vertical="center" wrapText="1"/>
    </xf>
    <xf numFmtId="0" fontId="46" fillId="47" borderId="160" xfId="5" applyFont="1" applyFill="1" applyBorder="1" applyAlignment="1">
      <alignment horizontal="left" vertical="center" wrapText="1"/>
    </xf>
    <xf numFmtId="0" fontId="139" fillId="103" borderId="46" xfId="8" applyFont="1" applyFill="1" applyBorder="1" applyAlignment="1">
      <alignment horizontal="center" vertical="center" wrapText="1"/>
    </xf>
    <xf numFmtId="0" fontId="139" fillId="103" borderId="22" xfId="8" applyFont="1" applyFill="1" applyBorder="1" applyAlignment="1">
      <alignment horizontal="center" vertical="center" wrapText="1"/>
    </xf>
    <xf numFmtId="0" fontId="139" fillId="103" borderId="17" xfId="8" applyFont="1" applyFill="1" applyBorder="1" applyAlignment="1">
      <alignment horizontal="center" vertical="center" wrapText="1"/>
    </xf>
    <xf numFmtId="0" fontId="142" fillId="99" borderId="46" xfId="8" applyFont="1" applyFill="1" applyBorder="1" applyAlignment="1">
      <alignment horizontal="center" vertical="center" wrapText="1"/>
    </xf>
    <xf numFmtId="0" fontId="142" fillId="99" borderId="22" xfId="8" applyFont="1" applyFill="1" applyBorder="1" applyAlignment="1">
      <alignment horizontal="center" vertical="center" wrapText="1"/>
    </xf>
    <xf numFmtId="0" fontId="142" fillId="99" borderId="17" xfId="8" applyFont="1" applyFill="1" applyBorder="1" applyAlignment="1">
      <alignment horizontal="center" vertical="center" wrapText="1"/>
    </xf>
    <xf numFmtId="0" fontId="139" fillId="98" borderId="46" xfId="8" applyFont="1" applyFill="1" applyBorder="1" applyAlignment="1">
      <alignment horizontal="center" vertical="center" wrapText="1"/>
    </xf>
    <xf numFmtId="0" fontId="139" fillId="98" borderId="22" xfId="8" applyFont="1" applyFill="1" applyBorder="1" applyAlignment="1">
      <alignment horizontal="center" vertical="center" wrapText="1"/>
    </xf>
    <xf numFmtId="0" fontId="139" fillId="98" borderId="17" xfId="8" applyFont="1" applyFill="1" applyBorder="1" applyAlignment="1">
      <alignment horizontal="center" vertical="center" wrapText="1"/>
    </xf>
    <xf numFmtId="0" fontId="139" fillId="94" borderId="46" xfId="8" applyFont="1" applyFill="1" applyBorder="1" applyAlignment="1">
      <alignment horizontal="center" vertical="center" wrapText="1"/>
    </xf>
    <xf numFmtId="0" fontId="139" fillId="94" borderId="22" xfId="8" applyFont="1" applyFill="1" applyBorder="1" applyAlignment="1">
      <alignment horizontal="center" vertical="center" wrapText="1"/>
    </xf>
    <xf numFmtId="0" fontId="139" fillId="94" borderId="17" xfId="8" applyFont="1" applyFill="1" applyBorder="1" applyAlignment="1">
      <alignment horizontal="center" vertical="center" wrapText="1"/>
    </xf>
    <xf numFmtId="0" fontId="139" fillId="105" borderId="46" xfId="8" applyFont="1" applyFill="1" applyBorder="1" applyAlignment="1">
      <alignment horizontal="center" vertical="center" wrapText="1"/>
    </xf>
    <xf numFmtId="0" fontId="139" fillId="105" borderId="22" xfId="8" applyFont="1" applyFill="1" applyBorder="1" applyAlignment="1">
      <alignment horizontal="center" vertical="center" wrapText="1"/>
    </xf>
    <xf numFmtId="0" fontId="139" fillId="105" borderId="17" xfId="8" applyFont="1" applyFill="1" applyBorder="1" applyAlignment="1">
      <alignment horizontal="center" vertical="center" wrapText="1"/>
    </xf>
    <xf numFmtId="0" fontId="143" fillId="57" borderId="46" xfId="8" applyFont="1" applyFill="1" applyBorder="1" applyAlignment="1">
      <alignment horizontal="center" vertical="center" wrapText="1"/>
    </xf>
    <xf numFmtId="0" fontId="143" fillId="57" borderId="22" xfId="8" applyFont="1" applyFill="1" applyBorder="1" applyAlignment="1">
      <alignment horizontal="center" vertical="center" wrapText="1"/>
    </xf>
    <xf numFmtId="0" fontId="143" fillId="57" borderId="17" xfId="8" applyFont="1" applyFill="1" applyBorder="1" applyAlignment="1">
      <alignment horizontal="center" vertical="center" wrapText="1"/>
    </xf>
    <xf numFmtId="0" fontId="139" fillId="50" borderId="46" xfId="8" applyFont="1" applyFill="1" applyBorder="1" applyAlignment="1">
      <alignment horizontal="center" vertical="center" wrapText="1"/>
    </xf>
    <xf numFmtId="0" fontId="139" fillId="50" borderId="22" xfId="8" applyFont="1" applyFill="1" applyBorder="1" applyAlignment="1">
      <alignment horizontal="center" vertical="center" wrapText="1"/>
    </xf>
    <xf numFmtId="0" fontId="139" fillId="50" borderId="17" xfId="8" applyFont="1" applyFill="1" applyBorder="1" applyAlignment="1">
      <alignment horizontal="center" vertical="center" wrapText="1"/>
    </xf>
    <xf numFmtId="0" fontId="139" fillId="107" borderId="46" xfId="8" applyFont="1" applyFill="1" applyBorder="1" applyAlignment="1">
      <alignment horizontal="center" vertical="center" wrapText="1"/>
    </xf>
    <xf numFmtId="0" fontId="139" fillId="107" borderId="22" xfId="8" applyFont="1" applyFill="1" applyBorder="1" applyAlignment="1">
      <alignment horizontal="center" vertical="center" wrapText="1"/>
    </xf>
    <xf numFmtId="0" fontId="139" fillId="107" borderId="17" xfId="8" applyFont="1" applyFill="1" applyBorder="1" applyAlignment="1">
      <alignment horizontal="center" vertical="center" wrapText="1"/>
    </xf>
    <xf numFmtId="0" fontId="139" fillId="32" borderId="46" xfId="8" applyFont="1" applyFill="1" applyBorder="1" applyAlignment="1">
      <alignment horizontal="center" vertical="center" wrapText="1"/>
    </xf>
    <xf numFmtId="0" fontId="139" fillId="32" borderId="22" xfId="8" applyFont="1" applyFill="1" applyBorder="1" applyAlignment="1">
      <alignment horizontal="center" vertical="center" wrapText="1"/>
    </xf>
    <xf numFmtId="0" fontId="139" fillId="32" borderId="17" xfId="8" applyFont="1" applyFill="1" applyBorder="1" applyAlignment="1">
      <alignment horizontal="center" vertical="center" wrapText="1"/>
    </xf>
    <xf numFmtId="0" fontId="142" fillId="96" borderId="46" xfId="8" applyFont="1" applyFill="1" applyBorder="1" applyAlignment="1">
      <alignment horizontal="center" vertical="center" wrapText="1"/>
    </xf>
    <xf numFmtId="0" fontId="142" fillId="96" borderId="22" xfId="8" applyFont="1" applyFill="1" applyBorder="1" applyAlignment="1">
      <alignment horizontal="center" vertical="center" wrapText="1"/>
    </xf>
    <xf numFmtId="0" fontId="142" fillId="96" borderId="17" xfId="8" applyFont="1" applyFill="1" applyBorder="1" applyAlignment="1">
      <alignment horizontal="center" vertical="center" wrapText="1"/>
    </xf>
    <xf numFmtId="0" fontId="142" fillId="90" borderId="46" xfId="8" applyFont="1" applyFill="1" applyBorder="1" applyAlignment="1">
      <alignment horizontal="center" vertical="center" wrapText="1"/>
    </xf>
    <xf numFmtId="0" fontId="142" fillId="90" borderId="22" xfId="8" applyFont="1" applyFill="1" applyBorder="1" applyAlignment="1">
      <alignment horizontal="center" vertical="center" wrapText="1"/>
    </xf>
    <xf numFmtId="0" fontId="142" fillId="90" borderId="17" xfId="8" applyFont="1" applyFill="1" applyBorder="1" applyAlignment="1">
      <alignment horizontal="center" vertical="center" wrapText="1"/>
    </xf>
    <xf numFmtId="0" fontId="144" fillId="103" borderId="46" xfId="8" applyFont="1" applyFill="1" applyBorder="1" applyAlignment="1">
      <alignment horizontal="center" vertical="center" wrapText="1"/>
    </xf>
    <xf numFmtId="0" fontId="144" fillId="103" borderId="22" xfId="8" applyFont="1" applyFill="1" applyBorder="1" applyAlignment="1">
      <alignment horizontal="center" vertical="center" wrapText="1"/>
    </xf>
    <xf numFmtId="0" fontId="144" fillId="103" borderId="17" xfId="8" applyFont="1" applyFill="1" applyBorder="1" applyAlignment="1">
      <alignment horizontal="center" vertical="center" wrapText="1"/>
    </xf>
    <xf numFmtId="0" fontId="142" fillId="93" borderId="46" xfId="8" applyFont="1" applyFill="1" applyBorder="1" applyAlignment="1">
      <alignment horizontal="center" vertical="center" wrapText="1"/>
    </xf>
    <xf numFmtId="0" fontId="142" fillId="93" borderId="22" xfId="8" applyFont="1" applyFill="1" applyBorder="1" applyAlignment="1">
      <alignment horizontal="center" vertical="center" wrapText="1"/>
    </xf>
    <xf numFmtId="0" fontId="142" fillId="93" borderId="17" xfId="8" applyFont="1" applyFill="1" applyBorder="1" applyAlignment="1">
      <alignment horizontal="center" vertical="center" wrapText="1"/>
    </xf>
    <xf numFmtId="0" fontId="139" fillId="101" borderId="46" xfId="8" applyFont="1" applyFill="1" applyBorder="1" applyAlignment="1">
      <alignment horizontal="center" vertical="center" wrapText="1"/>
    </xf>
    <xf numFmtId="0" fontId="139" fillId="101" borderId="22" xfId="8" applyFont="1" applyFill="1" applyBorder="1" applyAlignment="1">
      <alignment horizontal="center" vertical="center" wrapText="1"/>
    </xf>
    <xf numFmtId="0" fontId="139" fillId="101" borderId="17" xfId="8" applyFont="1" applyFill="1" applyBorder="1" applyAlignment="1">
      <alignment horizontal="center" vertical="center" wrapText="1"/>
    </xf>
    <xf numFmtId="0" fontId="6" fillId="0" borderId="2" xfId="5" applyFont="1" applyAlignment="1">
      <alignment horizontal="center" vertical="center" wrapText="1"/>
    </xf>
    <xf numFmtId="0" fontId="6" fillId="0" borderId="6" xfId="5" applyFont="1" applyBorder="1" applyAlignment="1">
      <alignment horizontal="center" vertical="center" wrapText="1"/>
    </xf>
    <xf numFmtId="0" fontId="6" fillId="98" borderId="46" xfId="8" applyFont="1" applyFill="1" applyBorder="1" applyAlignment="1">
      <alignment horizontal="center" vertical="center" wrapText="1"/>
    </xf>
    <xf numFmtId="0" fontId="6" fillId="98" borderId="22" xfId="8" applyFont="1" applyFill="1" applyBorder="1" applyAlignment="1">
      <alignment horizontal="center" vertical="center" wrapText="1"/>
    </xf>
    <xf numFmtId="0" fontId="6" fillId="98" borderId="17" xfId="8" applyFont="1" applyFill="1" applyBorder="1" applyAlignment="1">
      <alignment horizontal="center" vertical="center" wrapText="1"/>
    </xf>
    <xf numFmtId="0" fontId="45" fillId="57" borderId="46" xfId="8" applyFont="1" applyFill="1" applyBorder="1" applyAlignment="1">
      <alignment horizontal="center" vertical="center"/>
    </xf>
    <xf numFmtId="0" fontId="45" fillId="57" borderId="22" xfId="8" applyFont="1" applyFill="1" applyBorder="1" applyAlignment="1">
      <alignment horizontal="center" vertical="center"/>
    </xf>
    <xf numFmtId="0" fontId="45" fillId="57" borderId="17" xfId="8" applyFont="1" applyFill="1" applyBorder="1" applyAlignment="1">
      <alignment horizontal="center" vertical="center"/>
    </xf>
    <xf numFmtId="1" fontId="29" fillId="50" borderId="164" xfId="5" applyNumberFormat="1" applyFont="1" applyFill="1" applyBorder="1" applyAlignment="1">
      <alignment horizontal="center" vertical="center" wrapText="1"/>
    </xf>
    <xf numFmtId="1" fontId="29" fillId="50" borderId="165" xfId="5" applyNumberFormat="1" applyFont="1" applyFill="1" applyBorder="1" applyAlignment="1">
      <alignment horizontal="center" vertical="center" wrapText="1"/>
    </xf>
    <xf numFmtId="1" fontId="29" fillId="50" borderId="166" xfId="5" applyNumberFormat="1" applyFont="1" applyFill="1" applyBorder="1" applyAlignment="1">
      <alignment horizontal="center" vertical="center" wrapText="1"/>
    </xf>
    <xf numFmtId="0" fontId="14" fillId="92" borderId="46" xfId="5" applyFont="1" applyFill="1" applyBorder="1" applyAlignment="1">
      <alignment horizontal="center" vertical="center" wrapText="1"/>
    </xf>
    <xf numFmtId="0" fontId="14" fillId="92" borderId="22" xfId="5" applyFont="1" applyFill="1" applyBorder="1" applyAlignment="1">
      <alignment horizontal="center" vertical="center" wrapText="1"/>
    </xf>
    <xf numFmtId="0" fontId="14" fillId="92" borderId="17" xfId="5" applyFont="1" applyFill="1" applyBorder="1" applyAlignment="1">
      <alignment horizontal="center" vertical="center" wrapText="1"/>
    </xf>
    <xf numFmtId="1" fontId="14" fillId="37" borderId="164" xfId="5" applyNumberFormat="1" applyFont="1" applyFill="1" applyBorder="1" applyAlignment="1">
      <alignment horizontal="center" vertical="center" wrapText="1"/>
    </xf>
    <xf numFmtId="1" fontId="14" fillId="37" borderId="165" xfId="5" applyNumberFormat="1" applyFont="1" applyFill="1" applyBorder="1" applyAlignment="1">
      <alignment horizontal="center" vertical="center" wrapText="1"/>
    </xf>
    <xf numFmtId="1" fontId="14" fillId="37" borderId="166" xfId="5" applyNumberFormat="1" applyFont="1" applyFill="1" applyBorder="1" applyAlignment="1">
      <alignment horizontal="center" vertical="center" wrapText="1"/>
    </xf>
    <xf numFmtId="0" fontId="29" fillId="101" borderId="46" xfId="5" applyFont="1" applyFill="1" applyBorder="1" applyAlignment="1">
      <alignment horizontal="center" vertical="center" wrapText="1"/>
    </xf>
    <xf numFmtId="0" fontId="29" fillId="101" borderId="22" xfId="5" applyFont="1" applyFill="1" applyBorder="1" applyAlignment="1">
      <alignment horizontal="center" vertical="center" wrapText="1"/>
    </xf>
    <xf numFmtId="0" fontId="29" fillId="101" borderId="17" xfId="5" applyFont="1" applyFill="1" applyBorder="1" applyAlignment="1">
      <alignment horizontal="center" vertical="center" wrapText="1"/>
    </xf>
    <xf numFmtId="0" fontId="6" fillId="107" borderId="46" xfId="5" applyFont="1" applyFill="1" applyBorder="1" applyAlignment="1">
      <alignment horizontal="center" vertical="center" wrapText="1"/>
    </xf>
    <xf numFmtId="0" fontId="6" fillId="107" borderId="22" xfId="5" applyFont="1" applyFill="1" applyBorder="1" applyAlignment="1">
      <alignment horizontal="center" vertical="center" wrapText="1"/>
    </xf>
    <xf numFmtId="0" fontId="6" fillId="107" borderId="17" xfId="5" applyFont="1" applyFill="1" applyBorder="1" applyAlignment="1">
      <alignment horizontal="center" vertical="center" wrapText="1"/>
    </xf>
    <xf numFmtId="0" fontId="47" fillId="90" borderId="46" xfId="8" applyFont="1" applyFill="1" applyBorder="1" applyAlignment="1">
      <alignment horizontal="center" vertical="center"/>
    </xf>
    <xf numFmtId="0" fontId="47" fillId="90" borderId="22" xfId="8" applyFont="1" applyFill="1" applyBorder="1" applyAlignment="1">
      <alignment horizontal="center" vertical="center"/>
    </xf>
    <xf numFmtId="0" fontId="47" fillId="90" borderId="17" xfId="8" applyFont="1" applyFill="1" applyBorder="1" applyAlignment="1">
      <alignment horizontal="center" vertical="center"/>
    </xf>
    <xf numFmtId="0" fontId="44" fillId="99" borderId="46" xfId="9" applyFont="1" applyFill="1" applyBorder="1" applyAlignment="1">
      <alignment horizontal="center" vertical="center" wrapText="1"/>
    </xf>
    <xf numFmtId="0" fontId="44" fillId="99" borderId="22" xfId="9" applyFont="1" applyFill="1" applyBorder="1" applyAlignment="1">
      <alignment horizontal="center" vertical="center" wrapText="1"/>
    </xf>
    <xf numFmtId="0" fontId="44" fillId="99" borderId="17" xfId="9" applyFont="1" applyFill="1" applyBorder="1" applyAlignment="1">
      <alignment horizontal="center" vertical="center" wrapText="1"/>
    </xf>
    <xf numFmtId="0" fontId="45" fillId="49" borderId="46" xfId="8" applyFont="1" applyFill="1" applyBorder="1" applyAlignment="1">
      <alignment horizontal="center" vertical="center"/>
    </xf>
    <xf numFmtId="0" fontId="45" fillId="49" borderId="22" xfId="8" applyFont="1" applyFill="1" applyBorder="1" applyAlignment="1">
      <alignment horizontal="center" vertical="center"/>
    </xf>
    <xf numFmtId="0" fontId="45" fillId="49" borderId="17" xfId="8" applyFont="1" applyFill="1" applyBorder="1" applyAlignment="1">
      <alignment horizontal="center" vertical="center"/>
    </xf>
    <xf numFmtId="0" fontId="6" fillId="50" borderId="46" xfId="5" applyFont="1" applyFill="1" applyBorder="1" applyAlignment="1">
      <alignment horizontal="center" vertical="center" wrapText="1"/>
    </xf>
    <xf numFmtId="0" fontId="6" fillId="50" borderId="22" xfId="5" applyFont="1" applyFill="1" applyBorder="1" applyAlignment="1">
      <alignment horizontal="center" vertical="center" wrapText="1"/>
    </xf>
    <xf numFmtId="0" fontId="6" fillId="50" borderId="17" xfId="5" applyFont="1" applyFill="1" applyBorder="1" applyAlignment="1">
      <alignment horizontal="center" vertical="center" wrapText="1"/>
    </xf>
    <xf numFmtId="1" fontId="14" fillId="96" borderId="164" xfId="5" applyNumberFormat="1" applyFont="1" applyFill="1" applyBorder="1" applyAlignment="1">
      <alignment horizontal="center" vertical="center" wrapText="1"/>
    </xf>
    <xf numFmtId="1" fontId="14" fillId="96" borderId="165" xfId="5" applyNumberFormat="1" applyFont="1" applyFill="1" applyBorder="1" applyAlignment="1">
      <alignment horizontal="center" vertical="center" wrapText="1"/>
    </xf>
    <xf numFmtId="1" fontId="14" fillId="96" borderId="166" xfId="5" applyNumberFormat="1" applyFont="1" applyFill="1" applyBorder="1" applyAlignment="1">
      <alignment horizontal="center" vertical="center" wrapText="1"/>
    </xf>
    <xf numFmtId="1" fontId="14" fillId="108" borderId="164" xfId="5" applyNumberFormat="1" applyFont="1" applyFill="1" applyBorder="1" applyAlignment="1">
      <alignment horizontal="center" vertical="center" wrapText="1"/>
    </xf>
    <xf numFmtId="1" fontId="14" fillId="108" borderId="165" xfId="5" applyNumberFormat="1" applyFont="1" applyFill="1" applyBorder="1" applyAlignment="1">
      <alignment horizontal="center" vertical="center" wrapText="1"/>
    </xf>
    <xf numFmtId="1" fontId="14" fillId="108" borderId="166" xfId="5" applyNumberFormat="1" applyFont="1" applyFill="1" applyBorder="1" applyAlignment="1">
      <alignment horizontal="center" vertical="center" wrapText="1"/>
    </xf>
    <xf numFmtId="0" fontId="6" fillId="52" borderId="46" xfId="5" applyFont="1" applyFill="1" applyBorder="1" applyAlignment="1">
      <alignment horizontal="center" vertical="center" wrapText="1"/>
    </xf>
    <xf numFmtId="0" fontId="6" fillId="52" borderId="22" xfId="5" applyFont="1" applyFill="1" applyBorder="1" applyAlignment="1">
      <alignment horizontal="center" vertical="center" wrapText="1"/>
    </xf>
    <xf numFmtId="0" fontId="6" fillId="52" borderId="17" xfId="5" applyFont="1" applyFill="1" applyBorder="1" applyAlignment="1">
      <alignment horizontal="center" vertical="center" wrapText="1"/>
    </xf>
    <xf numFmtId="1" fontId="26" fillId="103" borderId="164" xfId="5" applyNumberFormat="1" applyFont="1" applyFill="1" applyBorder="1" applyAlignment="1">
      <alignment horizontal="center" vertical="center" wrapText="1"/>
    </xf>
    <xf numFmtId="1" fontId="26" fillId="103" borderId="165" xfId="5" applyNumberFormat="1" applyFont="1" applyFill="1" applyBorder="1" applyAlignment="1">
      <alignment horizontal="center" vertical="center" wrapText="1"/>
    </xf>
    <xf numFmtId="1" fontId="26" fillId="103" borderId="166" xfId="5" applyNumberFormat="1" applyFont="1" applyFill="1" applyBorder="1" applyAlignment="1">
      <alignment horizontal="center" vertical="center" wrapText="1"/>
    </xf>
    <xf numFmtId="1" fontId="136" fillId="103" borderId="164" xfId="5" applyNumberFormat="1" applyFont="1" applyFill="1" applyBorder="1" applyAlignment="1">
      <alignment horizontal="left" vertical="center" wrapText="1"/>
    </xf>
    <xf numFmtId="1" fontId="136" fillId="103" borderId="165" xfId="5" applyNumberFormat="1" applyFont="1" applyFill="1" applyBorder="1" applyAlignment="1">
      <alignment horizontal="left" vertical="center" wrapText="1"/>
    </xf>
    <xf numFmtId="1" fontId="136" fillId="103" borderId="166" xfId="5" applyNumberFormat="1" applyFont="1" applyFill="1" applyBorder="1" applyAlignment="1">
      <alignment horizontal="left" vertical="center" wrapText="1"/>
    </xf>
    <xf numFmtId="1" fontId="76" fillId="103" borderId="164" xfId="5" applyNumberFormat="1" applyFont="1" applyFill="1" applyBorder="1" applyAlignment="1">
      <alignment horizontal="center" vertical="center" wrapText="1"/>
    </xf>
    <xf numFmtId="1" fontId="76" fillId="103" borderId="165" xfId="5" applyNumberFormat="1" applyFont="1" applyFill="1" applyBorder="1" applyAlignment="1">
      <alignment horizontal="center" vertical="center" wrapText="1"/>
    </xf>
    <xf numFmtId="1" fontId="76" fillId="103" borderId="166" xfId="5" applyNumberFormat="1" applyFont="1" applyFill="1" applyBorder="1" applyAlignment="1">
      <alignment horizontal="center" vertical="center" wrapText="1"/>
    </xf>
    <xf numFmtId="1" fontId="86" fillId="103" borderId="164" xfId="5" applyNumberFormat="1" applyFont="1" applyFill="1" applyBorder="1" applyAlignment="1">
      <alignment horizontal="left" vertical="center" wrapText="1"/>
    </xf>
    <xf numFmtId="1" fontId="86" fillId="103" borderId="165" xfId="5" applyNumberFormat="1" applyFont="1" applyFill="1" applyBorder="1" applyAlignment="1">
      <alignment horizontal="left" vertical="center" wrapText="1"/>
    </xf>
    <xf numFmtId="1" fontId="86" fillId="103" borderId="166" xfId="5" applyNumberFormat="1" applyFont="1" applyFill="1" applyBorder="1" applyAlignment="1">
      <alignment horizontal="left" vertical="center" wrapText="1"/>
    </xf>
    <xf numFmtId="0" fontId="137" fillId="93" borderId="46" xfId="8" applyFont="1" applyFill="1" applyBorder="1" applyAlignment="1">
      <alignment horizontal="center" vertical="center" wrapText="1"/>
    </xf>
    <xf numFmtId="0" fontId="137" fillId="93" borderId="22" xfId="8" applyFont="1" applyFill="1" applyBorder="1" applyAlignment="1">
      <alignment horizontal="center" vertical="center" wrapText="1"/>
    </xf>
    <xf numFmtId="0" fontId="137" fillId="93" borderId="17" xfId="8" applyFont="1" applyFill="1" applyBorder="1" applyAlignment="1">
      <alignment horizontal="center" vertical="center" wrapText="1"/>
    </xf>
    <xf numFmtId="1" fontId="139" fillId="120" borderId="46" xfId="21" applyNumberFormat="1" applyFont="1" applyFill="1" applyBorder="1" applyAlignment="1" applyProtection="1">
      <alignment horizontal="center" vertical="center" wrapText="1"/>
      <protection hidden="1"/>
    </xf>
    <xf numFmtId="1" fontId="139" fillId="120" borderId="22" xfId="21" applyNumberFormat="1" applyFont="1" applyFill="1" applyBorder="1" applyAlignment="1" applyProtection="1">
      <alignment horizontal="center" vertical="center" wrapText="1"/>
      <protection hidden="1"/>
    </xf>
    <xf numFmtId="1" fontId="139" fillId="120" borderId="17" xfId="21" applyNumberFormat="1" applyFont="1" applyFill="1" applyBorder="1" applyAlignment="1" applyProtection="1">
      <alignment horizontal="center" vertical="center" wrapText="1"/>
      <protection hidden="1"/>
    </xf>
    <xf numFmtId="1" fontId="139" fillId="50" borderId="46" xfId="21" applyNumberFormat="1" applyFont="1" applyFill="1" applyBorder="1" applyAlignment="1" applyProtection="1">
      <alignment horizontal="center" vertical="center" wrapText="1"/>
      <protection hidden="1"/>
    </xf>
    <xf numFmtId="1" fontId="139" fillId="50" borderId="22" xfId="21" applyNumberFormat="1" applyFont="1" applyFill="1" applyBorder="1" applyAlignment="1" applyProtection="1">
      <alignment horizontal="center" vertical="center" wrapText="1"/>
      <protection hidden="1"/>
    </xf>
    <xf numFmtId="1" fontId="139" fillId="50" borderId="17" xfId="21" applyNumberFormat="1" applyFont="1" applyFill="1" applyBorder="1" applyAlignment="1" applyProtection="1">
      <alignment horizontal="center" vertical="center" wrapText="1"/>
      <protection hidden="1"/>
    </xf>
    <xf numFmtId="1" fontId="139" fillId="123" borderId="46" xfId="21" applyNumberFormat="1" applyFont="1" applyFill="1" applyBorder="1" applyAlignment="1" applyProtection="1">
      <alignment horizontal="center" vertical="center" wrapText="1"/>
      <protection hidden="1"/>
    </xf>
    <xf numFmtId="1" fontId="139" fillId="123" borderId="22" xfId="21" applyNumberFormat="1" applyFont="1" applyFill="1" applyBorder="1" applyAlignment="1" applyProtection="1">
      <alignment horizontal="center" vertical="center" wrapText="1"/>
      <protection hidden="1"/>
    </xf>
    <xf numFmtId="1" fontId="139" fillId="123" borderId="17" xfId="21" applyNumberFormat="1" applyFont="1" applyFill="1" applyBorder="1" applyAlignment="1" applyProtection="1">
      <alignment horizontal="center" vertical="center" wrapText="1"/>
      <protection hidden="1"/>
    </xf>
    <xf numFmtId="1" fontId="139" fillId="124" borderId="46" xfId="21" applyNumberFormat="1" applyFont="1" applyFill="1" applyBorder="1" applyAlignment="1" applyProtection="1">
      <alignment horizontal="center" vertical="center" wrapText="1"/>
      <protection hidden="1"/>
    </xf>
    <xf numFmtId="1" fontId="139" fillId="124" borderId="22" xfId="21" applyNumberFormat="1" applyFont="1" applyFill="1" applyBorder="1" applyAlignment="1" applyProtection="1">
      <alignment horizontal="center" vertical="center" wrapText="1"/>
      <protection hidden="1"/>
    </xf>
    <xf numFmtId="1" fontId="139" fillId="124" borderId="17" xfId="21" applyNumberFormat="1" applyFont="1" applyFill="1" applyBorder="1" applyAlignment="1" applyProtection="1">
      <alignment horizontal="center" vertical="center" wrapText="1"/>
      <protection hidden="1"/>
    </xf>
    <xf numFmtId="1" fontId="139" fillId="98" borderId="46" xfId="21" applyNumberFormat="1" applyFont="1" applyFill="1" applyBorder="1" applyAlignment="1" applyProtection="1">
      <alignment horizontal="center" vertical="center" wrapText="1"/>
      <protection hidden="1"/>
    </xf>
    <xf numFmtId="1" fontId="139" fillId="98" borderId="22" xfId="21" applyNumberFormat="1" applyFont="1" applyFill="1" applyBorder="1" applyAlignment="1" applyProtection="1">
      <alignment horizontal="center" vertical="center" wrapText="1"/>
      <protection hidden="1"/>
    </xf>
    <xf numFmtId="1" fontId="139" fillId="98" borderId="17" xfId="21" applyNumberFormat="1" applyFont="1" applyFill="1" applyBorder="1" applyAlignment="1" applyProtection="1">
      <alignment horizontal="center" vertical="center" wrapText="1"/>
      <protection hidden="1"/>
    </xf>
    <xf numFmtId="1" fontId="142" fillId="96" borderId="46" xfId="21" applyNumberFormat="1" applyFont="1" applyFill="1" applyBorder="1" applyAlignment="1" applyProtection="1">
      <alignment horizontal="center" vertical="center" wrapText="1"/>
      <protection hidden="1"/>
    </xf>
    <xf numFmtId="1" fontId="142" fillId="96" borderId="22" xfId="21" applyNumberFormat="1" applyFont="1" applyFill="1" applyBorder="1" applyAlignment="1" applyProtection="1">
      <alignment horizontal="center" vertical="center" wrapText="1"/>
      <protection hidden="1"/>
    </xf>
    <xf numFmtId="1" fontId="142" fillId="96" borderId="17" xfId="21" applyNumberFormat="1" applyFont="1" applyFill="1" applyBorder="1" applyAlignment="1" applyProtection="1">
      <alignment horizontal="center" vertical="center" wrapText="1"/>
      <protection hidden="1"/>
    </xf>
    <xf numFmtId="1" fontId="142" fillId="122" borderId="46" xfId="21" applyNumberFormat="1" applyFont="1" applyFill="1" applyBorder="1" applyAlignment="1" applyProtection="1">
      <alignment horizontal="center" vertical="center" wrapText="1"/>
      <protection hidden="1"/>
    </xf>
    <xf numFmtId="1" fontId="142" fillId="122" borderId="22" xfId="21" applyNumberFormat="1" applyFont="1" applyFill="1" applyBorder="1" applyAlignment="1" applyProtection="1">
      <alignment horizontal="center" vertical="center" wrapText="1"/>
      <protection hidden="1"/>
    </xf>
    <xf numFmtId="1" fontId="142" fillId="122" borderId="17" xfId="21" applyNumberFormat="1" applyFont="1" applyFill="1" applyBorder="1" applyAlignment="1" applyProtection="1">
      <alignment horizontal="center" vertical="center" wrapText="1"/>
      <protection hidden="1"/>
    </xf>
    <xf numFmtId="1" fontId="139" fillId="53" borderId="46" xfId="21" applyNumberFormat="1" applyFont="1" applyFill="1" applyBorder="1" applyAlignment="1" applyProtection="1">
      <alignment horizontal="center" vertical="center" wrapText="1"/>
      <protection hidden="1"/>
    </xf>
    <xf numFmtId="1" fontId="139" fillId="53" borderId="22" xfId="21" applyNumberFormat="1" applyFont="1" applyFill="1" applyBorder="1" applyAlignment="1" applyProtection="1">
      <alignment horizontal="center" vertical="center" wrapText="1"/>
      <protection hidden="1"/>
    </xf>
    <xf numFmtId="1" fontId="139" fillId="53" borderId="17" xfId="21" applyNumberFormat="1" applyFont="1" applyFill="1" applyBorder="1" applyAlignment="1" applyProtection="1">
      <alignment horizontal="center" vertical="center" wrapText="1"/>
      <protection hidden="1"/>
    </xf>
    <xf numFmtId="0" fontId="137" fillId="117" borderId="46" xfId="8" applyFont="1" applyFill="1" applyBorder="1" applyAlignment="1">
      <alignment horizontal="center" vertical="center" wrapText="1"/>
    </xf>
    <xf numFmtId="0" fontId="137" fillId="117" borderId="22" xfId="8" applyFont="1" applyFill="1" applyBorder="1" applyAlignment="1">
      <alignment horizontal="center" vertical="center" wrapText="1"/>
    </xf>
    <xf numFmtId="0" fontId="137" fillId="117" borderId="17" xfId="8" applyFont="1" applyFill="1" applyBorder="1" applyAlignment="1">
      <alignment horizontal="center" vertical="center" wrapText="1"/>
    </xf>
    <xf numFmtId="0" fontId="158" fillId="118" borderId="46" xfId="8" applyFont="1" applyFill="1" applyBorder="1" applyAlignment="1">
      <alignment horizontal="center" vertical="center" wrapText="1"/>
    </xf>
    <xf numFmtId="0" fontId="158" fillId="118" borderId="22" xfId="8" applyFont="1" applyFill="1" applyBorder="1" applyAlignment="1">
      <alignment horizontal="center" vertical="center" wrapText="1"/>
    </xf>
    <xf numFmtId="0" fontId="158" fillId="118" borderId="17" xfId="8" applyFont="1" applyFill="1" applyBorder="1" applyAlignment="1">
      <alignment horizontal="center" vertical="center" wrapText="1"/>
    </xf>
    <xf numFmtId="0" fontId="139" fillId="102" borderId="46" xfId="8" applyFont="1" applyFill="1" applyBorder="1" applyAlignment="1">
      <alignment horizontal="center" vertical="center" wrapText="1"/>
    </xf>
    <xf numFmtId="0" fontId="139" fillId="102" borderId="22" xfId="8" applyFont="1" applyFill="1" applyBorder="1" applyAlignment="1">
      <alignment horizontal="center" vertical="center" wrapText="1"/>
    </xf>
    <xf numFmtId="0" fontId="139" fillId="102" borderId="17" xfId="8" applyFont="1" applyFill="1" applyBorder="1" applyAlignment="1">
      <alignment horizontal="center" vertical="center" wrapText="1"/>
    </xf>
    <xf numFmtId="0" fontId="158" fillId="105" borderId="46" xfId="8" applyFont="1" applyFill="1" applyBorder="1" applyAlignment="1">
      <alignment horizontal="center" vertical="center" wrapText="1"/>
    </xf>
    <xf numFmtId="0" fontId="158" fillId="105" borderId="22" xfId="8" applyFont="1" applyFill="1" applyBorder="1" applyAlignment="1">
      <alignment horizontal="center" vertical="center" wrapText="1"/>
    </xf>
    <xf numFmtId="0" fontId="158" fillId="105" borderId="17" xfId="8" applyFont="1" applyFill="1" applyBorder="1" applyAlignment="1">
      <alignment horizontal="center" vertical="center" wrapText="1"/>
    </xf>
    <xf numFmtId="0" fontId="139" fillId="128" borderId="46" xfId="8" applyFont="1" applyFill="1" applyBorder="1" applyAlignment="1">
      <alignment horizontal="center" vertical="center" wrapText="1"/>
    </xf>
    <xf numFmtId="0" fontId="139" fillId="128" borderId="22" xfId="8" applyFont="1" applyFill="1" applyBorder="1" applyAlignment="1">
      <alignment horizontal="center" vertical="center" wrapText="1"/>
    </xf>
    <xf numFmtId="0" fontId="139" fillId="128" borderId="17" xfId="8" applyFont="1" applyFill="1" applyBorder="1" applyAlignment="1">
      <alignment horizontal="center" vertical="center" wrapText="1"/>
    </xf>
    <xf numFmtId="0" fontId="139" fillId="115" borderId="46" xfId="8" applyFont="1" applyFill="1" applyBorder="1" applyAlignment="1">
      <alignment horizontal="center" vertical="center" wrapText="1"/>
    </xf>
    <xf numFmtId="0" fontId="139" fillId="115" borderId="22" xfId="8" applyFont="1" applyFill="1" applyBorder="1" applyAlignment="1">
      <alignment horizontal="center" vertical="center" wrapText="1"/>
    </xf>
    <xf numFmtId="0" fontId="139" fillId="115" borderId="17" xfId="8" applyFont="1" applyFill="1" applyBorder="1" applyAlignment="1">
      <alignment horizontal="center" vertical="center" wrapText="1"/>
    </xf>
    <xf numFmtId="1" fontId="142" fillId="119" borderId="46" xfId="21" applyNumberFormat="1" applyFont="1" applyFill="1" applyBorder="1" applyAlignment="1" applyProtection="1">
      <alignment horizontal="center" vertical="center" wrapText="1"/>
      <protection hidden="1"/>
    </xf>
    <xf numFmtId="1" fontId="142" fillId="119" borderId="22" xfId="21" applyNumberFormat="1" applyFont="1" applyFill="1" applyBorder="1" applyAlignment="1" applyProtection="1">
      <alignment horizontal="center" vertical="center" wrapText="1"/>
      <protection hidden="1"/>
    </xf>
    <xf numFmtId="1" fontId="142" fillId="119" borderId="17" xfId="21" applyNumberFormat="1" applyFont="1" applyFill="1" applyBorder="1" applyAlignment="1" applyProtection="1">
      <alignment horizontal="center" vertical="center" wrapText="1"/>
      <protection hidden="1"/>
    </xf>
    <xf numFmtId="1" fontId="139" fillId="105" borderId="46" xfId="21" applyNumberFormat="1" applyFont="1" applyFill="1" applyBorder="1" applyAlignment="1" applyProtection="1">
      <alignment horizontal="center" vertical="center" wrapText="1"/>
      <protection hidden="1"/>
    </xf>
    <xf numFmtId="1" fontId="139" fillId="105" borderId="22" xfId="21" applyNumberFormat="1" applyFont="1" applyFill="1" applyBorder="1" applyAlignment="1" applyProtection="1">
      <alignment horizontal="center" vertical="center" wrapText="1"/>
      <protection hidden="1"/>
    </xf>
    <xf numFmtId="1" fontId="139" fillId="105" borderId="17" xfId="21" applyNumberFormat="1" applyFont="1" applyFill="1" applyBorder="1" applyAlignment="1" applyProtection="1">
      <alignment horizontal="center" vertical="center" wrapText="1"/>
      <protection hidden="1"/>
    </xf>
    <xf numFmtId="1" fontId="142" fillId="93" borderId="46" xfId="21" applyNumberFormat="1" applyFont="1" applyFill="1" applyBorder="1" applyAlignment="1" applyProtection="1">
      <alignment horizontal="center" vertical="center" wrapText="1"/>
      <protection hidden="1"/>
    </xf>
    <xf numFmtId="1" fontId="142" fillId="93" borderId="22" xfId="21" applyNumberFormat="1" applyFont="1" applyFill="1" applyBorder="1" applyAlignment="1" applyProtection="1">
      <alignment horizontal="center" vertical="center" wrapText="1"/>
      <protection hidden="1"/>
    </xf>
    <xf numFmtId="1" fontId="142" fillId="93" borderId="17" xfId="21" applyNumberFormat="1" applyFont="1" applyFill="1" applyBorder="1" applyAlignment="1" applyProtection="1">
      <alignment horizontal="center" vertical="center" wrapText="1"/>
      <protection hidden="1"/>
    </xf>
    <xf numFmtId="1" fontId="142" fillId="116" borderId="46" xfId="21" applyNumberFormat="1" applyFont="1" applyFill="1" applyBorder="1" applyAlignment="1" applyProtection="1">
      <alignment horizontal="center" vertical="center" wrapText="1"/>
      <protection hidden="1"/>
    </xf>
    <xf numFmtId="1" fontId="142" fillId="116" borderId="22" xfId="21" applyNumberFormat="1" applyFont="1" applyFill="1" applyBorder="1" applyAlignment="1" applyProtection="1">
      <alignment horizontal="center" vertical="center" wrapText="1"/>
      <protection hidden="1"/>
    </xf>
    <xf numFmtId="1" fontId="142" fillId="116" borderId="17" xfId="21" applyNumberFormat="1" applyFont="1" applyFill="1" applyBorder="1" applyAlignment="1" applyProtection="1">
      <alignment horizontal="center" vertical="center" wrapText="1"/>
      <protection hidden="1"/>
    </xf>
    <xf numFmtId="1" fontId="142" fillId="113" borderId="46" xfId="21" applyNumberFormat="1" applyFont="1" applyFill="1" applyBorder="1" applyAlignment="1" applyProtection="1">
      <alignment horizontal="center" vertical="center" wrapText="1"/>
      <protection hidden="1"/>
    </xf>
    <xf numFmtId="1" fontId="142" fillId="113" borderId="22" xfId="21" applyNumberFormat="1" applyFont="1" applyFill="1" applyBorder="1" applyAlignment="1" applyProtection="1">
      <alignment horizontal="center" vertical="center" wrapText="1"/>
      <protection hidden="1"/>
    </xf>
    <xf numFmtId="1" fontId="142" fillId="113" borderId="17" xfId="21" applyNumberFormat="1" applyFont="1" applyFill="1" applyBorder="1" applyAlignment="1" applyProtection="1">
      <alignment horizontal="center" vertical="center" wrapText="1"/>
      <protection hidden="1"/>
    </xf>
    <xf numFmtId="1" fontId="139" fillId="121" borderId="46" xfId="21" applyNumberFormat="1" applyFont="1" applyFill="1" applyBorder="1" applyAlignment="1" applyProtection="1">
      <alignment horizontal="center" vertical="center" wrapText="1"/>
      <protection hidden="1"/>
    </xf>
    <xf numFmtId="1" fontId="139" fillId="121" borderId="22" xfId="21" applyNumberFormat="1" applyFont="1" applyFill="1" applyBorder="1" applyAlignment="1" applyProtection="1">
      <alignment horizontal="center" vertical="center" wrapText="1"/>
      <protection hidden="1"/>
    </xf>
    <xf numFmtId="1" fontId="139" fillId="121" borderId="17" xfId="21" applyNumberFormat="1" applyFont="1" applyFill="1" applyBorder="1" applyAlignment="1" applyProtection="1">
      <alignment horizontal="center" vertical="center" wrapText="1"/>
      <protection hidden="1"/>
    </xf>
    <xf numFmtId="0" fontId="139" fillId="118" borderId="46" xfId="8" applyFont="1" applyFill="1" applyBorder="1" applyAlignment="1">
      <alignment horizontal="center" vertical="center" wrapText="1"/>
    </xf>
    <xf numFmtId="0" fontId="139" fillId="118" borderId="22" xfId="8" applyFont="1" applyFill="1" applyBorder="1" applyAlignment="1">
      <alignment horizontal="center" vertical="center" wrapText="1"/>
    </xf>
    <xf numFmtId="0" fontId="139" fillId="118" borderId="17" xfId="8" applyFont="1" applyFill="1" applyBorder="1" applyAlignment="1">
      <alignment horizontal="center" vertical="center" wrapText="1"/>
    </xf>
    <xf numFmtId="0" fontId="142" fillId="117" borderId="46" xfId="8" applyFont="1" applyFill="1" applyBorder="1" applyAlignment="1">
      <alignment horizontal="center" vertical="center" wrapText="1"/>
    </xf>
    <xf numFmtId="0" fontId="142" fillId="117" borderId="22" xfId="8" applyFont="1" applyFill="1" applyBorder="1" applyAlignment="1">
      <alignment horizontal="center" vertical="center" wrapText="1"/>
    </xf>
    <xf numFmtId="0" fontId="142" fillId="117" borderId="17" xfId="8" applyFont="1" applyFill="1" applyBorder="1" applyAlignment="1">
      <alignment horizontal="center" vertical="center" wrapText="1"/>
    </xf>
    <xf numFmtId="0" fontId="157" fillId="116" borderId="46" xfId="8" applyFont="1" applyFill="1" applyBorder="1" applyAlignment="1">
      <alignment horizontal="center" vertical="center" wrapText="1"/>
    </xf>
    <xf numFmtId="0" fontId="157" fillId="116" borderId="22" xfId="8" applyFont="1" applyFill="1" applyBorder="1" applyAlignment="1">
      <alignment horizontal="center" vertical="center" wrapText="1"/>
    </xf>
    <xf numFmtId="0" fontId="157" fillId="116" borderId="17" xfId="8" applyFont="1" applyFill="1" applyBorder="1" applyAlignment="1">
      <alignment horizontal="center" vertical="center" wrapText="1"/>
    </xf>
    <xf numFmtId="0" fontId="137" fillId="96" borderId="46" xfId="8" applyFont="1" applyFill="1" applyBorder="1" applyAlignment="1">
      <alignment horizontal="center" vertical="center" wrapText="1"/>
    </xf>
    <xf numFmtId="0" fontId="137" fillId="96" borderId="22" xfId="8" applyFont="1" applyFill="1" applyBorder="1" applyAlignment="1">
      <alignment horizontal="center" vertical="center" wrapText="1"/>
    </xf>
    <xf numFmtId="0" fontId="137" fillId="96" borderId="17" xfId="8" applyFont="1" applyFill="1" applyBorder="1" applyAlignment="1">
      <alignment horizontal="center" vertical="center" wrapText="1"/>
    </xf>
    <xf numFmtId="0" fontId="159" fillId="127" borderId="46" xfId="8" applyFont="1" applyFill="1" applyBorder="1" applyAlignment="1">
      <alignment horizontal="center" vertical="center" wrapText="1"/>
    </xf>
    <xf numFmtId="0" fontId="159" fillId="127" borderId="22" xfId="8" applyFont="1" applyFill="1" applyBorder="1" applyAlignment="1">
      <alignment horizontal="center" vertical="center" wrapText="1"/>
    </xf>
    <xf numFmtId="0" fontId="159" fillId="127" borderId="17" xfId="8" applyFont="1" applyFill="1" applyBorder="1" applyAlignment="1">
      <alignment horizontal="center" vertical="center" wrapText="1"/>
    </xf>
    <xf numFmtId="0" fontId="139" fillId="114" borderId="46" xfId="8" applyFont="1" applyFill="1" applyBorder="1" applyAlignment="1">
      <alignment horizontal="center" vertical="center" wrapText="1"/>
    </xf>
    <xf numFmtId="0" fontId="139" fillId="114" borderId="22" xfId="8" applyFont="1" applyFill="1" applyBorder="1" applyAlignment="1">
      <alignment horizontal="center" vertical="center" wrapText="1"/>
    </xf>
    <xf numFmtId="0" fontId="139" fillId="114" borderId="17" xfId="8" applyFont="1" applyFill="1" applyBorder="1" applyAlignment="1">
      <alignment horizontal="center" vertical="center" wrapText="1"/>
    </xf>
    <xf numFmtId="0" fontId="142" fillId="113" borderId="46" xfId="8" applyFont="1" applyFill="1" applyBorder="1" applyAlignment="1">
      <alignment horizontal="center" vertical="center" wrapText="1"/>
    </xf>
    <xf numFmtId="0" fontId="142" fillId="113" borderId="22" xfId="8" applyFont="1" applyFill="1" applyBorder="1" applyAlignment="1">
      <alignment horizontal="center" vertical="center" wrapText="1"/>
    </xf>
    <xf numFmtId="0" fontId="142" fillId="113" borderId="17" xfId="8" applyFont="1" applyFill="1" applyBorder="1" applyAlignment="1">
      <alignment horizontal="center" vertical="center" wrapText="1"/>
    </xf>
    <xf numFmtId="0" fontId="139" fillId="121" borderId="46" xfId="8" applyFont="1" applyFill="1" applyBorder="1" applyAlignment="1">
      <alignment horizontal="center" vertical="center" wrapText="1"/>
    </xf>
    <xf numFmtId="0" fontId="139" fillId="121" borderId="22" xfId="8" applyFont="1" applyFill="1" applyBorder="1" applyAlignment="1">
      <alignment horizontal="center" vertical="center" wrapText="1"/>
    </xf>
    <xf numFmtId="0" fontId="139" fillId="121" borderId="17" xfId="8" applyFont="1" applyFill="1" applyBorder="1" applyAlignment="1">
      <alignment horizontal="center" vertical="center" wrapText="1"/>
    </xf>
    <xf numFmtId="0" fontId="139" fillId="123" borderId="46" xfId="8" applyFont="1" applyFill="1" applyBorder="1" applyAlignment="1">
      <alignment horizontal="center" vertical="center" wrapText="1"/>
    </xf>
    <xf numFmtId="0" fontId="139" fillId="123" borderId="22" xfId="8" applyFont="1" applyFill="1" applyBorder="1" applyAlignment="1">
      <alignment horizontal="center" vertical="center" wrapText="1"/>
    </xf>
    <xf numFmtId="0" fontId="139" fillId="123" borderId="17" xfId="8" applyFont="1" applyFill="1" applyBorder="1" applyAlignment="1">
      <alignment horizontal="center" vertical="center" wrapText="1"/>
    </xf>
    <xf numFmtId="0" fontId="139" fillId="124" borderId="46" xfId="8" applyFont="1" applyFill="1" applyBorder="1" applyAlignment="1">
      <alignment horizontal="center" vertical="center" wrapText="1"/>
    </xf>
    <xf numFmtId="0" fontId="139" fillId="124" borderId="22" xfId="8" applyFont="1" applyFill="1" applyBorder="1" applyAlignment="1">
      <alignment horizontal="center" vertical="center" wrapText="1"/>
    </xf>
    <xf numFmtId="0" fontId="139" fillId="124" borderId="17" xfId="8" applyFont="1" applyFill="1" applyBorder="1" applyAlignment="1">
      <alignment horizontal="center" vertical="center" wrapText="1"/>
    </xf>
    <xf numFmtId="0" fontId="142" fillId="122" borderId="46" xfId="8" applyFont="1" applyFill="1" applyBorder="1" applyAlignment="1">
      <alignment horizontal="center" vertical="center" wrapText="1"/>
    </xf>
    <xf numFmtId="0" fontId="142" fillId="122" borderId="22" xfId="8" applyFont="1" applyFill="1" applyBorder="1" applyAlignment="1">
      <alignment horizontal="center" vertical="center" wrapText="1"/>
    </xf>
    <xf numFmtId="0" fontId="142" fillId="122" borderId="17" xfId="8" applyFont="1" applyFill="1" applyBorder="1" applyAlignment="1">
      <alignment horizontal="center" vertical="center" wrapText="1"/>
    </xf>
    <xf numFmtId="0" fontId="139" fillId="53" borderId="46" xfId="8" applyFont="1" applyFill="1" applyBorder="1" applyAlignment="1">
      <alignment horizontal="center" vertical="center" wrapText="1"/>
    </xf>
    <xf numFmtId="0" fontId="139" fillId="53" borderId="22" xfId="8" applyFont="1" applyFill="1" applyBorder="1" applyAlignment="1">
      <alignment horizontal="center" vertical="center" wrapText="1"/>
    </xf>
    <xf numFmtId="0" fontId="139" fillId="53" borderId="17" xfId="8" applyFont="1" applyFill="1" applyBorder="1" applyAlignment="1">
      <alignment horizontal="center" vertical="center" wrapText="1"/>
    </xf>
    <xf numFmtId="0" fontId="139" fillId="120" borderId="46" xfId="8" applyFont="1" applyFill="1" applyBorder="1" applyAlignment="1">
      <alignment horizontal="center" vertical="center" wrapText="1"/>
    </xf>
    <xf numFmtId="0" fontId="139" fillId="120" borderId="22" xfId="8" applyFont="1" applyFill="1" applyBorder="1" applyAlignment="1">
      <alignment horizontal="center" vertical="center" wrapText="1"/>
    </xf>
    <xf numFmtId="0" fontId="139" fillId="120" borderId="17" xfId="8" applyFont="1" applyFill="1" applyBorder="1" applyAlignment="1">
      <alignment horizontal="center" vertical="center" wrapText="1"/>
    </xf>
    <xf numFmtId="0" fontId="139" fillId="129" borderId="46" xfId="8" applyFont="1" applyFill="1" applyBorder="1" applyAlignment="1">
      <alignment horizontal="center" vertical="center" wrapText="1"/>
    </xf>
    <xf numFmtId="0" fontId="139" fillId="129" borderId="22" xfId="8" applyFont="1" applyFill="1" applyBorder="1" applyAlignment="1">
      <alignment horizontal="center" vertical="center" wrapText="1"/>
    </xf>
    <xf numFmtId="0" fontId="139" fillId="129" borderId="17" xfId="8" applyFont="1" applyFill="1" applyBorder="1" applyAlignment="1">
      <alignment horizontal="center" vertical="center" wrapText="1"/>
    </xf>
    <xf numFmtId="0" fontId="142" fillId="125" borderId="46" xfId="8" applyFont="1" applyFill="1" applyBorder="1" applyAlignment="1">
      <alignment horizontal="center" vertical="center" wrapText="1"/>
    </xf>
    <xf numFmtId="0" fontId="142" fillId="125" borderId="22" xfId="8" applyFont="1" applyFill="1" applyBorder="1" applyAlignment="1">
      <alignment horizontal="center" vertical="center" wrapText="1"/>
    </xf>
    <xf numFmtId="0" fontId="142" fillId="125" borderId="17" xfId="8" applyFont="1" applyFill="1" applyBorder="1" applyAlignment="1">
      <alignment horizontal="center" vertical="center" wrapText="1"/>
    </xf>
    <xf numFmtId="0" fontId="142" fillId="119" borderId="46" xfId="8" applyFont="1" applyFill="1" applyBorder="1" applyAlignment="1">
      <alignment horizontal="center" vertical="center" wrapText="1"/>
    </xf>
    <xf numFmtId="0" fontId="142" fillId="119" borderId="22" xfId="8" applyFont="1" applyFill="1" applyBorder="1" applyAlignment="1">
      <alignment horizontal="center" vertical="center" wrapText="1"/>
    </xf>
    <xf numFmtId="0" fontId="142" fillId="119" borderId="17" xfId="8" applyFont="1" applyFill="1" applyBorder="1" applyAlignment="1">
      <alignment horizontal="center" vertical="center" wrapText="1"/>
    </xf>
    <xf numFmtId="1" fontId="142" fillId="125" borderId="46" xfId="21" applyNumberFormat="1" applyFont="1" applyFill="1" applyBorder="1" applyAlignment="1" applyProtection="1">
      <alignment horizontal="center" vertical="center" wrapText="1"/>
      <protection hidden="1"/>
    </xf>
    <xf numFmtId="1" fontId="142" fillId="125" borderId="22" xfId="21" applyNumberFormat="1" applyFont="1" applyFill="1" applyBorder="1" applyAlignment="1" applyProtection="1">
      <alignment horizontal="center" vertical="center" wrapText="1"/>
      <protection hidden="1"/>
    </xf>
    <xf numFmtId="1" fontId="142" fillId="125" borderId="17" xfId="21" applyNumberFormat="1" applyFont="1" applyFill="1" applyBorder="1" applyAlignment="1" applyProtection="1">
      <alignment horizontal="center" vertical="center" wrapText="1"/>
      <protection hidden="1"/>
    </xf>
    <xf numFmtId="0" fontId="154" fillId="97" borderId="2" xfId="21" applyFont="1" applyFill="1" applyAlignment="1">
      <alignment horizontal="center" vertical="center" wrapText="1"/>
    </xf>
    <xf numFmtId="0" fontId="142" fillId="116" borderId="46" xfId="8" applyFont="1" applyFill="1" applyBorder="1" applyAlignment="1">
      <alignment horizontal="center" vertical="center" wrapText="1"/>
    </xf>
    <xf numFmtId="0" fontId="142" fillId="116" borderId="22" xfId="8" applyFont="1" applyFill="1" applyBorder="1" applyAlignment="1">
      <alignment horizontal="center" vertical="center" wrapText="1"/>
    </xf>
    <xf numFmtId="0" fontId="142" fillId="116" borderId="17" xfId="8" applyFont="1" applyFill="1" applyBorder="1" applyAlignment="1">
      <alignment horizontal="center" vertical="center" wrapText="1"/>
    </xf>
    <xf numFmtId="0" fontId="137" fillId="116" borderId="46" xfId="8" applyFont="1" applyFill="1" applyBorder="1" applyAlignment="1">
      <alignment horizontal="center" vertical="center" wrapText="1"/>
    </xf>
    <xf numFmtId="0" fontId="137" fillId="116" borderId="22" xfId="8" applyFont="1" applyFill="1" applyBorder="1" applyAlignment="1">
      <alignment horizontal="center" vertical="center" wrapText="1"/>
    </xf>
    <xf numFmtId="0" fontId="137" fillId="116" borderId="17" xfId="8" applyFont="1" applyFill="1" applyBorder="1" applyAlignment="1">
      <alignment horizontal="center" vertical="center" wrapText="1"/>
    </xf>
    <xf numFmtId="0" fontId="142" fillId="126" borderId="46" xfId="8" applyFont="1" applyFill="1" applyBorder="1" applyAlignment="1">
      <alignment horizontal="center" vertical="center" wrapText="1"/>
    </xf>
    <xf numFmtId="0" fontId="142" fillId="126" borderId="22" xfId="8" applyFont="1" applyFill="1" applyBorder="1" applyAlignment="1">
      <alignment horizontal="center" vertical="center" wrapText="1"/>
    </xf>
    <xf numFmtId="0" fontId="142" fillId="126" borderId="17" xfId="8" applyFont="1" applyFill="1" applyBorder="1" applyAlignment="1">
      <alignment horizontal="center" vertical="center" wrapText="1"/>
    </xf>
    <xf numFmtId="1" fontId="139" fillId="94" borderId="46" xfId="21" applyNumberFormat="1" applyFont="1" applyFill="1" applyBorder="1" applyAlignment="1" applyProtection="1">
      <alignment horizontal="center" vertical="center" wrapText="1"/>
      <protection hidden="1"/>
    </xf>
    <xf numFmtId="1" fontId="139" fillId="94" borderId="22" xfId="21" applyNumberFormat="1" applyFont="1" applyFill="1" applyBorder="1" applyAlignment="1" applyProtection="1">
      <alignment horizontal="center" vertical="center" wrapText="1"/>
      <protection hidden="1"/>
    </xf>
    <xf numFmtId="1" fontId="139" fillId="94" borderId="17" xfId="21" applyNumberFormat="1" applyFont="1" applyFill="1" applyBorder="1" applyAlignment="1" applyProtection="1">
      <alignment horizontal="center" vertical="center" wrapText="1"/>
      <protection hidden="1"/>
    </xf>
    <xf numFmtId="0" fontId="6" fillId="0" borderId="2" xfId="5" applyFont="1" applyAlignment="1">
      <alignment horizontal="left" vertical="center" wrapText="1"/>
    </xf>
    <xf numFmtId="0" fontId="6" fillId="30" borderId="2" xfId="5" applyFont="1" applyFill="1" applyAlignment="1">
      <alignment horizontal="center" vertical="center" wrapText="1"/>
    </xf>
    <xf numFmtId="0" fontId="6" fillId="30" borderId="2" xfId="5" applyFont="1" applyFill="1" applyAlignment="1">
      <alignment horizontal="left" vertical="center" wrapText="1"/>
    </xf>
    <xf numFmtId="0" fontId="29" fillId="0" borderId="2" xfId="5" applyFont="1" applyAlignment="1">
      <alignment horizontal="center" vertical="center" wrapText="1"/>
    </xf>
    <xf numFmtId="0" fontId="67" fillId="57" borderId="46" xfId="5" applyFont="1" applyFill="1" applyBorder="1" applyAlignment="1">
      <alignment horizontal="center" vertical="center" wrapText="1"/>
    </xf>
    <xf numFmtId="0" fontId="67" fillId="57" borderId="17" xfId="5" applyFont="1" applyFill="1" applyBorder="1" applyAlignment="1">
      <alignment horizontal="center" vertical="center" wrapText="1"/>
    </xf>
    <xf numFmtId="0" fontId="6" fillId="94" borderId="46" xfId="5" applyFont="1" applyFill="1" applyBorder="1" applyAlignment="1">
      <alignment horizontal="center" vertical="center" wrapText="1"/>
    </xf>
    <xf numFmtId="0" fontId="6" fillId="94" borderId="17" xfId="5" applyFont="1" applyFill="1" applyBorder="1" applyAlignment="1">
      <alignment horizontal="center" vertical="center" wrapText="1"/>
    </xf>
    <xf numFmtId="0" fontId="44" fillId="93" borderId="46" xfId="5" applyFont="1" applyFill="1" applyBorder="1" applyAlignment="1">
      <alignment horizontal="center" vertical="center" wrapText="1"/>
    </xf>
    <xf numFmtId="0" fontId="44" fillId="93" borderId="17" xfId="5" applyFont="1" applyFill="1" applyBorder="1" applyAlignment="1">
      <alignment horizontal="center" vertical="center" wrapText="1"/>
    </xf>
    <xf numFmtId="0" fontId="6" fillId="101" borderId="46" xfId="5" applyFont="1" applyFill="1" applyBorder="1" applyAlignment="1">
      <alignment horizontal="center" vertical="center" wrapText="1"/>
    </xf>
    <xf numFmtId="0" fontId="6" fillId="101" borderId="17" xfId="5" applyFont="1" applyFill="1" applyBorder="1" applyAlignment="1">
      <alignment horizontal="center" vertical="center" wrapText="1"/>
    </xf>
    <xf numFmtId="0" fontId="44" fillId="92" borderId="46" xfId="5" applyFont="1" applyFill="1" applyBorder="1" applyAlignment="1">
      <alignment horizontal="center" vertical="center" wrapText="1"/>
    </xf>
    <xf numFmtId="0" fontId="44" fillId="92" borderId="17" xfId="5" applyFont="1" applyFill="1" applyBorder="1" applyAlignment="1">
      <alignment horizontal="center" vertical="center" wrapText="1"/>
    </xf>
    <xf numFmtId="0" fontId="44" fillId="96" borderId="46" xfId="5" applyFont="1" applyFill="1" applyBorder="1" applyAlignment="1">
      <alignment horizontal="center" vertical="center" wrapText="1"/>
    </xf>
    <xf numFmtId="0" fontId="44" fillId="96" borderId="17" xfId="5" applyFont="1" applyFill="1" applyBorder="1" applyAlignment="1">
      <alignment horizontal="center" vertical="center" wrapText="1"/>
    </xf>
    <xf numFmtId="2" fontId="55" fillId="68" borderId="19" xfId="0" applyNumberFormat="1" applyFont="1" applyFill="1" applyBorder="1" applyAlignment="1">
      <alignment horizontal="center" vertical="center" wrapText="1"/>
    </xf>
    <xf numFmtId="1" fontId="55" fillId="68" borderId="18" xfId="0" applyNumberFormat="1" applyFont="1" applyFill="1" applyBorder="1" applyAlignment="1">
      <alignment horizontal="center" vertical="center" wrapText="1"/>
    </xf>
    <xf numFmtId="1" fontId="55" fillId="41" borderId="0" xfId="0" applyNumberFormat="1" applyFont="1" applyFill="1" applyAlignment="1">
      <alignment horizontal="center" vertical="center" wrapText="1"/>
    </xf>
    <xf numFmtId="2" fontId="55" fillId="41" borderId="6" xfId="0" applyNumberFormat="1" applyFont="1" applyFill="1" applyBorder="1" applyAlignment="1">
      <alignment horizontal="center" vertical="center" wrapText="1"/>
    </xf>
    <xf numFmtId="1" fontId="55" fillId="41" borderId="5" xfId="0" applyNumberFormat="1" applyFont="1" applyFill="1" applyBorder="1" applyAlignment="1">
      <alignment horizontal="center" vertical="center" wrapText="1"/>
    </xf>
    <xf numFmtId="0" fontId="16" fillId="30" borderId="2" xfId="0" applyFont="1" applyFill="1" applyBorder="1" applyAlignment="1">
      <alignment horizontal="center" vertical="center" wrapText="1"/>
    </xf>
    <xf numFmtId="0" fontId="16" fillId="30" borderId="6" xfId="0" applyFont="1" applyFill="1" applyBorder="1" applyAlignment="1">
      <alignment horizontal="center" vertical="center" wrapText="1"/>
    </xf>
    <xf numFmtId="168" fontId="10" fillId="57" borderId="0" xfId="0" applyNumberFormat="1" applyFont="1" applyFill="1" applyAlignment="1">
      <alignment horizontal="center" vertical="center" wrapText="1"/>
    </xf>
    <xf numFmtId="168" fontId="10" fillId="57" borderId="2" xfId="0" applyNumberFormat="1" applyFont="1" applyFill="1" applyBorder="1" applyAlignment="1">
      <alignment horizontal="center" vertical="center" wrapText="1"/>
    </xf>
    <xf numFmtId="1" fontId="66" fillId="48" borderId="55" xfId="0" applyNumberFormat="1" applyFont="1" applyFill="1" applyBorder="1" applyAlignment="1">
      <alignment horizontal="center" vertical="center" wrapText="1"/>
    </xf>
    <xf numFmtId="1" fontId="66" fillId="48" borderId="24" xfId="0" applyNumberFormat="1" applyFont="1" applyFill="1" applyBorder="1" applyAlignment="1">
      <alignment horizontal="center" vertical="center" wrapText="1"/>
    </xf>
    <xf numFmtId="2" fontId="66" fillId="48" borderId="56" xfId="0" applyNumberFormat="1" applyFont="1" applyFill="1" applyBorder="1" applyAlignment="1">
      <alignment horizontal="center" vertical="center" wrapText="1"/>
    </xf>
    <xf numFmtId="2" fontId="66" fillId="48" borderId="53" xfId="0" applyNumberFormat="1" applyFont="1" applyFill="1" applyBorder="1" applyAlignment="1">
      <alignment horizontal="center" vertical="center" wrapText="1"/>
    </xf>
    <xf numFmtId="1" fontId="66" fillId="48" borderId="44" xfId="0" applyNumberFormat="1" applyFont="1" applyFill="1" applyBorder="1" applyAlignment="1">
      <alignment horizontal="center" vertical="center" wrapText="1"/>
    </xf>
    <xf numFmtId="1" fontId="66" fillId="48" borderId="0" xfId="0" applyNumberFormat="1" applyFont="1" applyFill="1" applyAlignment="1">
      <alignment horizontal="center" vertical="center" wrapText="1"/>
    </xf>
    <xf numFmtId="2" fontId="66" fillId="48" borderId="54" xfId="0" applyNumberFormat="1" applyFont="1" applyFill="1" applyBorder="1" applyAlignment="1">
      <alignment horizontal="center" vertical="center" wrapText="1"/>
    </xf>
    <xf numFmtId="2" fontId="66" fillId="48" borderId="19" xfId="0" applyNumberFormat="1" applyFont="1" applyFill="1" applyBorder="1" applyAlignment="1">
      <alignment horizontal="center" vertical="center" wrapText="1"/>
    </xf>
    <xf numFmtId="1" fontId="38" fillId="43" borderId="22" xfId="0" applyNumberFormat="1" applyFont="1" applyFill="1" applyBorder="1" applyAlignment="1">
      <alignment horizontal="center" vertical="center" wrapText="1"/>
    </xf>
    <xf numFmtId="1" fontId="38" fillId="43" borderId="33" xfId="0" applyNumberFormat="1" applyFont="1" applyFill="1" applyBorder="1" applyAlignment="1">
      <alignment horizontal="center" vertical="center" wrapText="1"/>
    </xf>
    <xf numFmtId="1" fontId="131" fillId="62" borderId="27" xfId="0" applyNumberFormat="1" applyFont="1" applyFill="1" applyBorder="1" applyAlignment="1">
      <alignment horizontal="center" vertical="center" wrapText="1"/>
    </xf>
    <xf numFmtId="1" fontId="131" fillId="62" borderId="33" xfId="0" applyNumberFormat="1" applyFont="1" applyFill="1" applyBorder="1" applyAlignment="1">
      <alignment horizontal="center" vertical="center" wrapText="1"/>
    </xf>
    <xf numFmtId="1" fontId="38" fillId="43" borderId="27" xfId="0" applyNumberFormat="1" applyFont="1" applyFill="1" applyBorder="1" applyAlignment="1">
      <alignment horizontal="center" vertical="center" wrapText="1"/>
    </xf>
    <xf numFmtId="0" fontId="22" fillId="62" borderId="144" xfId="8" applyFont="1" applyFill="1" applyBorder="1" applyAlignment="1">
      <alignment horizontal="center" vertical="center"/>
    </xf>
    <xf numFmtId="0" fontId="22" fillId="62" borderId="66" xfId="8" applyFont="1" applyFill="1" applyBorder="1" applyAlignment="1">
      <alignment horizontal="center" vertical="center"/>
    </xf>
    <xf numFmtId="0" fontId="22" fillId="62" borderId="145" xfId="8" applyFont="1" applyFill="1" applyBorder="1" applyAlignment="1">
      <alignment horizontal="center" vertical="center"/>
    </xf>
    <xf numFmtId="0" fontId="22" fillId="62" borderId="147" xfId="8" applyFont="1" applyFill="1" applyBorder="1" applyAlignment="1">
      <alignment horizontal="center" vertical="center"/>
    </xf>
    <xf numFmtId="0" fontId="125" fillId="43" borderId="144" xfId="8" applyFont="1" applyFill="1" applyBorder="1" applyAlignment="1">
      <alignment horizontal="center" vertical="center"/>
    </xf>
    <xf numFmtId="0" fontId="125" fillId="43" borderId="66" xfId="8" applyFont="1" applyFill="1" applyBorder="1" applyAlignment="1">
      <alignment horizontal="center" vertical="center"/>
    </xf>
    <xf numFmtId="0" fontId="125" fillId="43" borderId="146" xfId="8" applyFont="1" applyFill="1" applyBorder="1" applyAlignment="1">
      <alignment horizontal="center" vertical="center"/>
    </xf>
    <xf numFmtId="0" fontId="125" fillId="43" borderId="148" xfId="8" applyFont="1" applyFill="1" applyBorder="1" applyAlignment="1">
      <alignment horizontal="center" vertical="center"/>
    </xf>
    <xf numFmtId="0" fontId="22" fillId="62" borderId="101" xfId="8" applyFont="1" applyFill="1" applyBorder="1" applyAlignment="1">
      <alignment horizontal="center" vertical="center"/>
    </xf>
    <xf numFmtId="0" fontId="22" fillId="62" borderId="102" xfId="8" applyFont="1" applyFill="1" applyBorder="1" applyAlignment="1">
      <alignment horizontal="center" vertical="center"/>
    </xf>
    <xf numFmtId="0" fontId="22" fillId="62" borderId="135" xfId="8" applyFont="1" applyFill="1" applyBorder="1" applyAlignment="1">
      <alignment horizontal="center" vertical="center"/>
    </xf>
    <xf numFmtId="0" fontId="22" fillId="62" borderId="149" xfId="8" applyFont="1" applyFill="1" applyBorder="1" applyAlignment="1">
      <alignment horizontal="center" vertical="center"/>
    </xf>
    <xf numFmtId="0" fontId="125" fillId="43" borderId="101" xfId="8" applyFont="1" applyFill="1" applyBorder="1" applyAlignment="1">
      <alignment horizontal="center" vertical="center"/>
    </xf>
    <xf numFmtId="0" fontId="125" fillId="43" borderId="102" xfId="8" applyFont="1" applyFill="1" applyBorder="1" applyAlignment="1">
      <alignment horizontal="center" vertical="center"/>
    </xf>
    <xf numFmtId="0" fontId="125" fillId="43" borderId="136" xfId="8" applyFont="1" applyFill="1" applyBorder="1" applyAlignment="1">
      <alignment horizontal="center" vertical="center"/>
    </xf>
    <xf numFmtId="0" fontId="125" fillId="43" borderId="150" xfId="8" applyFont="1" applyFill="1" applyBorder="1" applyAlignment="1">
      <alignment horizontal="center" vertical="center"/>
    </xf>
    <xf numFmtId="0" fontId="22" fillId="62" borderId="20" xfId="8" applyFont="1" applyFill="1" applyBorder="1" applyAlignment="1">
      <alignment horizontal="center" vertical="center"/>
    </xf>
    <xf numFmtId="0" fontId="22" fillId="62" borderId="5" xfId="8" applyFont="1" applyFill="1" applyBorder="1" applyAlignment="1">
      <alignment horizontal="center" vertical="center"/>
    </xf>
    <xf numFmtId="0" fontId="125" fillId="43" borderId="20" xfId="8" applyFont="1" applyFill="1" applyBorder="1" applyAlignment="1">
      <alignment horizontal="center" vertical="center"/>
    </xf>
    <xf numFmtId="0" fontId="125" fillId="43" borderId="154" xfId="8" applyFont="1" applyFill="1" applyBorder="1" applyAlignment="1">
      <alignment horizontal="center" vertical="center"/>
    </xf>
    <xf numFmtId="0" fontId="119" fillId="89" borderId="5" xfId="12" applyFont="1" applyFill="1" applyBorder="1" applyAlignment="1">
      <alignment horizontal="center" vertical="center" wrapText="1"/>
    </xf>
    <xf numFmtId="0" fontId="119" fillId="89" borderId="2" xfId="12" applyFont="1" applyFill="1" applyAlignment="1">
      <alignment horizontal="center" vertical="center" wrapText="1"/>
    </xf>
    <xf numFmtId="0" fontId="69" fillId="59" borderId="5" xfId="8" applyFont="1" applyFill="1" applyBorder="1" applyAlignment="1">
      <alignment horizontal="center" vertical="center"/>
    </xf>
    <xf numFmtId="0" fontId="69" fillId="59" borderId="6" xfId="8" applyFont="1" applyFill="1" applyBorder="1" applyAlignment="1">
      <alignment horizontal="center" vertical="center"/>
    </xf>
    <xf numFmtId="0" fontId="121" fillId="22" borderId="0" xfId="0" applyFont="1" applyFill="1" applyAlignment="1">
      <alignment horizontal="center" vertical="center" wrapText="1"/>
    </xf>
    <xf numFmtId="0" fontId="121" fillId="22" borderId="14" xfId="0" applyFont="1" applyFill="1" applyBorder="1" applyAlignment="1">
      <alignment horizontal="center" vertical="center" wrapText="1"/>
    </xf>
    <xf numFmtId="0" fontId="122" fillId="54" borderId="20" xfId="8" applyFont="1" applyFill="1" applyBorder="1" applyAlignment="1">
      <alignment horizontal="center" vertical="center"/>
    </xf>
    <xf numFmtId="0" fontId="122" fillId="54" borderId="6" xfId="8" applyFont="1" applyFill="1" applyBorder="1" applyAlignment="1">
      <alignment horizontal="center" vertical="center"/>
    </xf>
    <xf numFmtId="0" fontId="84" fillId="22" borderId="125" xfId="8" applyFont="1" applyFill="1" applyBorder="1" applyAlignment="1">
      <alignment horizontal="center" vertical="center" wrapText="1"/>
    </xf>
    <xf numFmtId="0" fontId="84" fillId="22" borderId="129" xfId="8" applyFont="1" applyFill="1" applyBorder="1" applyAlignment="1">
      <alignment horizontal="center" vertical="center" wrapText="1"/>
    </xf>
    <xf numFmtId="0" fontId="84" fillId="22" borderId="20" xfId="8" applyFont="1" applyFill="1" applyBorder="1" applyAlignment="1">
      <alignment horizontal="center" vertical="center" wrapText="1"/>
    </xf>
    <xf numFmtId="0" fontId="84" fillId="22" borderId="126" xfId="8" applyFont="1" applyFill="1" applyBorder="1" applyAlignment="1">
      <alignment horizontal="center" vertical="center" wrapText="1"/>
    </xf>
    <xf numFmtId="0" fontId="124" fillId="22" borderId="125" xfId="8" applyFont="1" applyFill="1" applyBorder="1" applyAlignment="1">
      <alignment horizontal="center" vertical="center" wrapText="1"/>
    </xf>
    <xf numFmtId="0" fontId="124" fillId="22" borderId="129" xfId="8" applyFont="1" applyFill="1" applyBorder="1" applyAlignment="1">
      <alignment horizontal="center" vertical="center" wrapText="1"/>
    </xf>
    <xf numFmtId="0" fontId="124" fillId="22" borderId="20" xfId="8" applyFont="1" applyFill="1" applyBorder="1" applyAlignment="1">
      <alignment horizontal="center" vertical="center" wrapText="1"/>
    </xf>
    <xf numFmtId="0" fontId="124" fillId="22" borderId="126" xfId="8" applyFont="1" applyFill="1" applyBorder="1" applyAlignment="1">
      <alignment horizontal="center" vertical="center" wrapText="1"/>
    </xf>
    <xf numFmtId="168" fontId="22" fillId="62" borderId="20" xfId="8" applyNumberFormat="1" applyFont="1" applyFill="1" applyBorder="1" applyAlignment="1">
      <alignment horizontal="center" vertical="center"/>
    </xf>
    <xf numFmtId="168" fontId="22" fillId="62" borderId="126" xfId="8" applyNumberFormat="1" applyFont="1" applyFill="1" applyBorder="1" applyAlignment="1">
      <alignment horizontal="center" vertical="center"/>
    </xf>
    <xf numFmtId="168" fontId="125" fillId="62" borderId="20" xfId="8" applyNumberFormat="1" applyFont="1" applyFill="1" applyBorder="1" applyAlignment="1">
      <alignment horizontal="center" vertical="center"/>
    </xf>
    <xf numFmtId="168" fontId="125" fillId="62" borderId="126" xfId="8" applyNumberFormat="1" applyFont="1" applyFill="1" applyBorder="1" applyAlignment="1">
      <alignment horizontal="center" vertical="center"/>
    </xf>
    <xf numFmtId="0" fontId="26" fillId="22" borderId="125" xfId="8" applyFont="1" applyFill="1" applyBorder="1" applyAlignment="1">
      <alignment horizontal="center" vertical="center" wrapText="1"/>
    </xf>
    <xf numFmtId="0" fontId="26" fillId="22" borderId="124" xfId="8" applyFont="1" applyFill="1" applyBorder="1" applyAlignment="1">
      <alignment horizontal="center" vertical="center" wrapText="1"/>
    </xf>
    <xf numFmtId="0" fontId="50" fillId="41" borderId="44" xfId="11" applyFill="1" applyBorder="1" applyAlignment="1">
      <alignment horizontal="center" vertical="center"/>
    </xf>
    <xf numFmtId="0" fontId="50" fillId="41" borderId="4" xfId="11" applyFill="1" applyBorder="1" applyAlignment="1">
      <alignment horizontal="center" vertical="center"/>
    </xf>
    <xf numFmtId="0" fontId="50" fillId="41" borderId="14" xfId="11" applyFill="1" applyBorder="1" applyAlignment="1">
      <alignment horizontal="center" vertical="center"/>
    </xf>
    <xf numFmtId="0" fontId="50" fillId="41" borderId="8" xfId="11" applyFill="1" applyBorder="1" applyAlignment="1">
      <alignment horizontal="center" vertical="center"/>
    </xf>
    <xf numFmtId="0" fontId="50" fillId="64" borderId="44" xfId="11" applyFill="1" applyBorder="1" applyAlignment="1">
      <alignment horizontal="center" vertical="center" wrapText="1"/>
    </xf>
    <xf numFmtId="0" fontId="50" fillId="64" borderId="4" xfId="11" applyFill="1" applyBorder="1" applyAlignment="1">
      <alignment horizontal="center" vertical="center" wrapText="1"/>
    </xf>
    <xf numFmtId="0" fontId="50" fillId="64" borderId="2" xfId="11" applyFill="1" applyAlignment="1">
      <alignment horizontal="center" vertical="center" wrapText="1"/>
    </xf>
    <xf numFmtId="0" fontId="50" fillId="64" borderId="6" xfId="11" applyFill="1" applyBorder="1" applyAlignment="1">
      <alignment horizontal="center" vertical="center" wrapText="1"/>
    </xf>
    <xf numFmtId="1" fontId="55" fillId="41" borderId="24" xfId="0" applyNumberFormat="1" applyFont="1" applyFill="1" applyBorder="1" applyAlignment="1">
      <alignment horizontal="center" vertical="center" wrapText="1"/>
    </xf>
    <xf numFmtId="1" fontId="55" fillId="41" borderId="18" xfId="0" applyNumberFormat="1" applyFont="1" applyFill="1" applyBorder="1" applyAlignment="1">
      <alignment horizontal="center" vertical="center" wrapText="1"/>
    </xf>
    <xf numFmtId="2" fontId="55" fillId="41" borderId="19" xfId="0" applyNumberFormat="1" applyFont="1" applyFill="1" applyBorder="1" applyAlignment="1">
      <alignment horizontal="center" vertical="center" wrapText="1"/>
    </xf>
    <xf numFmtId="1" fontId="131" fillId="62" borderId="22" xfId="0" applyNumberFormat="1" applyFont="1" applyFill="1" applyBorder="1" applyAlignment="1">
      <alignment horizontal="center" vertical="center" wrapText="1"/>
    </xf>
    <xf numFmtId="1" fontId="131" fillId="62" borderId="17" xfId="0" applyNumberFormat="1" applyFont="1" applyFill="1" applyBorder="1" applyAlignment="1">
      <alignment horizontal="center" vertical="center" wrapText="1"/>
    </xf>
    <xf numFmtId="1" fontId="22" fillId="43" borderId="22" xfId="0" applyNumberFormat="1" applyFont="1" applyFill="1" applyBorder="1" applyAlignment="1">
      <alignment horizontal="center" vertical="center" wrapText="1"/>
    </xf>
    <xf numFmtId="1" fontId="22" fillId="43" borderId="33" xfId="0" applyNumberFormat="1" applyFont="1" applyFill="1" applyBorder="1" applyAlignment="1">
      <alignment horizontal="center" vertical="center" wrapText="1"/>
    </xf>
    <xf numFmtId="0" fontId="50" fillId="67" borderId="44" xfId="11" applyFill="1" applyBorder="1" applyAlignment="1">
      <alignment horizontal="center" vertical="center" wrapText="1"/>
    </xf>
    <xf numFmtId="0" fontId="50" fillId="67" borderId="4" xfId="11" applyFill="1" applyBorder="1" applyAlignment="1">
      <alignment horizontal="center" vertical="center" wrapText="1"/>
    </xf>
    <xf numFmtId="0" fontId="50" fillId="67" borderId="2" xfId="11" applyFill="1" applyAlignment="1">
      <alignment horizontal="center" vertical="center" wrapText="1"/>
    </xf>
    <xf numFmtId="0" fontId="50" fillId="67" borderId="6" xfId="11" applyFill="1" applyBorder="1" applyAlignment="1">
      <alignment horizontal="center" vertical="center" wrapText="1"/>
    </xf>
    <xf numFmtId="0" fontId="50" fillId="67" borderId="14" xfId="11" applyFill="1" applyBorder="1" applyAlignment="1">
      <alignment horizontal="center" vertical="center" wrapText="1"/>
    </xf>
    <xf numFmtId="0" fontId="50" fillId="67" borderId="8" xfId="11" applyFill="1" applyBorder="1" applyAlignment="1">
      <alignment horizontal="center" vertical="center" wrapText="1"/>
    </xf>
    <xf numFmtId="1" fontId="55" fillId="68" borderId="24" xfId="0" applyNumberFormat="1" applyFont="1" applyFill="1" applyBorder="1" applyAlignment="1">
      <alignment horizontal="center" vertical="center" wrapText="1"/>
    </xf>
    <xf numFmtId="2" fontId="55" fillId="68" borderId="6" xfId="0" applyNumberFormat="1" applyFont="1" applyFill="1" applyBorder="1" applyAlignment="1">
      <alignment horizontal="center" vertical="center" wrapText="1"/>
    </xf>
    <xf numFmtId="1" fontId="55" fillId="68" borderId="0" xfId="0" applyNumberFormat="1" applyFont="1" applyFill="1" applyAlignment="1">
      <alignment horizontal="center" vertical="center" wrapText="1"/>
    </xf>
    <xf numFmtId="1" fontId="55" fillId="68" borderId="5" xfId="0" applyNumberFormat="1" applyFont="1" applyFill="1" applyBorder="1" applyAlignment="1">
      <alignment horizontal="center" vertical="center" wrapText="1"/>
    </xf>
    <xf numFmtId="1" fontId="22" fillId="43" borderId="27" xfId="0" applyNumberFormat="1" applyFont="1" applyFill="1" applyBorder="1" applyAlignment="1">
      <alignment horizontal="center" vertical="center" wrapText="1"/>
    </xf>
    <xf numFmtId="0" fontId="17" fillId="24" borderId="2" xfId="0" applyFont="1" applyFill="1" applyBorder="1" applyAlignment="1">
      <alignment horizontal="center" vertical="center" wrapText="1"/>
    </xf>
    <xf numFmtId="0" fontId="17" fillId="24" borderId="20" xfId="0" applyFont="1" applyFill="1" applyBorder="1" applyAlignment="1">
      <alignment horizontal="center" vertical="center" wrapText="1"/>
    </xf>
    <xf numFmtId="0" fontId="17" fillId="24" borderId="6" xfId="0" applyFont="1" applyFill="1" applyBorder="1" applyAlignment="1">
      <alignment horizontal="center" vertical="center" wrapText="1"/>
    </xf>
    <xf numFmtId="0" fontId="44" fillId="48" borderId="49" xfId="0" applyFont="1" applyFill="1" applyBorder="1" applyAlignment="1">
      <alignment horizontal="right" vertical="center" wrapText="1"/>
    </xf>
    <xf numFmtId="0" fontId="44" fillId="48" borderId="40" xfId="0" applyFont="1" applyFill="1" applyBorder="1" applyAlignment="1">
      <alignment horizontal="right" vertical="center" wrapText="1"/>
    </xf>
    <xf numFmtId="0" fontId="87" fillId="74" borderId="79" xfId="15" applyFont="1" applyFill="1" applyBorder="1" applyAlignment="1">
      <alignment horizontal="center" vertical="center" wrapText="1"/>
    </xf>
    <xf numFmtId="0" fontId="87" fillId="74" borderId="57" xfId="15" applyFont="1" applyFill="1" applyBorder="1" applyAlignment="1">
      <alignment horizontal="center" vertical="center" wrapText="1"/>
    </xf>
    <xf numFmtId="0" fontId="84" fillId="0" borderId="75" xfId="8" applyFont="1" applyBorder="1" applyAlignment="1">
      <alignment horizontal="center" vertical="center" wrapText="1"/>
    </xf>
    <xf numFmtId="0" fontId="84" fillId="0" borderId="74" xfId="8" applyFont="1" applyBorder="1" applyAlignment="1">
      <alignment horizontal="center" vertical="center" wrapText="1"/>
    </xf>
    <xf numFmtId="168" fontId="22" fillId="62" borderId="21" xfId="8" applyNumberFormat="1" applyFont="1" applyFill="1" applyBorder="1" applyAlignment="1">
      <alignment horizontal="center" vertical="center"/>
    </xf>
    <xf numFmtId="0" fontId="26" fillId="22" borderId="78" xfId="8" applyFont="1" applyFill="1" applyBorder="1" applyAlignment="1">
      <alignment horizontal="center" vertical="center" wrapText="1"/>
    </xf>
    <xf numFmtId="0" fontId="26" fillId="22" borderId="77" xfId="8" applyFont="1" applyFill="1" applyBorder="1" applyAlignment="1">
      <alignment horizontal="center" vertical="center" wrapText="1"/>
    </xf>
    <xf numFmtId="0" fontId="25" fillId="24" borderId="3" xfId="0" applyFont="1" applyFill="1" applyBorder="1" applyAlignment="1">
      <alignment horizontal="center" vertical="center" wrapText="1"/>
    </xf>
    <xf numFmtId="0" fontId="71" fillId="54" borderId="5" xfId="0" applyFont="1" applyFill="1" applyBorder="1" applyAlignment="1">
      <alignment horizontal="center" vertical="center" wrapText="1"/>
    </xf>
    <xf numFmtId="0" fontId="25" fillId="24" borderId="5" xfId="0" applyFont="1" applyFill="1" applyBorder="1" applyAlignment="1">
      <alignment horizontal="center" vertical="center" wrapText="1"/>
    </xf>
    <xf numFmtId="0" fontId="44" fillId="54" borderId="5" xfId="11" applyFont="1" applyFill="1" applyBorder="1" applyAlignment="1">
      <alignment horizontal="center" vertical="center"/>
    </xf>
    <xf numFmtId="0" fontId="44" fillId="54" borderId="2" xfId="11" applyFont="1" applyFill="1" applyAlignment="1">
      <alignment horizontal="center" vertical="center"/>
    </xf>
    <xf numFmtId="0" fontId="10" fillId="22" borderId="0" xfId="0" applyFont="1" applyFill="1" applyAlignment="1">
      <alignment horizontal="right" vertical="center" wrapText="1"/>
    </xf>
    <xf numFmtId="0" fontId="25" fillId="24" borderId="0" xfId="0" applyFont="1" applyFill="1" applyAlignment="1">
      <alignment horizontal="right" vertical="center" wrapText="1"/>
    </xf>
    <xf numFmtId="168" fontId="10" fillId="69" borderId="0" xfId="0" applyNumberFormat="1" applyFont="1" applyFill="1" applyAlignment="1">
      <alignment horizontal="center" vertical="center" wrapText="1"/>
    </xf>
    <xf numFmtId="168" fontId="25" fillId="24" borderId="0" xfId="0" applyNumberFormat="1" applyFont="1" applyFill="1" applyAlignment="1">
      <alignment horizontal="center" vertical="center" wrapText="1"/>
    </xf>
    <xf numFmtId="0" fontId="70" fillId="0" borderId="0" xfId="0" applyFont="1" applyAlignment="1">
      <alignment horizontal="right" vertical="center" wrapText="1"/>
    </xf>
    <xf numFmtId="169" fontId="70" fillId="69" borderId="0" xfId="0" applyNumberFormat="1" applyFont="1" applyFill="1" applyAlignment="1">
      <alignment horizontal="center" vertical="center" wrapText="1"/>
    </xf>
    <xf numFmtId="169" fontId="25" fillId="24" borderId="0" xfId="0" applyNumberFormat="1" applyFont="1" applyFill="1" applyAlignment="1">
      <alignment horizontal="center" vertical="center" wrapText="1"/>
    </xf>
    <xf numFmtId="0" fontId="68" fillId="66" borderId="0" xfId="0" applyFont="1" applyFill="1" applyAlignment="1">
      <alignment horizontal="right" vertical="center" wrapText="1"/>
    </xf>
    <xf numFmtId="168" fontId="16" fillId="66" borderId="0" xfId="0" applyNumberFormat="1" applyFont="1" applyFill="1" applyAlignment="1">
      <alignment horizontal="center" vertical="center" wrapText="1"/>
    </xf>
    <xf numFmtId="168" fontId="128" fillId="57" borderId="2" xfId="0" applyNumberFormat="1" applyFont="1" applyFill="1" applyBorder="1" applyAlignment="1">
      <alignment horizontal="center" vertical="center" wrapText="1"/>
    </xf>
    <xf numFmtId="168" fontId="128" fillId="57" borderId="6" xfId="0" applyNumberFormat="1" applyFont="1" applyFill="1" applyBorder="1" applyAlignment="1">
      <alignment horizontal="center" vertical="center" wrapText="1"/>
    </xf>
    <xf numFmtId="0" fontId="79" fillId="0" borderId="75" xfId="8" applyFont="1" applyBorder="1" applyAlignment="1">
      <alignment horizontal="center" vertical="center" wrapText="1"/>
    </xf>
    <xf numFmtId="0" fontId="79" fillId="0" borderId="74" xfId="8" applyFont="1" applyBorder="1" applyAlignment="1">
      <alignment horizontal="center" vertical="center" wrapText="1"/>
    </xf>
    <xf numFmtId="168" fontId="76" fillId="62" borderId="71" xfId="8" applyNumberFormat="1" applyFont="1" applyFill="1" applyBorder="1" applyAlignment="1">
      <alignment horizontal="center" vertical="center"/>
    </xf>
    <xf numFmtId="168" fontId="76" fillId="62" borderId="70" xfId="8" applyNumberFormat="1" applyFont="1" applyFill="1" applyBorder="1" applyAlignment="1">
      <alignment horizontal="center" vertical="center"/>
    </xf>
    <xf numFmtId="0" fontId="26" fillId="22" borderId="66" xfId="8" applyFont="1" applyFill="1" applyBorder="1" applyAlignment="1">
      <alignment horizontal="center" vertical="center" wrapText="1"/>
    </xf>
    <xf numFmtId="0" fontId="26" fillId="22" borderId="65" xfId="8" applyFont="1" applyFill="1" applyBorder="1" applyAlignment="1">
      <alignment horizontal="center" vertical="center" wrapText="1"/>
    </xf>
    <xf numFmtId="0" fontId="4" fillId="24" borderId="75" xfId="6" applyFont="1" applyFill="1" applyBorder="1" applyAlignment="1">
      <alignment horizontal="center" vertical="center" wrapText="1"/>
    </xf>
    <xf numFmtId="0" fontId="4" fillId="24" borderId="88" xfId="6" applyFont="1" applyFill="1" applyBorder="1" applyAlignment="1">
      <alignment horizontal="center" vertical="center" wrapText="1"/>
    </xf>
    <xf numFmtId="0" fontId="94" fillId="83" borderId="88" xfId="16" applyFont="1" applyFill="1" applyBorder="1" applyAlignment="1">
      <alignment horizontal="center" vertical="center"/>
    </xf>
    <xf numFmtId="0" fontId="94" fillId="83" borderId="74" xfId="16" applyFont="1" applyFill="1" applyBorder="1" applyAlignment="1">
      <alignment horizontal="center" vertical="center"/>
    </xf>
    <xf numFmtId="0" fontId="93" fillId="81" borderId="20" xfId="6" applyFont="1" applyFill="1" applyBorder="1" applyAlignment="1">
      <alignment horizontal="center" vertical="center" wrapText="1"/>
    </xf>
    <xf numFmtId="0" fontId="93" fillId="81" borderId="2" xfId="6" applyFont="1" applyFill="1" applyAlignment="1">
      <alignment horizontal="center" vertical="center" wrapText="1"/>
    </xf>
    <xf numFmtId="0" fontId="93" fillId="81" borderId="2" xfId="16" applyFont="1" applyFill="1" applyAlignment="1">
      <alignment horizontal="center" vertical="center" wrapText="1"/>
    </xf>
    <xf numFmtId="0" fontId="93" fillId="81" borderId="21" xfId="16" applyFont="1" applyFill="1" applyBorder="1" applyAlignment="1">
      <alignment horizontal="center" vertical="center" wrapText="1"/>
    </xf>
    <xf numFmtId="0" fontId="84" fillId="76" borderId="44" xfId="6" applyFont="1" applyFill="1" applyBorder="1" applyAlignment="1">
      <alignment horizontal="center" vertical="center" wrapText="1"/>
    </xf>
    <xf numFmtId="0" fontId="84" fillId="76" borderId="4" xfId="6" applyFont="1" applyFill="1" applyBorder="1" applyAlignment="1">
      <alignment horizontal="center" vertical="center" wrapText="1"/>
    </xf>
    <xf numFmtId="0" fontId="50" fillId="64" borderId="44" xfId="10" applyFill="1" applyBorder="1" applyAlignment="1">
      <alignment horizontal="center" vertical="center" wrapText="1"/>
    </xf>
    <xf numFmtId="0" fontId="50" fillId="64" borderId="84" xfId="10" applyFill="1" applyBorder="1" applyAlignment="1">
      <alignment horizontal="center" vertical="center" wrapText="1"/>
    </xf>
    <xf numFmtId="0" fontId="50" fillId="64" borderId="2" xfId="10" applyFill="1" applyAlignment="1">
      <alignment horizontal="center" vertical="center" wrapText="1"/>
    </xf>
    <xf numFmtId="0" fontId="50" fillId="64" borderId="21" xfId="10" applyFill="1" applyBorder="1" applyAlignment="1">
      <alignment horizontal="center" vertical="center" wrapText="1"/>
    </xf>
    <xf numFmtId="0" fontId="50" fillId="67" borderId="44" xfId="10" applyFill="1" applyBorder="1" applyAlignment="1">
      <alignment horizontal="center" vertical="center" wrapText="1"/>
    </xf>
    <xf numFmtId="0" fontId="50" fillId="67" borderId="84" xfId="10" applyFill="1" applyBorder="1" applyAlignment="1">
      <alignment horizontal="center" vertical="center" wrapText="1"/>
    </xf>
    <xf numFmtId="0" fontId="50" fillId="67" borderId="2" xfId="10" applyFill="1" applyAlignment="1">
      <alignment horizontal="center" vertical="center" wrapText="1"/>
    </xf>
    <xf numFmtId="0" fontId="50" fillId="67" borderId="21" xfId="10" applyFill="1" applyBorder="1" applyAlignment="1">
      <alignment horizontal="center" vertical="center" wrapText="1"/>
    </xf>
    <xf numFmtId="0" fontId="50" fillId="78" borderId="44" xfId="10" applyFill="1" applyBorder="1" applyAlignment="1">
      <alignment horizontal="center" vertical="center" wrapText="1"/>
    </xf>
    <xf numFmtId="0" fontId="50" fillId="78" borderId="84" xfId="10" applyFill="1" applyBorder="1" applyAlignment="1">
      <alignment horizontal="center" vertical="center" wrapText="1"/>
    </xf>
    <xf numFmtId="0" fontId="50" fillId="78" borderId="2" xfId="10" applyFill="1" applyAlignment="1">
      <alignment horizontal="center" vertical="center" wrapText="1"/>
    </xf>
    <xf numFmtId="0" fontId="50" fillId="78" borderId="21" xfId="10" applyFill="1" applyBorder="1" applyAlignment="1">
      <alignment horizontal="center" vertical="center" wrapText="1"/>
    </xf>
    <xf numFmtId="0" fontId="50" fillId="75" borderId="44" xfId="10" applyFill="1" applyBorder="1" applyAlignment="1">
      <alignment horizontal="center" vertical="center" wrapText="1"/>
    </xf>
    <xf numFmtId="0" fontId="50" fillId="75" borderId="84" xfId="10" applyFill="1" applyBorder="1" applyAlignment="1">
      <alignment horizontal="center" vertical="center" wrapText="1"/>
    </xf>
    <xf numFmtId="0" fontId="50" fillId="75" borderId="2" xfId="10" applyFill="1" applyAlignment="1">
      <alignment horizontal="center" vertical="center" wrapText="1"/>
    </xf>
    <xf numFmtId="0" fontId="50" fillId="75" borderId="21" xfId="10" applyFill="1" applyBorder="1" applyAlignment="1">
      <alignment horizontal="center" vertical="center" wrapText="1"/>
    </xf>
    <xf numFmtId="0" fontId="26" fillId="0" borderId="81" xfId="16" applyFont="1" applyBorder="1" applyAlignment="1">
      <alignment horizontal="center" vertical="center"/>
    </xf>
    <xf numFmtId="0" fontId="26" fillId="0" borderId="47" xfId="16" applyFont="1" applyBorder="1" applyAlignment="1">
      <alignment horizontal="center" vertical="center"/>
    </xf>
    <xf numFmtId="0" fontId="26" fillId="0" borderId="31" xfId="16" applyFont="1" applyBorder="1" applyAlignment="1">
      <alignment horizontal="center" vertical="center"/>
    </xf>
    <xf numFmtId="0" fontId="26" fillId="0" borderId="13" xfId="16" applyFont="1" applyBorder="1" applyAlignment="1">
      <alignment horizontal="center" vertical="center"/>
    </xf>
    <xf numFmtId="0" fontId="26" fillId="0" borderId="12" xfId="16" applyFont="1" applyBorder="1" applyAlignment="1">
      <alignment horizontal="center" vertical="center"/>
    </xf>
    <xf numFmtId="0" fontId="26" fillId="0" borderId="80" xfId="16" applyFont="1" applyBorder="1" applyAlignment="1">
      <alignment horizontal="center" vertical="center"/>
    </xf>
    <xf numFmtId="0" fontId="50" fillId="75" borderId="3" xfId="10" applyFill="1" applyBorder="1" applyAlignment="1">
      <alignment horizontal="center" vertical="center" wrapText="1"/>
    </xf>
    <xf numFmtId="0" fontId="50" fillId="75" borderId="5" xfId="10" applyFill="1" applyBorder="1" applyAlignment="1">
      <alignment horizontal="center" vertical="center" wrapText="1"/>
    </xf>
    <xf numFmtId="0" fontId="83" fillId="49" borderId="98" xfId="8" applyFont="1" applyFill="1" applyBorder="1" applyAlignment="1">
      <alignment horizontal="right" vertical="center" wrapText="1"/>
    </xf>
    <xf numFmtId="0" fontId="83" fillId="49" borderId="96" xfId="8" applyFont="1" applyFill="1" applyBorder="1" applyAlignment="1">
      <alignment horizontal="right" vertical="center" wrapText="1"/>
    </xf>
    <xf numFmtId="0" fontId="76" fillId="43" borderId="20" xfId="8" applyFont="1" applyFill="1" applyBorder="1" applyAlignment="1">
      <alignment horizontal="center" vertical="center"/>
    </xf>
    <xf numFmtId="9" fontId="53" fillId="0" borderId="84" xfId="6" applyNumberFormat="1" applyFont="1" applyBorder="1" applyAlignment="1">
      <alignment horizontal="center" vertical="center"/>
    </xf>
    <xf numFmtId="9" fontId="53" fillId="0" borderId="21" xfId="6" applyNumberFormat="1" applyFont="1" applyBorder="1" applyAlignment="1">
      <alignment horizontal="center" vertical="center"/>
    </xf>
    <xf numFmtId="2" fontId="55" fillId="0" borderId="97" xfId="6" applyNumberFormat="1" applyFont="1" applyBorder="1" applyAlignment="1">
      <alignment horizontal="center" vertical="center"/>
    </xf>
    <xf numFmtId="2" fontId="55" fillId="0" borderId="20" xfId="6" applyNumberFormat="1" applyFont="1" applyBorder="1" applyAlignment="1">
      <alignment horizontal="center" vertical="center"/>
    </xf>
    <xf numFmtId="2" fontId="53" fillId="0" borderId="4" xfId="6" applyNumberFormat="1" applyFont="1" applyBorder="1" applyAlignment="1">
      <alignment horizontal="center" vertical="center"/>
    </xf>
    <xf numFmtId="2" fontId="53" fillId="0" borderId="6" xfId="6" applyNumberFormat="1" applyFont="1" applyBorder="1" applyAlignment="1">
      <alignment horizontal="center" vertical="center"/>
    </xf>
    <xf numFmtId="0" fontId="50" fillId="61" borderId="3" xfId="10" applyFill="1" applyBorder="1" applyAlignment="1">
      <alignment horizontal="center" vertical="center" wrapText="1"/>
    </xf>
    <xf numFmtId="0" fontId="50" fillId="61" borderId="84" xfId="10" applyFill="1" applyBorder="1" applyAlignment="1">
      <alignment horizontal="center" vertical="center" wrapText="1"/>
    </xf>
    <xf numFmtId="0" fontId="50" fillId="61" borderId="5" xfId="10" applyFill="1" applyBorder="1" applyAlignment="1">
      <alignment horizontal="center" vertical="center" wrapText="1"/>
    </xf>
    <xf numFmtId="0" fontId="50" fillId="61" borderId="21" xfId="10" applyFill="1" applyBorder="1" applyAlignment="1">
      <alignment horizontal="center" vertical="center" wrapText="1"/>
    </xf>
    <xf numFmtId="0" fontId="50" fillId="61" borderId="7" xfId="10" applyFill="1" applyBorder="1" applyAlignment="1">
      <alignment horizontal="center" vertical="center" wrapText="1"/>
    </xf>
    <xf numFmtId="0" fontId="50" fillId="61" borderId="16" xfId="10" applyFill="1" applyBorder="1" applyAlignment="1">
      <alignment horizontal="center" vertical="center" wrapText="1"/>
    </xf>
    <xf numFmtId="0" fontId="71" fillId="54" borderId="94" xfId="12" applyFont="1" applyFill="1" applyBorder="1" applyAlignment="1">
      <alignment horizontal="center" vertical="center"/>
    </xf>
    <xf numFmtId="0" fontId="71" fillId="54" borderId="93" xfId="12" applyFont="1" applyFill="1" applyBorder="1" applyAlignment="1">
      <alignment horizontal="center" vertical="center"/>
    </xf>
    <xf numFmtId="0" fontId="71" fillId="54" borderId="92" xfId="12" applyFont="1" applyFill="1" applyBorder="1" applyAlignment="1">
      <alignment horizontal="center" vertical="center"/>
    </xf>
    <xf numFmtId="0" fontId="81" fillId="84" borderId="44" xfId="14" applyFill="1" applyBorder="1" applyAlignment="1">
      <alignment horizontal="left" vertical="center"/>
    </xf>
    <xf numFmtId="0" fontId="81" fillId="84" borderId="84" xfId="14" applyFill="1" applyBorder="1" applyAlignment="1">
      <alignment horizontal="left" vertical="center"/>
    </xf>
    <xf numFmtId="0" fontId="76" fillId="43" borderId="97" xfId="8" applyFont="1" applyFill="1" applyBorder="1" applyAlignment="1">
      <alignment horizontal="center" vertical="center"/>
    </xf>
    <xf numFmtId="0" fontId="50" fillId="78" borderId="3" xfId="10" applyFill="1" applyBorder="1" applyAlignment="1">
      <alignment horizontal="center" vertical="center" wrapText="1"/>
    </xf>
    <xf numFmtId="0" fontId="50" fillId="78" borderId="5" xfId="10" applyFill="1" applyBorder="1" applyAlignment="1">
      <alignment horizontal="center" vertical="center" wrapText="1"/>
    </xf>
    <xf numFmtId="0" fontId="50" fillId="78" borderId="7" xfId="10" applyFill="1" applyBorder="1" applyAlignment="1">
      <alignment horizontal="center" vertical="center" wrapText="1"/>
    </xf>
    <xf numFmtId="0" fontId="50" fillId="78" borderId="16" xfId="10" applyFill="1" applyBorder="1" applyAlignment="1">
      <alignment horizontal="center" vertical="center" wrapText="1"/>
    </xf>
    <xf numFmtId="0" fontId="6" fillId="73" borderId="100" xfId="8" applyFont="1" applyFill="1" applyBorder="1" applyAlignment="1">
      <alignment horizontal="right" vertical="center" wrapText="1"/>
    </xf>
    <xf numFmtId="0" fontId="6" fillId="73" borderId="96" xfId="8" applyFont="1" applyFill="1" applyBorder="1" applyAlignment="1">
      <alignment horizontal="right" vertical="center" wrapText="1"/>
    </xf>
    <xf numFmtId="0" fontId="49" fillId="71" borderId="100" xfId="8" applyFont="1" applyFill="1" applyBorder="1" applyAlignment="1">
      <alignment horizontal="right" vertical="center" wrapText="1"/>
    </xf>
    <xf numFmtId="0" fontId="49" fillId="71" borderId="99" xfId="8" applyFont="1" applyFill="1" applyBorder="1" applyAlignment="1">
      <alignment horizontal="right" vertical="center" wrapText="1"/>
    </xf>
    <xf numFmtId="0" fontId="76" fillId="43" borderId="15" xfId="8" applyFont="1" applyFill="1" applyBorder="1" applyAlignment="1">
      <alignment horizontal="center" vertical="center"/>
    </xf>
    <xf numFmtId="9" fontId="53" fillId="0" borderId="16" xfId="6" applyNumberFormat="1" applyFont="1" applyBorder="1" applyAlignment="1">
      <alignment horizontal="center" vertical="center"/>
    </xf>
    <xf numFmtId="2" fontId="55" fillId="0" borderId="15" xfId="6" applyNumberFormat="1" applyFont="1" applyBorder="1" applyAlignment="1">
      <alignment horizontal="center" vertical="center"/>
    </xf>
    <xf numFmtId="2" fontId="53" fillId="0" borderId="8" xfId="6" applyNumberFormat="1" applyFont="1" applyBorder="1" applyAlignment="1">
      <alignment horizontal="center" vertical="center"/>
    </xf>
    <xf numFmtId="0" fontId="76" fillId="43" borderId="101" xfId="8" applyFont="1" applyFill="1" applyBorder="1" applyAlignment="1">
      <alignment horizontal="center" vertical="center"/>
    </xf>
    <xf numFmtId="0" fontId="76" fillId="43" borderId="102" xfId="8" applyFont="1" applyFill="1" applyBorder="1" applyAlignment="1">
      <alignment horizontal="center" vertical="center"/>
    </xf>
    <xf numFmtId="0" fontId="50" fillId="41" borderId="3" xfId="10" applyFill="1" applyBorder="1" applyAlignment="1">
      <alignment horizontal="center" vertical="center"/>
    </xf>
    <xf numFmtId="0" fontId="50" fillId="41" borderId="84" xfId="10" applyFill="1" applyBorder="1" applyAlignment="1">
      <alignment horizontal="center" vertical="center"/>
    </xf>
    <xf numFmtId="0" fontId="50" fillId="41" borderId="7" xfId="10" applyFill="1" applyBorder="1" applyAlignment="1">
      <alignment horizontal="center" vertical="center"/>
    </xf>
    <xf numFmtId="0" fontId="50" fillId="41" borderId="16" xfId="10" applyFill="1" applyBorder="1" applyAlignment="1">
      <alignment horizontal="center" vertical="center"/>
    </xf>
    <xf numFmtId="0" fontId="50" fillId="64" borderId="3" xfId="10" applyFill="1" applyBorder="1" applyAlignment="1">
      <alignment horizontal="center" vertical="center" wrapText="1"/>
    </xf>
    <xf numFmtId="0" fontId="50" fillId="64" borderId="5" xfId="10" applyFill="1" applyBorder="1" applyAlignment="1">
      <alignment horizontal="center" vertical="center" wrapText="1"/>
    </xf>
    <xf numFmtId="0" fontId="61" fillId="58" borderId="100" xfId="8" applyFont="1" applyFill="1" applyBorder="1" applyAlignment="1">
      <alignment horizontal="right" vertical="center" wrapText="1"/>
    </xf>
    <xf numFmtId="0" fontId="61" fillId="58" borderId="96" xfId="8" applyFont="1" applyFill="1" applyBorder="1" applyAlignment="1">
      <alignment horizontal="right" vertical="center" wrapText="1"/>
    </xf>
    <xf numFmtId="0" fontId="71" fillId="88" borderId="20" xfId="12" applyFont="1" applyFill="1" applyBorder="1" applyAlignment="1">
      <alignment horizontal="center" vertical="center" wrapText="1"/>
    </xf>
    <xf numFmtId="0" fontId="79" fillId="22" borderId="117" xfId="8" applyFont="1" applyFill="1" applyBorder="1" applyAlignment="1">
      <alignment horizontal="center" vertical="center" wrapText="1"/>
    </xf>
    <xf numFmtId="0" fontId="79" fillId="22" borderId="116" xfId="8" applyFont="1" applyFill="1" applyBorder="1" applyAlignment="1">
      <alignment horizontal="center" vertical="center" wrapText="1"/>
    </xf>
    <xf numFmtId="0" fontId="79" fillId="22" borderId="113" xfId="8" applyFont="1" applyFill="1" applyBorder="1" applyAlignment="1">
      <alignment horizontal="center" vertical="center" wrapText="1"/>
    </xf>
    <xf numFmtId="0" fontId="79" fillId="22" borderId="112" xfId="8" applyFont="1" applyFill="1" applyBorder="1" applyAlignment="1">
      <alignment horizontal="center" vertical="center" wrapText="1"/>
    </xf>
    <xf numFmtId="169" fontId="67" fillId="69" borderId="115" xfId="8" applyNumberFormat="1" applyFont="1" applyFill="1" applyBorder="1" applyAlignment="1">
      <alignment horizontal="center" vertical="center"/>
    </xf>
    <xf numFmtId="169" fontId="67" fillId="69" borderId="111" xfId="8" applyNumberFormat="1" applyFont="1" applyFill="1" applyBorder="1" applyAlignment="1">
      <alignment horizontal="center" vertical="center"/>
    </xf>
    <xf numFmtId="0" fontId="67" fillId="0" borderId="115" xfId="8" applyFont="1" applyBorder="1" applyAlignment="1">
      <alignment horizontal="left" vertical="center"/>
    </xf>
    <xf numFmtId="0" fontId="67" fillId="0" borderId="114" xfId="8" applyFont="1" applyBorder="1" applyAlignment="1">
      <alignment horizontal="left" vertical="center"/>
    </xf>
    <xf numFmtId="0" fontId="67" fillId="0" borderId="111" xfId="8" applyFont="1" applyBorder="1" applyAlignment="1">
      <alignment horizontal="left" vertical="center"/>
    </xf>
    <xf numFmtId="0" fontId="67" fillId="0" borderId="110" xfId="8" applyFont="1" applyBorder="1" applyAlignment="1">
      <alignment horizontal="left" vertical="center"/>
    </xf>
    <xf numFmtId="168" fontId="76" fillId="62" borderId="109" xfId="8" applyNumberFormat="1" applyFont="1" applyFill="1" applyBorder="1" applyAlignment="1">
      <alignment horizontal="center" vertical="center"/>
    </xf>
    <xf numFmtId="168" fontId="76" fillId="62" borderId="108" xfId="8" applyNumberFormat="1" applyFont="1" applyFill="1" applyBorder="1" applyAlignment="1">
      <alignment horizontal="center" vertical="center"/>
    </xf>
    <xf numFmtId="168" fontId="6" fillId="66" borderId="14" xfId="8" applyNumberFormat="1" applyFont="1" applyFill="1" applyBorder="1" applyAlignment="1">
      <alignment horizontal="center" vertical="center"/>
    </xf>
    <xf numFmtId="0" fontId="6" fillId="66" borderId="14" xfId="8" applyFont="1" applyFill="1" applyBorder="1" applyAlignment="1">
      <alignment horizontal="left" vertical="center"/>
    </xf>
    <xf numFmtId="0" fontId="6" fillId="66" borderId="16" xfId="8" applyFont="1" applyFill="1" applyBorder="1" applyAlignment="1">
      <alignment horizontal="left" vertical="center"/>
    </xf>
    <xf numFmtId="0" fontId="110" fillId="22" borderId="20" xfId="8" applyFont="1" applyFill="1" applyBorder="1" applyAlignment="1">
      <alignment horizontal="center" vertical="center" wrapText="1"/>
    </xf>
    <xf numFmtId="0" fontId="110" fillId="22" borderId="21" xfId="8" applyFont="1" applyFill="1" applyBorder="1" applyAlignment="1">
      <alignment horizontal="center" vertical="center" wrapText="1"/>
    </xf>
    <xf numFmtId="0" fontId="50" fillId="67" borderId="3" xfId="10" applyFill="1" applyBorder="1" applyAlignment="1">
      <alignment horizontal="center" vertical="center" wrapText="1"/>
    </xf>
    <xf numFmtId="0" fontId="50" fillId="67" borderId="5" xfId="10" applyFill="1" applyBorder="1" applyAlignment="1">
      <alignment horizontal="center" vertical="center" wrapText="1"/>
    </xf>
    <xf numFmtId="0" fontId="50" fillId="67" borderId="7" xfId="10" applyFill="1" applyBorder="1" applyAlignment="1">
      <alignment horizontal="center" vertical="center" wrapText="1"/>
    </xf>
    <xf numFmtId="0" fontId="50" fillId="67" borderId="16" xfId="10" applyFill="1" applyBorder="1" applyAlignment="1">
      <alignment horizontal="center" vertical="center" wrapText="1"/>
    </xf>
    <xf numFmtId="0" fontId="71" fillId="88" borderId="75" xfId="12" applyFont="1" applyFill="1" applyBorder="1" applyAlignment="1">
      <alignment horizontal="center" vertical="center"/>
    </xf>
    <xf numFmtId="0" fontId="71" fillId="88" borderId="121" xfId="12" applyFont="1" applyFill="1" applyBorder="1" applyAlignment="1">
      <alignment horizontal="center" vertical="center"/>
    </xf>
    <xf numFmtId="168" fontId="22" fillId="69" borderId="120" xfId="8" applyNumberFormat="1" applyFont="1" applyFill="1" applyBorder="1" applyAlignment="1">
      <alignment horizontal="center" vertical="center"/>
    </xf>
    <xf numFmtId="168" fontId="22" fillId="69" borderId="119" xfId="8" applyNumberFormat="1" applyFont="1" applyFill="1" applyBorder="1" applyAlignment="1">
      <alignment horizontal="center" vertical="center"/>
    </xf>
    <xf numFmtId="0" fontId="22" fillId="22" borderId="119" xfId="8" applyFont="1" applyFill="1" applyBorder="1" applyAlignment="1">
      <alignment horizontal="left" vertical="center"/>
    </xf>
    <xf numFmtId="0" fontId="22" fillId="22" borderId="118" xfId="8" applyFont="1" applyFill="1" applyBorder="1" applyAlignment="1">
      <alignment horizontal="left" vertical="center"/>
    </xf>
    <xf numFmtId="0" fontId="83" fillId="57" borderId="98" xfId="8" applyFont="1" applyFill="1" applyBorder="1" applyAlignment="1">
      <alignment horizontal="right" vertical="center" wrapText="1"/>
    </xf>
    <xf numFmtId="0" fontId="83" fillId="57" borderId="96" xfId="8" applyFont="1" applyFill="1" applyBorder="1" applyAlignment="1">
      <alignment horizontal="right" vertical="center" wrapText="1"/>
    </xf>
    <xf numFmtId="0" fontId="22" fillId="62" borderId="97" xfId="8" applyFont="1" applyFill="1" applyBorder="1" applyAlignment="1">
      <alignment horizontal="center" vertical="center"/>
    </xf>
    <xf numFmtId="0" fontId="49" fillId="51" borderId="100" xfId="8" applyFont="1" applyFill="1" applyBorder="1" applyAlignment="1">
      <alignment horizontal="right" vertical="center" wrapText="1"/>
    </xf>
    <xf numFmtId="0" fontId="49" fillId="51" borderId="99" xfId="8" applyFont="1" applyFill="1" applyBorder="1" applyAlignment="1">
      <alignment horizontal="right" vertical="center" wrapText="1"/>
    </xf>
    <xf numFmtId="0" fontId="22" fillId="62" borderId="15" xfId="8" applyFont="1" applyFill="1" applyBorder="1" applyAlignment="1">
      <alignment horizontal="center" vertical="center"/>
    </xf>
    <xf numFmtId="0" fontId="6" fillId="50" borderId="100" xfId="8" applyFont="1" applyFill="1" applyBorder="1" applyAlignment="1">
      <alignment horizontal="right" vertical="center" wrapText="1"/>
    </xf>
    <xf numFmtId="0" fontId="6" fillId="50" borderId="96" xfId="8" applyFont="1" applyFill="1" applyBorder="1" applyAlignment="1">
      <alignment horizontal="right" vertical="center" wrapText="1"/>
    </xf>
    <xf numFmtId="0" fontId="118" fillId="22" borderId="125" xfId="8" applyFont="1" applyFill="1" applyBorder="1" applyAlignment="1">
      <alignment horizontal="center" vertical="center" wrapText="1"/>
    </xf>
    <xf numFmtId="0" fontId="118" fillId="22" borderId="124" xfId="8" applyFont="1" applyFill="1" applyBorder="1" applyAlignment="1">
      <alignment horizontal="center" vertical="center" wrapText="1"/>
    </xf>
    <xf numFmtId="0" fontId="120" fillId="49" borderId="79" xfId="10" applyFont="1" applyFill="1" applyBorder="1" applyAlignment="1">
      <alignment horizontal="center" vertical="center"/>
    </xf>
    <xf numFmtId="0" fontId="120" fillId="49" borderId="57" xfId="10" applyFont="1" applyFill="1" applyBorder="1" applyAlignment="1">
      <alignment horizontal="center" vertical="center"/>
    </xf>
    <xf numFmtId="0" fontId="71" fillId="89" borderId="131" xfId="12" applyFont="1" applyFill="1" applyBorder="1" applyAlignment="1">
      <alignment horizontal="center" vertical="center"/>
    </xf>
    <xf numFmtId="0" fontId="71" fillId="89" borderId="130" xfId="12" applyFont="1" applyFill="1" applyBorder="1" applyAlignment="1">
      <alignment horizontal="center" vertical="center"/>
    </xf>
    <xf numFmtId="0" fontId="119" fillId="89" borderId="20" xfId="12" applyFont="1" applyFill="1" applyBorder="1" applyAlignment="1">
      <alignment horizontal="center" vertical="center"/>
    </xf>
    <xf numFmtId="169" fontId="67" fillId="69" borderId="128" xfId="8" applyNumberFormat="1" applyFont="1" applyFill="1" applyBorder="1" applyAlignment="1">
      <alignment horizontal="center" vertical="center"/>
    </xf>
    <xf numFmtId="169" fontId="67" fillId="69" borderId="127" xfId="8" applyNumberFormat="1" applyFont="1" applyFill="1" applyBorder="1" applyAlignment="1">
      <alignment horizontal="center" vertical="center"/>
    </xf>
    <xf numFmtId="168" fontId="6" fillId="66" borderId="7" xfId="8" applyNumberFormat="1" applyFont="1" applyFill="1" applyBorder="1" applyAlignment="1">
      <alignment horizontal="center" vertical="center"/>
    </xf>
    <xf numFmtId="0" fontId="175" fillId="0" borderId="2" xfId="4" applyFont="1" applyAlignment="1">
      <alignment horizontal="center" vertical="center"/>
    </xf>
    <xf numFmtId="0" fontId="10" fillId="57" borderId="2" xfId="4" applyFont="1" applyFill="1" applyAlignment="1">
      <alignment horizontal="center" vertical="center"/>
    </xf>
    <xf numFmtId="0" fontId="22" fillId="57" borderId="2" xfId="4" applyFont="1" applyFill="1" applyAlignment="1">
      <alignment horizontal="right" vertical="center"/>
    </xf>
    <xf numFmtId="0" fontId="28" fillId="166" borderId="1" xfId="2" applyFont="1" applyFill="1" applyAlignment="1">
      <alignment horizontal="center" vertical="center"/>
    </xf>
    <xf numFmtId="0" fontId="17" fillId="167" borderId="1" xfId="2" applyFont="1" applyFill="1" applyAlignment="1">
      <alignment horizontal="center" vertical="center"/>
    </xf>
    <xf numFmtId="0" fontId="17" fillId="168" borderId="1" xfId="2" applyFont="1" applyFill="1" applyAlignment="1">
      <alignment horizontal="center" vertical="center"/>
    </xf>
    <xf numFmtId="0" fontId="14" fillId="167" borderId="1" xfId="2" applyFont="1" applyFill="1" applyAlignment="1">
      <alignment horizontal="center" vertical="center"/>
    </xf>
    <xf numFmtId="0" fontId="13" fillId="169" borderId="2" xfId="5" applyFont="1" applyFill="1" applyAlignment="1">
      <alignment horizontal="right" vertical="center" wrapText="1"/>
    </xf>
    <xf numFmtId="0" fontId="176" fillId="170" borderId="2" xfId="8" applyFont="1" applyFill="1" applyProtection="1">
      <protection hidden="1"/>
    </xf>
    <xf numFmtId="0" fontId="138" fillId="170" borderId="2" xfId="30" applyFont="1" applyFill="1"/>
    <xf numFmtId="0" fontId="176" fillId="170" borderId="2" xfId="8" applyFont="1" applyFill="1" applyAlignment="1">
      <alignment vertical="center"/>
    </xf>
    <xf numFmtId="0" fontId="43" fillId="0" borderId="2" xfId="8"/>
    <xf numFmtId="0" fontId="176" fillId="44" borderId="2" xfId="8" applyFont="1" applyFill="1" applyProtection="1">
      <protection hidden="1"/>
    </xf>
    <xf numFmtId="0" fontId="177" fillId="44" borderId="2" xfId="8" applyFont="1" applyFill="1" applyAlignment="1">
      <alignment vertical="center"/>
    </xf>
    <xf numFmtId="0" fontId="138" fillId="44" borderId="2" xfId="30" applyFont="1" applyFill="1"/>
    <xf numFmtId="0" fontId="176" fillId="44" borderId="2" xfId="8" applyFont="1" applyFill="1" applyAlignment="1">
      <alignment vertical="center"/>
    </xf>
    <xf numFmtId="0" fontId="178" fillId="44" borderId="2" xfId="8" applyFont="1" applyFill="1" applyAlignment="1" applyProtection="1">
      <alignment vertical="center"/>
      <protection hidden="1"/>
    </xf>
    <xf numFmtId="0" fontId="179" fillId="44" borderId="2" xfId="8" applyFont="1" applyFill="1" applyAlignment="1">
      <alignment vertical="center"/>
    </xf>
    <xf numFmtId="0" fontId="180" fillId="44" borderId="2" xfId="8" applyFont="1" applyFill="1" applyAlignment="1">
      <alignment vertical="center"/>
    </xf>
    <xf numFmtId="0" fontId="181" fillId="44" borderId="2" xfId="8" applyFont="1" applyFill="1" applyAlignment="1">
      <alignment vertical="center"/>
    </xf>
    <xf numFmtId="0" fontId="43" fillId="30" borderId="2" xfId="8" applyFill="1" applyProtection="1">
      <protection hidden="1"/>
    </xf>
    <xf numFmtId="0" fontId="182" fillId="30" borderId="2" xfId="8" applyFont="1" applyFill="1" applyAlignment="1">
      <alignment vertical="center"/>
    </xf>
    <xf numFmtId="0" fontId="183" fillId="30" borderId="2" xfId="30" applyFont="1" applyFill="1"/>
    <xf numFmtId="0" fontId="43" fillId="30" borderId="2" xfId="8" applyFill="1" applyAlignment="1">
      <alignment vertical="center"/>
    </xf>
    <xf numFmtId="0" fontId="43" fillId="166" borderId="2" xfId="8" applyFill="1" applyProtection="1">
      <protection hidden="1"/>
    </xf>
    <xf numFmtId="0" fontId="182" fillId="166" borderId="2" xfId="8" applyFont="1" applyFill="1" applyAlignment="1">
      <alignment vertical="center"/>
    </xf>
    <xf numFmtId="0" fontId="183" fillId="166" borderId="2" xfId="30" applyFont="1" applyFill="1"/>
    <xf numFmtId="0" fontId="43" fillId="166" borderId="2" xfId="8" applyFill="1" applyAlignment="1">
      <alignment vertical="center"/>
    </xf>
    <xf numFmtId="0" fontId="184" fillId="102" borderId="2" xfId="8" applyFont="1" applyFill="1" applyAlignment="1">
      <alignment vertical="center"/>
    </xf>
    <xf numFmtId="0" fontId="184" fillId="102" borderId="2" xfId="8" applyFont="1" applyFill="1" applyAlignment="1">
      <alignment horizontal="right" vertical="center"/>
    </xf>
    <xf numFmtId="0" fontId="43" fillId="102" borderId="2" xfId="8" applyFill="1" applyAlignment="1">
      <alignment vertical="center"/>
    </xf>
    <xf numFmtId="0" fontId="184" fillId="102" borderId="2" xfId="8" applyFont="1" applyFill="1" applyAlignment="1">
      <alignment horizontal="left" vertical="center"/>
    </xf>
    <xf numFmtId="0" fontId="184" fillId="102" borderId="2" xfId="8" applyFont="1" applyFill="1" applyAlignment="1">
      <alignment horizontal="left" vertical="center" wrapText="1"/>
    </xf>
    <xf numFmtId="0" fontId="185" fillId="166" borderId="2" xfId="8" applyFont="1" applyFill="1" applyAlignment="1">
      <alignment vertical="center"/>
    </xf>
    <xf numFmtId="0" fontId="185" fillId="166" borderId="2" xfId="8" applyFont="1" applyFill="1" applyAlignment="1">
      <alignment horizontal="right" vertical="center"/>
    </xf>
    <xf numFmtId="0" fontId="186" fillId="166" borderId="2" xfId="8" applyFont="1" applyFill="1" applyAlignment="1">
      <alignment vertical="center"/>
    </xf>
    <xf numFmtId="0" fontId="187" fillId="166" borderId="2" xfId="8" applyFont="1" applyFill="1" applyProtection="1">
      <protection hidden="1"/>
    </xf>
    <xf numFmtId="0" fontId="188" fillId="166" borderId="2" xfId="30" applyFont="1" applyFill="1"/>
    <xf numFmtId="0" fontId="187" fillId="166" borderId="2" xfId="8" applyFont="1" applyFill="1" applyAlignment="1">
      <alignment vertical="center"/>
    </xf>
    <xf numFmtId="0" fontId="184" fillId="166" borderId="2" xfId="8" applyFont="1" applyFill="1" applyAlignment="1">
      <alignment vertical="center"/>
    </xf>
    <xf numFmtId="0" fontId="184" fillId="166" borderId="2" xfId="8" applyFont="1" applyFill="1" applyAlignment="1">
      <alignment horizontal="right" vertical="center"/>
    </xf>
    <xf numFmtId="0" fontId="189" fillId="166" borderId="2" xfId="20" applyFont="1" applyFill="1" applyAlignment="1">
      <alignment vertical="center"/>
    </xf>
    <xf numFmtId="0" fontId="43" fillId="0" borderId="2" xfId="8" applyAlignment="1">
      <alignment vertical="center"/>
    </xf>
    <xf numFmtId="0" fontId="190" fillId="166" borderId="2" xfId="8" applyFont="1" applyFill="1" applyAlignment="1">
      <alignment vertical="center"/>
    </xf>
    <xf numFmtId="0" fontId="191" fillId="166" borderId="2" xfId="8" applyFont="1" applyFill="1" applyProtection="1">
      <protection hidden="1"/>
    </xf>
    <xf numFmtId="0" fontId="192" fillId="166" borderId="2" xfId="8" applyFont="1" applyFill="1" applyAlignment="1">
      <alignment vertical="center"/>
    </xf>
    <xf numFmtId="0" fontId="193" fillId="166" borderId="2" xfId="30" applyFont="1" applyFill="1"/>
    <xf numFmtId="0" fontId="194" fillId="166" borderId="2" xfId="31" applyFont="1" applyFill="1" applyAlignment="1">
      <alignment horizontal="left" vertical="center"/>
    </xf>
    <xf numFmtId="0" fontId="195" fillId="166" borderId="2" xfId="8" applyFont="1" applyFill="1" applyAlignment="1">
      <alignment vertical="center"/>
    </xf>
    <xf numFmtId="0" fontId="192" fillId="166" borderId="2" xfId="8" applyFont="1" applyFill="1" applyAlignment="1">
      <alignment horizontal="center" vertical="center"/>
    </xf>
    <xf numFmtId="0" fontId="191" fillId="166" borderId="2" xfId="8" applyFont="1" applyFill="1" applyAlignment="1">
      <alignment vertical="center"/>
    </xf>
    <xf numFmtId="175" fontId="196" fillId="166" borderId="139" xfId="29" applyNumberFormat="1" applyFont="1" applyFill="1" applyBorder="1" applyAlignment="1">
      <alignment horizontal="center" vertical="center"/>
    </xf>
    <xf numFmtId="176" fontId="197" fillId="171" borderId="172" xfId="32" applyNumberFormat="1" applyFont="1" applyFill="1" applyBorder="1" applyAlignment="1" applyProtection="1">
      <alignment horizontal="center" vertical="center"/>
      <protection locked="0"/>
    </xf>
    <xf numFmtId="177" fontId="198" fillId="172" borderId="173" xfId="8" applyNumberFormat="1" applyFont="1" applyFill="1" applyBorder="1" applyAlignment="1">
      <alignment horizontal="center" vertical="center"/>
    </xf>
    <xf numFmtId="0" fontId="199" fillId="166" borderId="2" xfId="8" applyFont="1" applyFill="1" applyAlignment="1">
      <alignment horizontal="right" vertical="center"/>
    </xf>
    <xf numFmtId="0" fontId="190" fillId="166" borderId="2" xfId="8" applyFont="1" applyFill="1" applyAlignment="1">
      <alignment horizontal="center" vertical="center"/>
    </xf>
    <xf numFmtId="0" fontId="200" fillId="166" borderId="2" xfId="32" applyFont="1" applyFill="1" applyAlignment="1">
      <alignment horizontal="left" vertical="center"/>
    </xf>
    <xf numFmtId="0" fontId="201" fillId="166" borderId="2" xfId="32" applyFont="1" applyFill="1" applyAlignment="1">
      <alignment horizontal="left" vertical="center"/>
    </xf>
    <xf numFmtId="0" fontId="202" fillId="166" borderId="2" xfId="32" applyFont="1" applyFill="1" applyAlignment="1">
      <alignment horizontal="left" vertical="center"/>
    </xf>
    <xf numFmtId="0" fontId="203" fillId="166" borderId="2" xfId="32" applyFont="1" applyFill="1" applyAlignment="1">
      <alignment horizontal="left" vertical="center"/>
    </xf>
    <xf numFmtId="0" fontId="204" fillId="166" borderId="2" xfId="32" applyFont="1" applyFill="1" applyAlignment="1">
      <alignment horizontal="left" vertical="center"/>
    </xf>
    <xf numFmtId="0" fontId="205" fillId="166" borderId="2" xfId="32" applyFont="1" applyFill="1" applyAlignment="1">
      <alignment horizontal="left" vertical="center"/>
    </xf>
    <xf numFmtId="0" fontId="206" fillId="166" borderId="2" xfId="32" applyFont="1" applyFill="1" applyAlignment="1">
      <alignment horizontal="left" vertical="center"/>
    </xf>
    <xf numFmtId="0" fontId="207" fillId="166" borderId="2" xfId="32" applyFont="1" applyFill="1" applyAlignment="1">
      <alignment horizontal="left" vertical="center"/>
    </xf>
    <xf numFmtId="0" fontId="208" fillId="166" borderId="2" xfId="32" applyFont="1" applyFill="1" applyAlignment="1">
      <alignment horizontal="left" vertical="center"/>
    </xf>
    <xf numFmtId="0" fontId="209" fillId="166" borderId="2" xfId="8" applyFont="1" applyFill="1" applyAlignment="1">
      <alignment vertical="center"/>
    </xf>
    <xf numFmtId="0" fontId="210" fillId="104" borderId="2" xfId="8" applyFont="1" applyFill="1" applyAlignment="1">
      <alignment horizontal="center" vertical="center"/>
    </xf>
    <xf numFmtId="0" fontId="211" fillId="104" borderId="2" xfId="8" applyFont="1" applyFill="1" applyAlignment="1">
      <alignment horizontal="center" vertical="center"/>
    </xf>
    <xf numFmtId="0" fontId="212" fillId="104" borderId="2" xfId="8" applyFont="1" applyFill="1" applyAlignment="1">
      <alignment horizontal="center" vertical="center"/>
    </xf>
    <xf numFmtId="0" fontId="213" fillId="104" borderId="2" xfId="8" applyFont="1" applyFill="1" applyAlignment="1">
      <alignment horizontal="center" vertical="center"/>
    </xf>
    <xf numFmtId="0" fontId="214" fillId="104" borderId="2" xfId="8" applyFont="1" applyFill="1" applyAlignment="1">
      <alignment horizontal="center" vertical="center"/>
    </xf>
    <xf numFmtId="0" fontId="215" fillId="104" borderId="2" xfId="8" applyFont="1" applyFill="1" applyAlignment="1">
      <alignment horizontal="center" vertical="center"/>
    </xf>
    <xf numFmtId="0" fontId="216" fillId="104" borderId="2" xfId="8" applyFont="1" applyFill="1" applyAlignment="1">
      <alignment horizontal="center" vertical="center"/>
    </xf>
    <xf numFmtId="0" fontId="217" fillId="104" borderId="2" xfId="8" applyFont="1" applyFill="1" applyAlignment="1">
      <alignment horizontal="center" vertical="center"/>
    </xf>
    <xf numFmtId="0" fontId="218" fillId="104" borderId="2" xfId="8" applyFont="1" applyFill="1" applyAlignment="1">
      <alignment horizontal="center" vertical="center"/>
    </xf>
    <xf numFmtId="0" fontId="219" fillId="104" borderId="2" xfId="8" applyFont="1" applyFill="1" applyAlignment="1">
      <alignment horizontal="center" vertical="center"/>
    </xf>
    <xf numFmtId="0" fontId="220" fillId="104" borderId="2" xfId="8" applyFont="1" applyFill="1" applyAlignment="1">
      <alignment horizontal="center" vertical="center"/>
    </xf>
    <xf numFmtId="0" fontId="221" fillId="104" borderId="2" xfId="8" applyFont="1" applyFill="1" applyAlignment="1">
      <alignment horizontal="center" vertical="center"/>
    </xf>
    <xf numFmtId="0" fontId="222" fillId="104" borderId="2" xfId="8" applyFont="1" applyFill="1" applyAlignment="1">
      <alignment horizontal="center" vertical="center"/>
    </xf>
    <xf numFmtId="0" fontId="223" fillId="104" borderId="2" xfId="8" applyFont="1" applyFill="1" applyAlignment="1">
      <alignment horizontal="center" vertical="center"/>
    </xf>
    <xf numFmtId="0" fontId="224" fillId="104" borderId="2" xfId="8" applyFont="1" applyFill="1" applyAlignment="1">
      <alignment horizontal="center" vertical="center"/>
    </xf>
    <xf numFmtId="0" fontId="225" fillId="104" borderId="2" xfId="8" applyFont="1" applyFill="1" applyAlignment="1">
      <alignment horizontal="center" vertical="center"/>
    </xf>
    <xf numFmtId="0" fontId="226" fillId="104" borderId="2" xfId="8" applyFont="1" applyFill="1" applyAlignment="1">
      <alignment horizontal="center" vertical="center"/>
    </xf>
    <xf numFmtId="0" fontId="227" fillId="104" borderId="2" xfId="8" applyFont="1" applyFill="1" applyAlignment="1">
      <alignment horizontal="center" vertical="center"/>
    </xf>
    <xf numFmtId="0" fontId="1" fillId="166" borderId="2" xfId="30" applyFill="1"/>
    <xf numFmtId="0" fontId="228" fillId="30" borderId="20" xfId="8" applyFont="1" applyFill="1" applyBorder="1" applyAlignment="1">
      <alignment horizontal="center" vertical="center"/>
    </xf>
    <xf numFmtId="0" fontId="229" fillId="0" borderId="105" xfId="33" applyFont="1" applyBorder="1" applyAlignment="1">
      <alignment horizontal="center" vertical="center"/>
    </xf>
    <xf numFmtId="0" fontId="230" fillId="173" borderId="20" xfId="8" applyFont="1" applyFill="1" applyBorder="1" applyAlignment="1">
      <alignment horizontal="center" vertical="center"/>
    </xf>
    <xf numFmtId="0" fontId="230" fillId="174" borderId="20" xfId="8" applyFont="1" applyFill="1" applyBorder="1" applyAlignment="1">
      <alignment horizontal="center" vertical="center"/>
    </xf>
    <xf numFmtId="0" fontId="231" fillId="166" borderId="2" xfId="8" applyFont="1" applyFill="1" applyAlignment="1" applyProtection="1">
      <alignment horizontal="left" vertical="center"/>
      <protection hidden="1"/>
    </xf>
    <xf numFmtId="0" fontId="232" fillId="166" borderId="2" xfId="8" applyFont="1" applyFill="1" applyProtection="1">
      <protection hidden="1"/>
    </xf>
    <xf numFmtId="0" fontId="233" fillId="166" borderId="2" xfId="30" applyFont="1" applyFill="1" applyAlignment="1">
      <alignment vertical="center"/>
    </xf>
    <xf numFmtId="0" fontId="234" fillId="166" borderId="2" xfId="30" applyFont="1" applyFill="1" applyAlignment="1">
      <alignment vertical="center"/>
    </xf>
    <xf numFmtId="0" fontId="231" fillId="166" borderId="2" xfId="8" applyFont="1" applyFill="1" applyAlignment="1" applyProtection="1">
      <alignment vertical="center"/>
      <protection hidden="1"/>
    </xf>
    <xf numFmtId="0" fontId="235" fillId="166" borderId="2" xfId="30" applyFont="1" applyFill="1"/>
    <xf numFmtId="0" fontId="231" fillId="166" borderId="2" xfId="32" applyFont="1" applyFill="1" applyAlignment="1">
      <alignment horizontal="left" vertical="center"/>
    </xf>
    <xf numFmtId="0" fontId="236" fillId="166" borderId="2" xfId="32" applyFont="1" applyFill="1" applyAlignment="1">
      <alignment horizontal="left" vertical="center"/>
    </xf>
    <xf numFmtId="0" fontId="233" fillId="166" borderId="2" xfId="32" applyFont="1" applyFill="1" applyAlignment="1">
      <alignment horizontal="left" vertical="center"/>
    </xf>
    <xf numFmtId="0" fontId="238" fillId="166" borderId="2" xfId="34" applyFont="1" applyFill="1" applyBorder="1" applyAlignment="1">
      <alignment vertical="center"/>
    </xf>
    <xf numFmtId="0" fontId="239" fillId="102" borderId="3" xfId="8" applyFont="1" applyFill="1" applyBorder="1" applyAlignment="1">
      <alignment vertical="center"/>
    </xf>
    <xf numFmtId="0" fontId="239" fillId="102" borderId="44" xfId="8" applyFont="1" applyFill="1" applyBorder="1" applyAlignment="1">
      <alignment vertical="center"/>
    </xf>
    <xf numFmtId="0" fontId="170" fillId="102" borderId="44" xfId="8" applyFont="1" applyFill="1" applyBorder="1" applyAlignment="1">
      <alignment vertical="center"/>
    </xf>
    <xf numFmtId="0" fontId="170" fillId="102" borderId="4" xfId="8" applyFont="1" applyFill="1" applyBorder="1" applyAlignment="1">
      <alignment vertical="center"/>
    </xf>
    <xf numFmtId="0" fontId="170" fillId="102" borderId="5" xfId="8" applyFont="1" applyFill="1" applyBorder="1" applyAlignment="1">
      <alignment vertical="center"/>
    </xf>
    <xf numFmtId="0" fontId="240" fillId="102" borderId="2" xfId="8" applyFont="1" applyFill="1" applyAlignment="1">
      <alignment horizontal="left" vertical="center"/>
    </xf>
    <xf numFmtId="0" fontId="170" fillId="102" borderId="2" xfId="8" applyFont="1" applyFill="1" applyAlignment="1">
      <alignment vertical="center"/>
    </xf>
    <xf numFmtId="0" fontId="170" fillId="102" borderId="6" xfId="8" applyFont="1" applyFill="1" applyBorder="1" applyAlignment="1">
      <alignment vertical="center"/>
    </xf>
    <xf numFmtId="0" fontId="241" fillId="102" borderId="2" xfId="8" applyFont="1" applyFill="1" applyAlignment="1">
      <alignment horizontal="left" vertical="center"/>
    </xf>
    <xf numFmtId="0" fontId="242" fillId="102" borderId="2" xfId="8" applyFont="1" applyFill="1" applyAlignment="1">
      <alignment horizontal="left" vertical="center"/>
    </xf>
    <xf numFmtId="0" fontId="173" fillId="102" borderId="5" xfId="8" applyFont="1" applyFill="1" applyBorder="1" applyAlignment="1">
      <alignment horizontal="center" vertical="center"/>
    </xf>
    <xf numFmtId="0" fontId="173" fillId="102" borderId="2" xfId="8" applyFont="1" applyFill="1" applyAlignment="1">
      <alignment horizontal="center" vertical="center"/>
    </xf>
    <xf numFmtId="0" fontId="173" fillId="102" borderId="7" xfId="8" applyFont="1" applyFill="1" applyBorder="1" applyAlignment="1">
      <alignment horizontal="center" vertical="center"/>
    </xf>
    <xf numFmtId="0" fontId="173" fillId="102" borderId="14" xfId="8" applyFont="1" applyFill="1" applyBorder="1" applyAlignment="1">
      <alignment horizontal="center" vertical="center"/>
    </xf>
    <xf numFmtId="0" fontId="170" fillId="102" borderId="8" xfId="8" applyFont="1" applyFill="1" applyBorder="1" applyAlignment="1">
      <alignment vertical="center"/>
    </xf>
    <xf numFmtId="0" fontId="244" fillId="166" borderId="2" xfId="20" applyFont="1" applyFill="1" applyAlignment="1">
      <alignment vertical="center"/>
    </xf>
    <xf numFmtId="0" fontId="245" fillId="166" borderId="2" xfId="20" applyFont="1" applyFill="1" applyAlignment="1">
      <alignment vertical="center"/>
    </xf>
    <xf numFmtId="0" fontId="246" fillId="166" borderId="2" xfId="8" applyFont="1" applyFill="1" applyAlignment="1">
      <alignment horizontal="center" vertical="center"/>
    </xf>
    <xf numFmtId="0" fontId="247" fillId="166" borderId="2" xfId="32" applyFont="1" applyFill="1" applyAlignment="1">
      <alignment horizontal="left" vertical="top"/>
    </xf>
    <xf numFmtId="0" fontId="248" fillId="102" borderId="2" xfId="8" applyFont="1" applyFill="1" applyAlignment="1">
      <alignment vertical="center"/>
    </xf>
    <xf numFmtId="0" fontId="43" fillId="102" borderId="2" xfId="8" applyFill="1" applyProtection="1">
      <protection hidden="1"/>
    </xf>
    <xf numFmtId="0" fontId="249" fillId="102" borderId="2" xfId="8" applyFont="1" applyFill="1" applyAlignment="1">
      <alignment vertical="center"/>
    </xf>
    <xf numFmtId="178" fontId="250" fillId="102" borderId="2" xfId="8" applyNumberFormat="1" applyFont="1" applyFill="1" applyAlignment="1">
      <alignment vertical="center"/>
    </xf>
    <xf numFmtId="0" fontId="249" fillId="102" borderId="2" xfId="8" applyFont="1" applyFill="1" applyAlignment="1">
      <alignment horizontal="left" vertical="center"/>
    </xf>
    <xf numFmtId="0" fontId="251" fillId="175" borderId="2" xfId="8" applyFont="1" applyFill="1" applyAlignment="1">
      <alignment horizontal="center" vertical="center"/>
    </xf>
    <xf numFmtId="0" fontId="252" fillId="52" borderId="21" xfId="8" applyFont="1" applyFill="1" applyBorder="1" applyAlignment="1">
      <alignment horizontal="center" vertical="center"/>
    </xf>
    <xf numFmtId="0" fontId="252" fillId="52" borderId="2" xfId="8" applyFont="1" applyFill="1" applyAlignment="1">
      <alignment horizontal="center" vertical="center"/>
    </xf>
    <xf numFmtId="0" fontId="253" fillId="166" borderId="2" xfId="8" applyFont="1" applyFill="1" applyAlignment="1">
      <alignment vertical="center"/>
    </xf>
    <xf numFmtId="0" fontId="253" fillId="166" borderId="20" xfId="8" applyFont="1" applyFill="1" applyBorder="1" applyAlignment="1">
      <alignment vertical="center"/>
    </xf>
    <xf numFmtId="0" fontId="254" fillId="102" borderId="2" xfId="8" applyFont="1" applyFill="1" applyAlignment="1">
      <alignment horizontal="center" vertical="center"/>
    </xf>
    <xf numFmtId="0" fontId="255" fillId="102" borderId="2" xfId="8" applyFont="1" applyFill="1" applyAlignment="1">
      <alignment horizontal="center" vertical="center"/>
    </xf>
    <xf numFmtId="0" fontId="253" fillId="176" borderId="2" xfId="8" applyFont="1" applyFill="1" applyAlignment="1">
      <alignment vertical="center"/>
    </xf>
    <xf numFmtId="0" fontId="43" fillId="176" borderId="2" xfId="8" applyFill="1" applyAlignment="1">
      <alignment vertical="center"/>
    </xf>
    <xf numFmtId="0" fontId="253" fillId="166" borderId="2" xfId="8" applyFont="1" applyFill="1" applyAlignment="1">
      <alignment horizontal="right" vertical="center"/>
    </xf>
    <xf numFmtId="0" fontId="257" fillId="166" borderId="2" xfId="35" applyFont="1" applyFill="1" applyAlignment="1" applyProtection="1">
      <alignment vertical="center"/>
    </xf>
    <xf numFmtId="0" fontId="253" fillId="166" borderId="2" xfId="36" applyFont="1" applyFill="1" applyAlignment="1">
      <alignment vertical="center"/>
    </xf>
    <xf numFmtId="0" fontId="253" fillId="166" borderId="2" xfId="20" applyFont="1" applyFill="1" applyAlignment="1">
      <alignment horizontal="center" vertical="top"/>
    </xf>
    <xf numFmtId="0" fontId="244" fillId="166" borderId="2" xfId="8" applyFont="1" applyFill="1" applyAlignment="1">
      <alignment vertical="center"/>
    </xf>
    <xf numFmtId="0" fontId="258" fillId="166" borderId="2" xfId="8" applyFont="1" applyFill="1" applyProtection="1">
      <protection hidden="1"/>
    </xf>
    <xf numFmtId="0" fontId="259" fillId="166" borderId="2" xfId="8" applyFont="1" applyFill="1" applyAlignment="1">
      <alignment vertical="center"/>
    </xf>
    <xf numFmtId="0" fontId="260" fillId="166" borderId="2" xfId="8" applyFont="1" applyFill="1" applyAlignment="1">
      <alignment vertical="center"/>
    </xf>
    <xf numFmtId="0" fontId="180" fillId="166" borderId="2" xfId="8" applyFont="1" applyFill="1" applyAlignment="1">
      <alignment vertical="center"/>
    </xf>
    <xf numFmtId="0" fontId="261" fillId="166" borderId="2" xfId="8" applyFont="1" applyFill="1" applyAlignment="1">
      <alignment horizontal="center" vertical="center"/>
    </xf>
    <xf numFmtId="0" fontId="258" fillId="166" borderId="2" xfId="20" applyFont="1" applyFill="1" applyAlignment="1">
      <alignment vertical="center"/>
    </xf>
    <xf numFmtId="0" fontId="253" fillId="166" borderId="2" xfId="20" applyFont="1" applyFill="1" applyAlignment="1">
      <alignment horizontal="center" vertical="center"/>
    </xf>
    <xf numFmtId="0" fontId="138" fillId="166" borderId="2" xfId="30" applyFont="1" applyFill="1"/>
    <xf numFmtId="0" fontId="176" fillId="166" borderId="2" xfId="8" applyFont="1" applyFill="1" applyAlignment="1">
      <alignment vertical="center"/>
    </xf>
    <xf numFmtId="0" fontId="6" fillId="0" borderId="6" xfId="5" applyFont="1" applyBorder="1" applyAlignment="1">
      <alignment horizontal="left" vertical="center" wrapText="1"/>
    </xf>
    <xf numFmtId="0" fontId="8" fillId="42" borderId="5" xfId="5" applyFont="1" applyFill="1" applyBorder="1" applyAlignment="1">
      <alignment horizontal="center" vertical="center" wrapText="1"/>
    </xf>
    <xf numFmtId="0" fontId="8" fillId="42" borderId="7" xfId="5" applyFont="1" applyFill="1" applyBorder="1" applyAlignment="1">
      <alignment horizontal="center" vertical="center" wrapText="1"/>
    </xf>
    <xf numFmtId="0" fontId="6" fillId="0" borderId="8" xfId="5" applyFont="1" applyBorder="1" applyAlignment="1">
      <alignment horizontal="left" vertical="center" wrapText="1"/>
    </xf>
    <xf numFmtId="0" fontId="29" fillId="0" borderId="2" xfId="5" applyFont="1" applyAlignment="1">
      <alignment horizontal="right" vertical="center" wrapText="1"/>
    </xf>
    <xf numFmtId="0" fontId="25" fillId="3" borderId="2" xfId="5" applyFont="1" applyFill="1" applyAlignment="1">
      <alignment horizontal="center" vertical="center" wrapText="1"/>
    </xf>
    <xf numFmtId="0" fontId="14" fillId="44" borderId="3" xfId="5" applyFont="1" applyFill="1" applyBorder="1" applyAlignment="1">
      <alignment horizontal="right" vertical="center"/>
    </xf>
    <xf numFmtId="0" fontId="14" fillId="44" borderId="4" xfId="5" applyFont="1" applyFill="1" applyBorder="1" applyAlignment="1">
      <alignment horizontal="center" vertical="center"/>
    </xf>
    <xf numFmtId="0" fontId="14" fillId="44" borderId="5" xfId="5" applyFont="1" applyFill="1" applyBorder="1" applyAlignment="1">
      <alignment horizontal="right" vertical="center"/>
    </xf>
    <xf numFmtId="0" fontId="14" fillId="44" borderId="6" xfId="5" applyFont="1" applyFill="1" applyBorder="1" applyAlignment="1">
      <alignment horizontal="center" vertical="center"/>
    </xf>
    <xf numFmtId="0" fontId="14" fillId="44" borderId="7" xfId="5" applyFont="1" applyFill="1" applyBorder="1" applyAlignment="1">
      <alignment horizontal="right" vertical="center"/>
    </xf>
    <xf numFmtId="0" fontId="14" fillId="44" borderId="8" xfId="5" applyFont="1" applyFill="1" applyBorder="1" applyAlignment="1">
      <alignment horizontal="center" vertical="center"/>
    </xf>
    <xf numFmtId="0" fontId="262" fillId="102" borderId="2" xfId="8" applyFont="1" applyFill="1" applyAlignment="1">
      <alignment horizontal="left" vertical="center"/>
    </xf>
    <xf numFmtId="0" fontId="263" fillId="102" borderId="2" xfId="8" applyFont="1" applyFill="1" applyAlignment="1">
      <alignment horizontal="left" vertical="center" wrapText="1"/>
    </xf>
    <xf numFmtId="0" fontId="184" fillId="102" borderId="2" xfId="8" applyFont="1" applyFill="1" applyAlignment="1">
      <alignment horizontal="left" vertical="center" wrapText="1"/>
    </xf>
  </cellXfs>
  <cellStyles count="37">
    <cellStyle name="Lien hypertexte 2" xfId="28" xr:uid="{8BEB17D2-04FF-4535-8BFA-CE165D2D907B}"/>
    <cellStyle name="Lien hypertexte 3 2" xfId="14" xr:uid="{EB9F1758-AB69-40A9-BBDC-17CB323A743A}"/>
    <cellStyle name="Lien hypertexte 4" xfId="34" xr:uid="{A16FA7E3-0F75-4FD8-A96B-58CA62BD17EA}"/>
    <cellStyle name="Lien hypertexte_PG Positionnement 2009 2" xfId="35" xr:uid="{D39633AD-E466-445F-AD02-7AAA8C980C74}"/>
    <cellStyle name="Normal" xfId="0" builtinId="0"/>
    <cellStyle name="Normal 10 2" xfId="32" xr:uid="{39661AA9-1927-46BC-AB1F-F6A97EC08E42}"/>
    <cellStyle name="Normal 10 2 2 2 2 3 2 3 2 2 4 2" xfId="23" xr:uid="{31B1396C-0826-4EA9-A60A-886259734929}"/>
    <cellStyle name="Normal 11 2 3 2 3 2 2 4 2" xfId="24" xr:uid="{A53A699A-68E5-4788-8D6F-C7C322DD489C}"/>
    <cellStyle name="Normal 12 2" xfId="16" xr:uid="{7E3C5515-D6FC-4012-BD00-8F095080EC55}"/>
    <cellStyle name="Normal 14" xfId="10" xr:uid="{A45807FA-32A2-4B4B-99E1-70EA7BEEF68E}"/>
    <cellStyle name="Normal 15" xfId="11" xr:uid="{A5AA6850-4669-452A-9575-2F09F08C0C5F}"/>
    <cellStyle name="Normal 2" xfId="2" xr:uid="{00000000-0005-0000-0000-000001000000}"/>
    <cellStyle name="Normal 2 2" xfId="1" xr:uid="{00000000-0005-0000-0000-000002000000}"/>
    <cellStyle name="Normal 2 2 2" xfId="3" xr:uid="{00000000-0005-0000-0000-000003000000}"/>
    <cellStyle name="Normal 2 2 2 2" xfId="8" xr:uid="{412E8537-CDFA-4371-BCB9-FAE5D62CB4B6}"/>
    <cellStyle name="Normal 2 2 2 2 2" xfId="21" xr:uid="{B4A7E409-4387-4B5B-B094-32937F20DC4B}"/>
    <cellStyle name="Normal 2 2 3 2" xfId="5" xr:uid="{FE612B16-AC73-452A-91A3-1887EE3876A1}"/>
    <cellStyle name="Normal 2 2 4" xfId="25" xr:uid="{92118175-4157-4941-95BC-4E727DAA02A9}"/>
    <cellStyle name="Normal 2 3" xfId="4" xr:uid="{DDB4F243-61D3-4DA2-B656-48BB4FD1AD18}"/>
    <cellStyle name="Normal 2 3 2" xfId="6" xr:uid="{BE79BE6E-EFB4-45BB-9558-8A8BB7E4404A}"/>
    <cellStyle name="Normal 2 3 2 2" xfId="7" xr:uid="{BD4AD234-BEB6-43FF-ABC7-9F915A95F766}"/>
    <cellStyle name="Normal 2 3 3" xfId="27" xr:uid="{18768F0A-0527-427D-A078-46B48CBAB9BD}"/>
    <cellStyle name="Normal 3" xfId="26" xr:uid="{D65800DE-AB79-422D-8058-97DCC0869943}"/>
    <cellStyle name="Normal 3 2 2" xfId="18" xr:uid="{E7989021-FC2A-47CE-B1EC-D9B843B68D94}"/>
    <cellStyle name="Normal 3 3 2" xfId="31" xr:uid="{782F5683-3714-420F-834E-F4806B4150C6}"/>
    <cellStyle name="Normal 4 3 4 2 2 2" xfId="22" xr:uid="{1213DDE8-96F0-4188-842A-6EB085612C1F}"/>
    <cellStyle name="Normal 4 3 4 3" xfId="30" xr:uid="{2AD61D8F-9AB5-4092-B8B5-DB209424F0D2}"/>
    <cellStyle name="Normal 7 2" xfId="17" xr:uid="{73E0470F-148A-4F98-9E99-BC70EA03A269}"/>
    <cellStyle name="Normal_Comparer recettes 2009 OK 2 2" xfId="29" xr:uid="{2AD972A8-AC58-434B-96E6-BA27B6F6FF6A}"/>
    <cellStyle name="Normal_EFECTIF1 2" xfId="15" xr:uid="{E3D27BE2-3FF2-46D8-BBD0-156965107AAB}"/>
    <cellStyle name="Normal_Forum Marais 15 09 2001 3" xfId="13" xr:uid="{AC00E47B-7F09-4D83-ACE7-EF9E93BDBC21}"/>
    <cellStyle name="Normal_Forum Marais 15 09 2001_Fiche technique C2 Mars 2008 " xfId="33" xr:uid="{E5DD20CA-7436-4C15-9E02-96CE6DDE8724}"/>
    <cellStyle name="Normal_Gantt 27 janvier 2" xfId="36" xr:uid="{DC3F96DF-555D-4991-99FA-6CAD3596D013}"/>
    <cellStyle name="Normal_Marché 2002 filtre automatique 2" xfId="12" xr:uid="{8E9E7EFE-2EE4-49A6-8305-E7C0F7FA7967}"/>
    <cellStyle name="Normal_Menussuite" xfId="9" xr:uid="{2F93EC48-BC6F-433E-903A-73EB3E89BC3E}"/>
    <cellStyle name="Normal_Modèle de Positionnement 2003" xfId="19" xr:uid="{5E0B3EC5-FAB7-40F9-AD55-0DD3A8AAAA85}"/>
    <cellStyle name="Normal_space" xfId="20" xr:uid="{7CFFD2F9-3883-4510-A59C-83F74F7FD070}"/>
  </cellStyles>
  <dxfs count="43">
    <dxf>
      <fill>
        <patternFill patternType="solid">
          <bgColor rgb="FFFFF2CC"/>
        </patternFill>
      </fill>
    </dxf>
    <dxf>
      <fill>
        <patternFill patternType="solid">
          <bgColor rgb="FFE2F0D9"/>
        </patternFill>
      </fill>
    </dxf>
    <dxf>
      <font>
        <b/>
      </font>
      <fill>
        <patternFill patternType="solid">
          <bgColor rgb="FFF4CCCC"/>
        </patternFill>
      </fill>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b/>
        <strike val="0"/>
        <outline val="0"/>
        <shadow val="0"/>
        <u val="none"/>
        <vertAlign val="baseline"/>
        <sz val="12"/>
        <color rgb="FF000000"/>
        <name val="Calibri"/>
        <family val="2"/>
        <scheme val="none"/>
      </font>
      <fill>
        <patternFill patternType="solid">
          <fgColor indexed="64"/>
          <bgColor rgb="FFF4CCCC"/>
        </patternFill>
      </fill>
      <alignment horizontal="center" vertical="center" textRotation="0" wrapText="1"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b/>
        <strike val="0"/>
        <outline val="0"/>
        <shadow val="0"/>
        <u val="none"/>
        <vertAlign val="baseline"/>
        <sz val="12"/>
        <color rgb="FF000000"/>
        <name val="Calibri"/>
        <family val="2"/>
        <scheme val="none"/>
      </font>
      <fill>
        <patternFill patternType="solid">
          <fgColor indexed="64"/>
          <bgColor rgb="FFF4CCCC"/>
        </patternFill>
      </fill>
      <alignment horizontal="left" vertical="center" textRotation="0" wrapText="1"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wrapText="0" indent="0" justifyLastLine="0" shrinkToFit="0" readingOrder="0"/>
    </dxf>
    <dxf>
      <font>
        <strike val="0"/>
        <outline val="0"/>
        <shadow val="0"/>
        <u val="none"/>
        <vertAlign val="baseline"/>
        <sz val="14"/>
        <color rgb="FFFFFFFF"/>
        <name val="Calibri"/>
        <family val="2"/>
        <scheme val="none"/>
      </font>
      <alignment vertical="center" textRotation="0" wrapText="0"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b/>
        <strike val="0"/>
        <outline val="0"/>
        <shadow val="0"/>
        <u val="none"/>
        <vertAlign val="baseline"/>
        <name val="Calibri"/>
        <family val="2"/>
        <scheme val="none"/>
      </font>
      <alignment horizontal="center" vertical="center" textRotation="0" wrapText="1"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b/>
        <strike val="0"/>
        <outline val="0"/>
        <shadow val="0"/>
        <u val="none"/>
        <vertAlign val="baseline"/>
        <name val="Calibri"/>
        <family val="2"/>
        <scheme val="none"/>
      </font>
      <alignment horizontal="center" vertical="center" textRotation="0" wrapText="1"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strike val="0"/>
        <outline val="0"/>
        <shadow val="0"/>
        <u val="none"/>
        <vertAlign val="baseline"/>
        <name val="Calibri"/>
        <family val="2"/>
        <scheme val="none"/>
      </font>
      <alignment vertical="center" textRotation="0" indent="0" justifyLastLine="0" shrinkToFit="0" readingOrder="0"/>
    </dxf>
    <dxf>
      <font>
        <strike val="0"/>
        <outline val="0"/>
        <shadow val="0"/>
        <u val="none"/>
        <vertAlign val="baseline"/>
        <sz val="14"/>
        <color rgb="FFFFFFFF"/>
        <name val="Calibri"/>
        <family val="2"/>
        <scheme val="none"/>
      </font>
      <fill>
        <patternFill patternType="solid">
          <fgColor indexed="64"/>
          <bgColor rgb="FFFF6600"/>
        </patternFill>
      </fill>
      <alignment vertical="center" textRotation="0" indent="0" justifyLastLine="0" shrinkToFit="0" readingOrder="0"/>
    </dxf>
  </dxfs>
  <tableStyles count="0" defaultTableStyle="TableStyleMedium2" defaultPivotStyle="PivotStyleLight16"/>
  <colors>
    <mruColors>
      <color rgb="FFF20000"/>
      <color rgb="FF409255"/>
      <color rgb="FFF89430"/>
      <color rgb="FF0066CC"/>
      <color rgb="FF99CCFF"/>
      <color rgb="FF00FF00"/>
      <color rgb="FFFFCC00"/>
      <color rgb="FF00CCFF"/>
      <color rgb="FFFF99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24</xdr:col>
      <xdr:colOff>381000</xdr:colOff>
      <xdr:row>99</xdr:row>
      <xdr:rowOff>155315</xdr:rowOff>
    </xdr:from>
    <xdr:to>
      <xdr:col>28</xdr:col>
      <xdr:colOff>130331</xdr:colOff>
      <xdr:row>104</xdr:row>
      <xdr:rowOff>450850</xdr:rowOff>
    </xdr:to>
    <xdr:pic>
      <xdr:nvPicPr>
        <xdr:cNvPr id="2" name="Picture 1">
          <a:extLst>
            <a:ext uri="{FF2B5EF4-FFF2-40B4-BE49-F238E27FC236}">
              <a16:creationId xmlns:a16="http://schemas.microsoft.com/office/drawing/2014/main" id="{2E846FCA-7D78-488D-BF3C-E8D0242DD2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83600" y="43960790"/>
          <a:ext cx="3102131" cy="281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381000</xdr:colOff>
      <xdr:row>99</xdr:row>
      <xdr:rowOff>155315</xdr:rowOff>
    </xdr:from>
    <xdr:to>
      <xdr:col>27</xdr:col>
      <xdr:colOff>663731</xdr:colOff>
      <xdr:row>104</xdr:row>
      <xdr:rowOff>450850</xdr:rowOff>
    </xdr:to>
    <xdr:pic>
      <xdr:nvPicPr>
        <xdr:cNvPr id="3" name="Picture 1">
          <a:extLst>
            <a:ext uri="{FF2B5EF4-FFF2-40B4-BE49-F238E27FC236}">
              <a16:creationId xmlns:a16="http://schemas.microsoft.com/office/drawing/2014/main" id="{1C5CB982-2E47-4141-975C-9730285B63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00" y="43960790"/>
          <a:ext cx="2797331" cy="281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33</xdr:col>
      <xdr:colOff>847725</xdr:colOff>
      <xdr:row>8</xdr:row>
      <xdr:rowOff>190500</xdr:rowOff>
    </xdr:from>
    <xdr:to>
      <xdr:col>33</xdr:col>
      <xdr:colOff>1695863</xdr:colOff>
      <xdr:row>11</xdr:row>
      <xdr:rowOff>0</xdr:rowOff>
    </xdr:to>
    <xdr:pic>
      <xdr:nvPicPr>
        <xdr:cNvPr id="3" name="Image 2">
          <a:extLst>
            <a:ext uri="{FF2B5EF4-FFF2-40B4-BE49-F238E27FC236}">
              <a16:creationId xmlns:a16="http://schemas.microsoft.com/office/drawing/2014/main" id="{3CBDB6A3-B72D-4663-93EF-5CDB8F828F4B}"/>
            </a:ext>
          </a:extLst>
        </xdr:cNvPr>
        <xdr:cNvPicPr>
          <a:picLocks noChangeAspect="1"/>
        </xdr:cNvPicPr>
      </xdr:nvPicPr>
      <xdr:blipFill>
        <a:blip xmlns:r="http://schemas.openxmlformats.org/officeDocument/2006/relationships" r:embed="rId1"/>
        <a:stretch>
          <a:fillRect/>
        </a:stretch>
      </xdr:blipFill>
      <xdr:spPr>
        <a:xfrm>
          <a:off x="37957125" y="2324100"/>
          <a:ext cx="848138" cy="609600"/>
        </a:xfrm>
        <a:prstGeom prst="rect">
          <a:avLst/>
        </a:prstGeom>
      </xdr:spPr>
    </xdr:pic>
    <xdr:clientData/>
  </xdr:twoCellAnchor>
  <xdr:twoCellAnchor editAs="oneCell">
    <xdr:from>
      <xdr:col>59</xdr:col>
      <xdr:colOff>657225</xdr:colOff>
      <xdr:row>8</xdr:row>
      <xdr:rowOff>95250</xdr:rowOff>
    </xdr:from>
    <xdr:to>
      <xdr:col>59</xdr:col>
      <xdr:colOff>1524121</xdr:colOff>
      <xdr:row>10</xdr:row>
      <xdr:rowOff>123909</xdr:rowOff>
    </xdr:to>
    <xdr:pic>
      <xdr:nvPicPr>
        <xdr:cNvPr id="4" name="Image 3">
          <a:extLst>
            <a:ext uri="{FF2B5EF4-FFF2-40B4-BE49-F238E27FC236}">
              <a16:creationId xmlns:a16="http://schemas.microsoft.com/office/drawing/2014/main" id="{F8BC7CE9-C514-445C-B3A6-CCD82C68CBBD}"/>
            </a:ext>
          </a:extLst>
        </xdr:cNvPr>
        <xdr:cNvPicPr>
          <a:picLocks noChangeAspect="1"/>
        </xdr:cNvPicPr>
      </xdr:nvPicPr>
      <xdr:blipFill>
        <a:blip xmlns:r="http://schemas.openxmlformats.org/officeDocument/2006/relationships" r:embed="rId2"/>
        <a:stretch>
          <a:fillRect/>
        </a:stretch>
      </xdr:blipFill>
      <xdr:spPr>
        <a:xfrm>
          <a:off x="68780025" y="2228850"/>
          <a:ext cx="866896" cy="600159"/>
        </a:xfrm>
        <a:prstGeom prst="rect">
          <a:avLst/>
        </a:prstGeom>
      </xdr:spPr>
    </xdr:pic>
    <xdr:clientData/>
  </xdr:twoCellAnchor>
  <xdr:oneCellAnchor>
    <xdr:from>
      <xdr:col>9</xdr:col>
      <xdr:colOff>57150</xdr:colOff>
      <xdr:row>7</xdr:row>
      <xdr:rowOff>276225</xdr:rowOff>
    </xdr:from>
    <xdr:ext cx="815228" cy="571500"/>
    <xdr:pic>
      <xdr:nvPicPr>
        <xdr:cNvPr id="6" name="Image 5">
          <a:extLst>
            <a:ext uri="{FF2B5EF4-FFF2-40B4-BE49-F238E27FC236}">
              <a16:creationId xmlns:a16="http://schemas.microsoft.com/office/drawing/2014/main" id="{8BDD81F7-D85A-43DB-B432-B1B61224F2C4}"/>
            </a:ext>
          </a:extLst>
        </xdr:cNvPr>
        <xdr:cNvPicPr>
          <a:picLocks noChangeAspect="1"/>
        </xdr:cNvPicPr>
      </xdr:nvPicPr>
      <xdr:blipFill>
        <a:blip xmlns:r="http://schemas.openxmlformats.org/officeDocument/2006/relationships" r:embed="rId3"/>
        <a:stretch>
          <a:fillRect/>
        </a:stretch>
      </xdr:blipFill>
      <xdr:spPr>
        <a:xfrm>
          <a:off x="9801225" y="2124075"/>
          <a:ext cx="815228" cy="57150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D50073-4D7A-44E5-BFC6-17070E5F1C99}" name="TableSaisonProduits610" displayName="TableSaisonProduits610" ref="A1:Z162" headerRowDxfId="31" dataDxfId="30" totalsRowDxfId="29">
  <tableColumns count="26">
    <tableColumn id="1" xr3:uid="{925A2C78-C31B-48E6-B68E-A938059D95C3}" name="Code" dataDxfId="28"/>
    <tableColumn id="2" xr3:uid="{A4027AC6-91FC-4C1F-BD68-A0DF024A375A}" name="Produit_source" dataDxfId="27"/>
    <tableColumn id="3" xr3:uid="{58DEDC3B-2CD0-4B3A-B038-9D14E13EA759}" name="Produit_normalisé" dataDxfId="26"/>
    <tableColumn id="4" xr3:uid="{1101A133-B1BB-4BAC-AC28-C261C75C83FE}" name="Famille_principale" dataDxfId="25"/>
    <tableColumn id="5" xr3:uid="{5483B2F1-D925-4763-B147-72D46EFBF137}" name="Usages_cuisine" dataDxfId="24"/>
    <tableColumn id="6" xr3:uid="{68180DB9-67F5-4B06-A53E-A55A08B3739B}" name="Couleur_produit" dataDxfId="23"/>
    <tableColumn id="7" xr3:uid="{FE0BECB5-1EF9-4591-B2A7-5E986E9D3BD6}" name="Famille_source" dataDxfId="22"/>
    <tableColumn id="8" xr3:uid="{8570996A-6876-4DF1-8F6E-073E5EAFE602}" name="Disponibilité" dataDxfId="21"/>
    <tableColumn id="9" xr3:uid="{A483F7D0-7D04-4F2D-99FC-4CB62C8B3AF1}" name="Pleine_saison_mois" dataDxfId="20"/>
    <tableColumn id="10" xr3:uid="{180F9003-5CA6-4030-9477-657F266B3998}" name="Ancienne_saison_base" dataDxfId="19"/>
    <tableColumn id="11" xr3:uid="{EF0B5BD6-A44D-4612-8ADD-C79B3BF451F4}" name="Complété" dataDxfId="18"/>
    <tableColumn id="12" xr3:uid="{7CCC2E8C-6981-4503-9215-B3DFA2CB1FB0}" name="Statut_donnée" dataDxfId="17"/>
    <tableColumn id="13" xr3:uid="{2C553A21-1CA0-466E-B3CE-8C25BAE59DB2}" name="Remarque_métier" dataDxfId="16"/>
    <tableColumn id="14" xr3:uid="{06B97FE7-C8BB-4F1A-8209-04243ABF9809}" name="Janv" dataDxfId="15"/>
    <tableColumn id="15" xr3:uid="{5F2EFB9B-8FFC-4D65-8891-80CBB9B7D57E}" name="Févr" dataDxfId="14"/>
    <tableColumn id="16" xr3:uid="{18B3F2CB-5D1E-4412-983B-DA3150AD28FB}" name="Mars" dataDxfId="13"/>
    <tableColumn id="17" xr3:uid="{4A3870C3-6CFD-4391-82F1-12B76287BCAE}" name="Avr" dataDxfId="12"/>
    <tableColumn id="18" xr3:uid="{431E6C47-D56A-470F-A8CA-4DB426E3A521}" name="Mai" dataDxfId="11"/>
    <tableColumn id="19" xr3:uid="{CDC286C9-09EC-4F23-A7C7-D2A32D602E38}" name="Juin" dataDxfId="10"/>
    <tableColumn id="20" xr3:uid="{7AD2EB8E-FA53-41F0-AFF8-E2CF4B764AA8}" name="Juil" dataDxfId="9"/>
    <tableColumn id="21" xr3:uid="{A298B4DF-CEEB-4497-9194-9F5AB3F10360}" name="Août" dataDxfId="8"/>
    <tableColumn id="22" xr3:uid="{B70AB236-E071-4912-A2B0-27157E9A1F49}" name="Sept" dataDxfId="7"/>
    <tableColumn id="23" xr3:uid="{721BFFAA-BCD0-4ED0-9CFC-FBD925103450}" name="Oct" dataDxfId="6"/>
    <tableColumn id="24" xr3:uid="{18B21F9C-A25D-440F-816A-B6B417F0C456}" name="Nov" dataDxfId="5"/>
    <tableColumn id="25" xr3:uid="{6390DE7E-D850-4606-A359-58C1F27593A5}" name="Déc" dataDxfId="4"/>
    <tableColumn id="26" xr3:uid="{F2E44913-2CCC-4732-87DC-68FF85BCA6A0}" name="Source_repère" dataDxfId="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5BE86E4-F743-4F6F-9E4B-A189750A7133}" name="TableVueMois" displayName="TableVueMois" ref="B1:I1145" headerRowDxfId="42" dataDxfId="41" totalsRowDxfId="40">
  <autoFilter ref="B1:I1145" xr:uid="{00000000-000C-0000-FFFF-FFFF01000000}"/>
  <tableColumns count="8">
    <tableColumn id="1" xr3:uid="{00000000-0010-0000-0100-000001000000}" name="Mois" dataDxfId="39"/>
    <tableColumn id="2" xr3:uid="{00000000-0010-0000-0100-000002000000}" name="Repère" dataDxfId="38"/>
    <tableColumn id="3" xr3:uid="{00000000-0010-0000-0100-000003000000}" name="Code" dataDxfId="37"/>
    <tableColumn id="4" xr3:uid="{00000000-0010-0000-0100-000004000000}" name="Produit" dataDxfId="36"/>
    <tableColumn id="5" xr3:uid="{00000000-0010-0000-0100-000005000000}" name="Famille" dataDxfId="35"/>
    <tableColumn id="6" xr3:uid="{00000000-0010-0000-0100-000006000000}" name="Usage" dataDxfId="34"/>
    <tableColumn id="7" xr3:uid="{00000000-0010-0000-0100-000007000000}" name="Disponibilité" dataDxfId="33"/>
    <tableColumn id="8" xr3:uid="{00000000-0010-0000-0100-000008000000}" name="Remarque" dataDxfId="32"/>
  </tableColumns>
  <tableStyleInfo name="TableStyleLight4" showFirstColumn="0" showLastColumn="0" showRowStripes="1" showColumnStripes="0"/>
</table>
</file>

<file path=xl/theme/theme1.xml><?xml version="1.0" encoding="utf-8"?>
<a:theme xmlns:a="http://schemas.openxmlformats.org/drawingml/2006/main" name="ChatGPT">
  <a:themeElements>
    <a:clrScheme name="ChatGPT">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a:ea typeface="Calibri"/>
        <a:cs typeface="Calibri"/>
      </a:majorFont>
      <a:minorFont>
        <a:latin typeface="Calibri"/>
        <a:ea typeface="Calibri"/>
        <a:cs typeface="Calibri"/>
      </a:minorFont>
    </a:fontScheme>
    <a:fmtScheme name="ChatGPT">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onbache.fr/syntheses-graphiques-excel-avec-les-emoticones-499.html" TargetMode="External"/></Relationships>
</file>

<file path=xl/worksheets/_rels/sheet2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simplyfood.be/onewebmedia/GIDS-100214-GuideCantinD-FR.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3EB58-8108-45B4-9B4C-A0AAE4F4E86F}">
  <dimension ref="A1:AR106"/>
  <sheetViews>
    <sheetView tabSelected="1" zoomScale="75" zoomScaleNormal="75" workbookViewId="0">
      <selection activeCell="M15" sqref="M15"/>
    </sheetView>
  </sheetViews>
  <sheetFormatPr baseColWidth="10" defaultRowHeight="12.75" x14ac:dyDescent="0.2"/>
  <cols>
    <col min="1" max="2" width="11" style="1768"/>
    <col min="3" max="3" width="14" style="1768" customWidth="1"/>
    <col min="4" max="18" width="11" style="1768"/>
    <col min="19" max="19" width="14" style="1768" customWidth="1"/>
    <col min="20" max="20" width="10.625" style="1768" customWidth="1"/>
    <col min="21" max="21" width="13.375" style="1768" customWidth="1"/>
    <col min="22" max="22" width="11" style="1768"/>
    <col min="23" max="23" width="12.375" style="1768" customWidth="1"/>
    <col min="24" max="24" width="10.625" style="1768" bestFit="1" customWidth="1"/>
    <col min="25" max="16384" width="11" style="1768"/>
  </cols>
  <sheetData>
    <row r="1" spans="1:29" ht="30" customHeight="1" x14ac:dyDescent="0.25">
      <c r="A1" s="1765"/>
      <c r="B1" s="1765"/>
      <c r="C1" s="1765"/>
      <c r="D1" s="1765"/>
      <c r="E1" s="1765"/>
      <c r="F1" s="1765"/>
      <c r="G1" s="1765"/>
      <c r="H1" s="1765"/>
      <c r="I1" s="1765"/>
      <c r="J1" s="1765"/>
      <c r="K1" s="1765"/>
      <c r="L1" s="1766"/>
      <c r="M1" s="1766"/>
      <c r="N1" s="1766"/>
      <c r="O1" s="1766"/>
      <c r="P1" s="1766"/>
      <c r="Q1" s="1767"/>
      <c r="R1" s="1767"/>
      <c r="S1" s="1767"/>
      <c r="T1" s="1767"/>
      <c r="U1" s="1767"/>
      <c r="V1" s="1767"/>
      <c r="W1" s="1767"/>
      <c r="X1" s="1767"/>
      <c r="Y1" s="1767"/>
      <c r="Z1" s="1767"/>
      <c r="AA1" s="1767"/>
      <c r="AB1" s="1767"/>
      <c r="AC1" s="1767"/>
    </row>
    <row r="2" spans="1:29" ht="30" customHeight="1" x14ac:dyDescent="0.25">
      <c r="A2" s="1769"/>
      <c r="B2" s="1770" t="s">
        <v>7942</v>
      </c>
      <c r="C2" s="1769"/>
      <c r="D2" s="1769"/>
      <c r="E2" s="1769"/>
      <c r="F2" s="1769"/>
      <c r="G2" s="1769"/>
      <c r="H2" s="1769"/>
      <c r="I2" s="1771"/>
      <c r="J2" s="1769"/>
      <c r="K2" s="1769"/>
      <c r="L2" s="1771"/>
      <c r="M2" s="1771"/>
      <c r="N2" s="1771"/>
      <c r="O2" s="1771"/>
      <c r="P2" s="1771"/>
      <c r="Q2" s="1772"/>
      <c r="R2" s="1772"/>
      <c r="S2" s="1772"/>
      <c r="T2" s="1773" t="s">
        <v>7943</v>
      </c>
      <c r="U2" s="1772"/>
      <c r="V2" s="1772"/>
      <c r="W2" s="1772"/>
      <c r="X2" s="1772"/>
      <c r="Y2" s="1772"/>
      <c r="Z2" s="1772"/>
      <c r="AA2" s="1772"/>
      <c r="AB2" s="1772"/>
      <c r="AC2" s="1772"/>
    </row>
    <row r="3" spans="1:29" ht="30" customHeight="1" x14ac:dyDescent="0.25">
      <c r="A3" s="1769"/>
      <c r="B3" s="1774" t="s">
        <v>7944</v>
      </c>
      <c r="C3" s="1775"/>
      <c r="D3" s="1769"/>
      <c r="E3" s="1769"/>
      <c r="F3" s="1769"/>
      <c r="G3" s="1769"/>
      <c r="H3" s="1769"/>
      <c r="I3" s="1771"/>
      <c r="J3" s="1769"/>
      <c r="K3" s="1769"/>
      <c r="L3" s="1771"/>
      <c r="M3" s="1771"/>
      <c r="N3" s="1771"/>
      <c r="O3" s="1771"/>
      <c r="P3" s="1771"/>
      <c r="Q3" s="1772"/>
      <c r="R3" s="1772"/>
      <c r="S3" s="1772"/>
      <c r="T3" s="1773" t="s">
        <v>7945</v>
      </c>
      <c r="U3" s="1772"/>
      <c r="V3" s="1772"/>
      <c r="W3" s="1772"/>
      <c r="X3" s="1772"/>
      <c r="Y3" s="1772"/>
      <c r="Z3" s="1772"/>
      <c r="AA3" s="1772"/>
      <c r="AB3" s="1772"/>
      <c r="AC3" s="1772"/>
    </row>
    <row r="4" spans="1:29" ht="30" customHeight="1" x14ac:dyDescent="0.25">
      <c r="A4" s="1769"/>
      <c r="B4" s="1774" t="s">
        <v>7946</v>
      </c>
      <c r="C4" s="1775"/>
      <c r="D4" s="1769"/>
      <c r="E4" s="1769"/>
      <c r="F4" s="1769"/>
      <c r="G4" s="1769"/>
      <c r="H4" s="1769"/>
      <c r="I4" s="1771"/>
      <c r="J4" s="1769"/>
      <c r="K4" s="1769"/>
      <c r="L4" s="1771"/>
      <c r="M4" s="1771"/>
      <c r="N4" s="1771"/>
      <c r="O4" s="1771"/>
      <c r="P4" s="1771"/>
      <c r="Q4" s="1772"/>
      <c r="R4" s="1772"/>
      <c r="S4" s="1772"/>
      <c r="T4" s="1776" t="s">
        <v>7947</v>
      </c>
      <c r="U4" s="1772"/>
      <c r="V4" s="1772"/>
      <c r="W4" s="1772"/>
      <c r="X4" s="1772"/>
      <c r="Y4" s="1772"/>
      <c r="Z4" s="1772"/>
      <c r="AA4" s="1772"/>
      <c r="AB4" s="1772"/>
      <c r="AC4" s="1772"/>
    </row>
    <row r="5" spans="1:29" ht="30" customHeight="1" x14ac:dyDescent="0.25">
      <c r="A5" s="1769"/>
      <c r="B5" s="1774" t="s">
        <v>7948</v>
      </c>
      <c r="C5" s="1775"/>
      <c r="D5" s="1769"/>
      <c r="E5" s="1769"/>
      <c r="F5" s="1769"/>
      <c r="G5" s="1769"/>
      <c r="H5" s="1769"/>
      <c r="I5" s="1771"/>
      <c r="J5" s="1769"/>
      <c r="K5" s="1769"/>
      <c r="L5" s="1771"/>
      <c r="M5" s="1771"/>
      <c r="N5" s="1771"/>
      <c r="O5" s="1771"/>
      <c r="P5" s="1771"/>
      <c r="Q5" s="1772"/>
      <c r="R5" s="1772"/>
      <c r="S5" s="1772"/>
      <c r="T5" s="1773" t="s">
        <v>7949</v>
      </c>
      <c r="U5" s="1772"/>
      <c r="V5" s="1772"/>
      <c r="W5" s="1772"/>
      <c r="X5" s="1772"/>
      <c r="Y5" s="1772"/>
      <c r="Z5" s="1772"/>
      <c r="AA5" s="1772"/>
      <c r="AB5" s="1772"/>
      <c r="AC5" s="1772"/>
    </row>
    <row r="6" spans="1:29" ht="30" customHeight="1" x14ac:dyDescent="0.25">
      <c r="A6" s="1769"/>
      <c r="B6" s="1774" t="s">
        <v>7950</v>
      </c>
      <c r="C6" s="1769"/>
      <c r="D6" s="1769"/>
      <c r="E6" s="1769"/>
      <c r="F6" s="1769"/>
      <c r="G6" s="1769"/>
      <c r="H6" s="1769"/>
      <c r="I6" s="1771"/>
      <c r="J6" s="1769"/>
      <c r="K6" s="1769"/>
      <c r="L6" s="1771"/>
      <c r="M6" s="1771"/>
      <c r="N6" s="1771"/>
      <c r="O6" s="1771"/>
      <c r="P6" s="1771"/>
      <c r="Q6" s="1772"/>
      <c r="R6" s="1772"/>
      <c r="S6" s="1772"/>
      <c r="T6" s="1773" t="s">
        <v>7951</v>
      </c>
      <c r="U6" s="1772"/>
      <c r="V6" s="1772"/>
      <c r="W6" s="1772"/>
      <c r="X6" s="1772"/>
      <c r="Y6" s="1772"/>
      <c r="Z6" s="1772"/>
      <c r="AA6" s="1772"/>
      <c r="AB6" s="1772"/>
      <c r="AC6" s="1772"/>
    </row>
    <row r="7" spans="1:29" ht="30" customHeight="1" x14ac:dyDescent="0.25">
      <c r="A7" s="1777"/>
      <c r="B7" s="1778" t="s">
        <v>7952</v>
      </c>
      <c r="C7" s="1777"/>
      <c r="D7" s="1777"/>
      <c r="E7" s="1777"/>
      <c r="F7" s="1777"/>
      <c r="G7" s="1777"/>
      <c r="H7" s="1777"/>
      <c r="I7" s="1779"/>
      <c r="J7" s="1777"/>
      <c r="K7" s="1777"/>
      <c r="L7" s="1779"/>
      <c r="M7" s="1779"/>
      <c r="N7" s="1779"/>
      <c r="O7" s="1779"/>
      <c r="P7" s="1779"/>
      <c r="Q7" s="1780"/>
      <c r="R7" s="1780"/>
      <c r="S7" s="1780"/>
      <c r="T7" s="1780"/>
      <c r="U7" s="1780"/>
      <c r="V7" s="1780"/>
      <c r="W7" s="1780"/>
      <c r="X7" s="1780"/>
      <c r="Y7" s="1780"/>
      <c r="Z7" s="1780"/>
      <c r="AA7" s="1780"/>
      <c r="AB7" s="1780"/>
      <c r="AC7" s="1780"/>
    </row>
    <row r="8" spans="1:29" ht="30" customHeight="1" x14ac:dyDescent="0.25">
      <c r="A8" s="1781"/>
      <c r="B8" s="1782"/>
      <c r="C8" s="1781"/>
      <c r="D8" s="1781"/>
      <c r="E8" s="1781"/>
      <c r="F8" s="1781"/>
      <c r="G8" s="1781"/>
      <c r="H8" s="1781"/>
      <c r="I8" s="1783"/>
      <c r="J8" s="1781"/>
      <c r="K8" s="1781"/>
      <c r="L8" s="1783"/>
      <c r="M8" s="1783"/>
      <c r="N8" s="1783"/>
      <c r="O8" s="1783"/>
      <c r="P8" s="1783"/>
      <c r="Q8" s="1784"/>
      <c r="R8" s="1784"/>
      <c r="S8" s="1784"/>
      <c r="T8" s="1784"/>
      <c r="U8" s="1784"/>
      <c r="V8" s="1784"/>
      <c r="W8" s="1784"/>
      <c r="X8" s="1784"/>
      <c r="Y8" s="1784"/>
      <c r="Z8" s="1784"/>
      <c r="AA8" s="1784"/>
      <c r="AB8" s="1784"/>
      <c r="AC8" s="1784"/>
    </row>
    <row r="9" spans="1:29" ht="30" customHeight="1" x14ac:dyDescent="0.2">
      <c r="A9" s="1781"/>
      <c r="B9" s="1785"/>
      <c r="C9" s="1785"/>
      <c r="D9" s="1785"/>
      <c r="E9" s="1785"/>
      <c r="F9" s="1785"/>
      <c r="G9" s="1785"/>
      <c r="H9" s="1785"/>
      <c r="I9" s="1785"/>
      <c r="J9" s="1785"/>
      <c r="K9" s="1785"/>
      <c r="L9" s="1785"/>
      <c r="M9" s="1785"/>
      <c r="N9" s="1785"/>
      <c r="O9" s="1785"/>
      <c r="P9" s="1785"/>
      <c r="Q9" s="1785"/>
      <c r="R9" s="1785"/>
      <c r="S9" s="1785"/>
      <c r="T9" s="1785"/>
      <c r="U9" s="1786" t="s">
        <v>4830</v>
      </c>
      <c r="V9" s="1785"/>
      <c r="W9" s="1785"/>
      <c r="X9" s="1785"/>
      <c r="Y9" s="1784"/>
      <c r="Z9" s="1784"/>
      <c r="AA9" s="1784"/>
      <c r="AB9" s="1784"/>
      <c r="AC9" s="1784"/>
    </row>
    <row r="10" spans="1:29" ht="30" customHeight="1" x14ac:dyDescent="0.2">
      <c r="A10" s="1781"/>
      <c r="B10" s="1785"/>
      <c r="C10" s="1785"/>
      <c r="D10" s="1785"/>
      <c r="E10" s="1785"/>
      <c r="F10" s="1785"/>
      <c r="G10" s="1785"/>
      <c r="H10" s="1785"/>
      <c r="I10" s="1785"/>
      <c r="J10" s="1785"/>
      <c r="K10" s="1785"/>
      <c r="L10" s="1785"/>
      <c r="M10" s="1785"/>
      <c r="N10" s="1785"/>
      <c r="O10" s="1785"/>
      <c r="P10" s="1785"/>
      <c r="Q10" s="1785"/>
      <c r="R10" s="1785"/>
      <c r="S10" s="1785"/>
      <c r="T10" s="1785"/>
      <c r="U10" s="1785"/>
      <c r="V10" s="1785"/>
      <c r="W10" s="1785"/>
      <c r="X10" s="1785"/>
      <c r="Y10" s="1784"/>
      <c r="Z10" s="1784"/>
      <c r="AA10" s="1784"/>
      <c r="AB10" s="1784"/>
      <c r="AC10" s="1784"/>
    </row>
    <row r="11" spans="1:29" ht="30" customHeight="1" x14ac:dyDescent="0.2">
      <c r="A11" s="1781"/>
      <c r="B11" s="1785"/>
      <c r="C11" s="1785" t="s">
        <v>7953</v>
      </c>
      <c r="D11" s="1785"/>
      <c r="E11" s="1785"/>
      <c r="F11" s="1785"/>
      <c r="G11" s="1785"/>
      <c r="H11" s="1785"/>
      <c r="I11" s="1785"/>
      <c r="J11" s="1785"/>
      <c r="K11" s="1785"/>
      <c r="L11" s="1785"/>
      <c r="M11" s="1785"/>
      <c r="N11" s="1785"/>
      <c r="O11" s="1785"/>
      <c r="P11" s="1785"/>
      <c r="Q11" s="1785"/>
      <c r="R11" s="1785"/>
      <c r="S11" s="1785"/>
      <c r="T11" s="1785"/>
      <c r="U11" s="1785"/>
      <c r="V11" s="1785"/>
      <c r="W11" s="1785"/>
      <c r="X11" s="1785"/>
      <c r="Y11" s="1784"/>
      <c r="Z11" s="1784"/>
      <c r="AA11" s="1784"/>
      <c r="AB11" s="1784"/>
      <c r="AC11" s="1784"/>
    </row>
    <row r="12" spans="1:29" ht="30" customHeight="1" x14ac:dyDescent="0.2">
      <c r="A12" s="1781"/>
      <c r="B12" s="1785"/>
      <c r="C12" s="1785"/>
      <c r="D12" s="1785"/>
      <c r="E12" s="1785"/>
      <c r="F12" s="1785"/>
      <c r="G12" s="1785"/>
      <c r="H12" s="1785"/>
      <c r="I12" s="1785"/>
      <c r="J12" s="1785"/>
      <c r="K12" s="1785"/>
      <c r="L12" s="1785"/>
      <c r="M12" s="1785"/>
      <c r="N12" s="1785"/>
      <c r="O12" s="1785"/>
      <c r="P12" s="1785"/>
      <c r="Q12" s="1785"/>
      <c r="R12" s="1785"/>
      <c r="S12" s="1785"/>
      <c r="T12" s="1785"/>
      <c r="U12" s="1785"/>
      <c r="V12" s="1785"/>
      <c r="W12" s="1785"/>
      <c r="X12" s="1785"/>
      <c r="Y12" s="1784"/>
      <c r="Z12" s="1784"/>
      <c r="AA12" s="1784"/>
      <c r="AB12" s="1784"/>
      <c r="AC12" s="1784"/>
    </row>
    <row r="13" spans="1:29" ht="30" customHeight="1" x14ac:dyDescent="0.2">
      <c r="A13" s="1781"/>
      <c r="B13" s="1785"/>
      <c r="C13" s="1785" t="s">
        <v>7954</v>
      </c>
      <c r="D13" s="1785"/>
      <c r="E13" s="1785"/>
      <c r="F13" s="1785"/>
      <c r="G13" s="1785"/>
      <c r="H13" s="1785"/>
      <c r="I13" s="1785"/>
      <c r="J13" s="1785"/>
      <c r="K13" s="1785"/>
      <c r="L13" s="1785"/>
      <c r="M13" s="1785"/>
      <c r="N13" s="1785"/>
      <c r="O13" s="1785"/>
      <c r="P13" s="1785"/>
      <c r="Q13" s="1785"/>
      <c r="R13" s="1785"/>
      <c r="S13" s="1785"/>
      <c r="T13" s="1785"/>
      <c r="U13" s="1785"/>
      <c r="V13" s="1785"/>
      <c r="W13" s="1785"/>
      <c r="X13" s="1785"/>
      <c r="Y13" s="1784"/>
      <c r="Z13" s="1784"/>
      <c r="AA13" s="1784"/>
      <c r="AB13" s="1784"/>
      <c r="AC13" s="1784"/>
    </row>
    <row r="14" spans="1:29" ht="30" customHeight="1" x14ac:dyDescent="0.2">
      <c r="A14" s="1781"/>
      <c r="B14" s="1785"/>
      <c r="C14" s="1785"/>
      <c r="D14" s="1785"/>
      <c r="E14" s="1785"/>
      <c r="F14" s="1785"/>
      <c r="G14" s="1785"/>
      <c r="H14" s="1785"/>
      <c r="I14" s="1785"/>
      <c r="J14" s="1785"/>
      <c r="K14" s="1785"/>
      <c r="L14" s="1785"/>
      <c r="M14" s="1785"/>
      <c r="N14" s="1785"/>
      <c r="O14" s="1785"/>
      <c r="P14" s="1785"/>
      <c r="Q14" s="1785"/>
      <c r="R14" s="1785"/>
      <c r="S14" s="1785"/>
      <c r="T14" s="1785"/>
      <c r="U14" s="1785"/>
      <c r="V14" s="1785"/>
      <c r="W14" s="1785"/>
      <c r="X14" s="1785"/>
      <c r="Y14" s="1784"/>
      <c r="Z14" s="1784"/>
      <c r="AA14" s="1784"/>
      <c r="AB14" s="1784"/>
      <c r="AC14" s="1784"/>
    </row>
    <row r="15" spans="1:29" ht="30" customHeight="1" x14ac:dyDescent="0.2">
      <c r="A15" s="1781"/>
      <c r="B15" s="1785"/>
      <c r="C15" s="1785" t="s">
        <v>8076</v>
      </c>
      <c r="D15" s="1785"/>
      <c r="E15" s="1785"/>
      <c r="F15" s="1785"/>
      <c r="G15" s="1785"/>
      <c r="H15" s="1785"/>
      <c r="I15" s="1785"/>
      <c r="J15" s="1785"/>
      <c r="K15" s="1785"/>
      <c r="L15" s="1785"/>
      <c r="M15" s="1785"/>
      <c r="N15" s="1785"/>
      <c r="O15" s="1785"/>
      <c r="P15" s="1785"/>
      <c r="Q15" s="1785"/>
      <c r="R15" s="1785"/>
      <c r="S15" s="1787"/>
      <c r="T15" s="1787"/>
      <c r="U15" s="1787"/>
      <c r="V15" s="1787"/>
      <c r="W15" s="1787"/>
      <c r="X15" s="1787"/>
      <c r="Y15" s="1784"/>
      <c r="Z15" s="1784"/>
      <c r="AA15" s="1784"/>
      <c r="AB15" s="1784"/>
      <c r="AC15" s="1784"/>
    </row>
    <row r="16" spans="1:29" ht="30" customHeight="1" x14ac:dyDescent="0.2">
      <c r="A16" s="1781"/>
      <c r="B16" s="1785"/>
      <c r="C16" s="1785" t="s">
        <v>8077</v>
      </c>
      <c r="D16" s="1785"/>
      <c r="E16" s="1785"/>
      <c r="F16" s="1785"/>
      <c r="G16" s="1785"/>
      <c r="H16" s="1785"/>
      <c r="I16" s="1785"/>
      <c r="J16" s="1785"/>
      <c r="K16" s="1785"/>
      <c r="L16" s="1785"/>
      <c r="M16" s="1785"/>
      <c r="N16" s="1785"/>
      <c r="O16" s="1785"/>
      <c r="P16" s="1785"/>
      <c r="Q16" s="1785"/>
      <c r="R16" s="1785"/>
      <c r="S16" s="1787"/>
      <c r="T16" s="1787"/>
      <c r="U16" s="1787"/>
      <c r="V16" s="1787"/>
      <c r="W16" s="1787"/>
      <c r="X16" s="1787"/>
      <c r="Y16" s="1784"/>
      <c r="Z16" s="1784"/>
      <c r="AA16" s="1784"/>
      <c r="AB16" s="1784"/>
      <c r="AC16" s="1784"/>
    </row>
    <row r="17" spans="1:29" ht="30" customHeight="1" x14ac:dyDescent="0.2">
      <c r="A17" s="1781"/>
      <c r="B17" s="1785"/>
      <c r="C17" s="1785" t="s">
        <v>8078</v>
      </c>
      <c r="D17" s="1785"/>
      <c r="E17" s="1785"/>
      <c r="F17" s="1785"/>
      <c r="G17" s="1785"/>
      <c r="H17" s="1785"/>
      <c r="I17" s="1785"/>
      <c r="J17" s="1785"/>
      <c r="K17" s="1785"/>
      <c r="L17" s="1785"/>
      <c r="M17" s="1785"/>
      <c r="N17" s="1785"/>
      <c r="O17" s="1785"/>
      <c r="P17" s="1785"/>
      <c r="Q17" s="1785"/>
      <c r="R17" s="1785"/>
      <c r="S17" s="1787"/>
      <c r="T17" s="1787"/>
      <c r="U17" s="1787"/>
      <c r="V17" s="1787"/>
      <c r="W17" s="1787"/>
      <c r="X17" s="1787"/>
      <c r="Y17" s="1784"/>
      <c r="Z17" s="1784"/>
      <c r="AA17" s="1784"/>
      <c r="AB17" s="1784"/>
      <c r="AC17" s="1784"/>
    </row>
    <row r="18" spans="1:29" ht="30" customHeight="1" x14ac:dyDescent="0.2">
      <c r="A18" s="1781"/>
      <c r="B18" s="1785"/>
      <c r="C18" s="1785" t="s">
        <v>8079</v>
      </c>
      <c r="D18" s="1785"/>
      <c r="E18" s="1785"/>
      <c r="F18" s="1785"/>
      <c r="G18" s="1785"/>
      <c r="H18" s="1785"/>
      <c r="I18" s="1785"/>
      <c r="J18" s="1785"/>
      <c r="K18" s="1785"/>
      <c r="L18" s="1785"/>
      <c r="M18" s="1785"/>
      <c r="N18" s="1785"/>
      <c r="O18" s="1785"/>
      <c r="P18" s="1785"/>
      <c r="Q18" s="1785"/>
      <c r="R18" s="1785"/>
      <c r="S18" s="1787"/>
      <c r="T18" s="1787"/>
      <c r="U18" s="1787"/>
      <c r="V18" s="1787"/>
      <c r="W18" s="1787"/>
      <c r="X18" s="1787"/>
      <c r="Y18" s="1784"/>
      <c r="Z18" s="1784"/>
      <c r="AA18" s="1784"/>
      <c r="AB18" s="1784"/>
      <c r="AC18" s="1784"/>
    </row>
    <row r="19" spans="1:29" ht="30" customHeight="1" x14ac:dyDescent="0.2">
      <c r="A19" s="1781"/>
      <c r="B19" s="1785"/>
      <c r="C19" s="1785" t="s">
        <v>8080</v>
      </c>
      <c r="D19" s="1785"/>
      <c r="E19" s="1785"/>
      <c r="F19" s="1785"/>
      <c r="G19" s="1785"/>
      <c r="H19" s="1785"/>
      <c r="I19" s="1785"/>
      <c r="J19" s="1785"/>
      <c r="K19" s="1785"/>
      <c r="L19" s="1785"/>
      <c r="M19" s="1785"/>
      <c r="N19" s="1785"/>
      <c r="O19" s="1785"/>
      <c r="P19" s="1785"/>
      <c r="Q19" s="1785"/>
      <c r="R19" s="1785"/>
      <c r="S19" s="1787"/>
      <c r="T19" s="1787"/>
      <c r="U19" s="1787"/>
      <c r="V19" s="1787"/>
      <c r="W19" s="1787"/>
      <c r="X19" s="1787"/>
      <c r="Y19" s="1784"/>
      <c r="Z19" s="1784"/>
      <c r="AA19" s="1784"/>
      <c r="AB19" s="1784"/>
      <c r="AC19" s="1784"/>
    </row>
    <row r="20" spans="1:29" ht="30" customHeight="1" x14ac:dyDescent="0.2">
      <c r="A20" s="1781"/>
      <c r="B20" s="1785"/>
      <c r="C20" s="1785" t="s">
        <v>8081</v>
      </c>
      <c r="D20" s="1785"/>
      <c r="E20" s="1785"/>
      <c r="F20" s="1785"/>
      <c r="G20" s="1785"/>
      <c r="H20" s="1785"/>
      <c r="I20" s="1785"/>
      <c r="J20" s="1785"/>
      <c r="K20" s="1785"/>
      <c r="L20" s="1785"/>
      <c r="M20" s="1785"/>
      <c r="N20" s="1785"/>
      <c r="O20" s="1785"/>
      <c r="P20" s="1785"/>
      <c r="Q20" s="1785"/>
      <c r="R20" s="1785"/>
      <c r="S20" s="1787"/>
      <c r="T20" s="1787"/>
      <c r="U20" s="1787"/>
      <c r="V20" s="1787"/>
      <c r="W20" s="1787"/>
      <c r="X20" s="1787"/>
      <c r="Y20" s="1784"/>
      <c r="Z20" s="1784"/>
      <c r="AA20" s="1784"/>
      <c r="AB20" s="1784"/>
      <c r="AC20" s="1784"/>
    </row>
    <row r="21" spans="1:29" ht="30" customHeight="1" x14ac:dyDescent="0.2">
      <c r="A21" s="1781"/>
      <c r="B21" s="1785"/>
      <c r="C21" s="1785" t="s">
        <v>8082</v>
      </c>
      <c r="D21" s="1785"/>
      <c r="E21" s="1785"/>
      <c r="F21" s="1785"/>
      <c r="G21" s="1785"/>
      <c r="H21" s="1785"/>
      <c r="I21" s="1785"/>
      <c r="J21" s="1785"/>
      <c r="K21" s="1785"/>
      <c r="L21" s="1785"/>
      <c r="M21" s="1785"/>
      <c r="N21" s="1785"/>
      <c r="O21" s="1785"/>
      <c r="P21" s="1785"/>
      <c r="Q21" s="1785"/>
      <c r="R21" s="1785"/>
      <c r="S21" s="1787"/>
      <c r="T21" s="1787"/>
      <c r="U21" s="1787"/>
      <c r="V21" s="1787"/>
      <c r="W21" s="1787"/>
      <c r="X21" s="1787"/>
      <c r="Y21" s="1784"/>
      <c r="Z21" s="1784"/>
      <c r="AA21" s="1784"/>
      <c r="AB21" s="1784"/>
      <c r="AC21" s="1784"/>
    </row>
    <row r="22" spans="1:29" ht="30" customHeight="1" x14ac:dyDescent="0.2">
      <c r="A22" s="1781"/>
      <c r="B22" s="1785"/>
      <c r="C22" s="1785" t="s">
        <v>8083</v>
      </c>
      <c r="D22" s="1785"/>
      <c r="E22" s="1785"/>
      <c r="F22" s="1785"/>
      <c r="G22" s="1785"/>
      <c r="H22" s="1785"/>
      <c r="I22" s="1785"/>
      <c r="J22" s="1785"/>
      <c r="K22" s="1785"/>
      <c r="L22" s="1785"/>
      <c r="M22" s="1785"/>
      <c r="N22" s="1785"/>
      <c r="O22" s="1785"/>
      <c r="P22" s="1785"/>
      <c r="Q22" s="1785"/>
      <c r="R22" s="1785"/>
      <c r="S22" s="1787"/>
      <c r="T22" s="1787"/>
      <c r="U22" s="1787"/>
      <c r="V22" s="1787"/>
      <c r="W22" s="1787"/>
      <c r="X22" s="1787"/>
      <c r="Y22" s="1784"/>
      <c r="Z22" s="1784"/>
      <c r="AA22" s="1784"/>
      <c r="AB22" s="1784"/>
      <c r="AC22" s="1784"/>
    </row>
    <row r="23" spans="1:29" ht="30" customHeight="1" x14ac:dyDescent="0.2">
      <c r="A23" s="1781"/>
      <c r="B23" s="1785"/>
      <c r="C23" s="1785" t="s">
        <v>8084</v>
      </c>
      <c r="D23" s="1785"/>
      <c r="E23" s="1785"/>
      <c r="F23" s="1785"/>
      <c r="G23" s="1785"/>
      <c r="H23" s="1785"/>
      <c r="I23" s="1785"/>
      <c r="J23" s="1785"/>
      <c r="K23" s="1785"/>
      <c r="L23" s="1785"/>
      <c r="M23" s="1785"/>
      <c r="N23" s="1785"/>
      <c r="O23" s="1785"/>
      <c r="P23" s="1785"/>
      <c r="Q23" s="1785"/>
      <c r="R23" s="1785"/>
      <c r="S23" s="1787"/>
      <c r="T23" s="1787"/>
      <c r="U23" s="1787"/>
      <c r="V23" s="1787"/>
      <c r="W23" s="1787"/>
      <c r="X23" s="1787"/>
      <c r="Y23" s="1784"/>
      <c r="Z23" s="1784"/>
      <c r="AA23" s="1784"/>
      <c r="AB23" s="1784"/>
      <c r="AC23" s="1784"/>
    </row>
    <row r="24" spans="1:29" ht="30" customHeight="1" x14ac:dyDescent="0.2">
      <c r="A24" s="1781"/>
      <c r="B24" s="1785"/>
      <c r="C24" s="1785" t="s">
        <v>8085</v>
      </c>
      <c r="D24" s="1785"/>
      <c r="E24" s="1785"/>
      <c r="F24" s="1785"/>
      <c r="G24" s="1785"/>
      <c r="H24" s="1785"/>
      <c r="I24" s="1785"/>
      <c r="J24" s="1785"/>
      <c r="K24" s="1785"/>
      <c r="L24" s="1785"/>
      <c r="M24" s="1785"/>
      <c r="N24" s="1785"/>
      <c r="O24" s="1785"/>
      <c r="P24" s="1785"/>
      <c r="Q24" s="1785"/>
      <c r="R24" s="1785"/>
      <c r="S24" s="1787"/>
      <c r="T24" s="1787"/>
      <c r="U24" s="1787"/>
      <c r="V24" s="1787"/>
      <c r="W24" s="1787"/>
      <c r="X24" s="1787"/>
      <c r="Y24" s="1784"/>
      <c r="Z24" s="1784"/>
      <c r="AA24" s="1784"/>
      <c r="AB24" s="1784"/>
      <c r="AC24" s="1784"/>
    </row>
    <row r="25" spans="1:29" ht="30" customHeight="1" x14ac:dyDescent="0.2">
      <c r="A25" s="1781"/>
      <c r="B25" s="1785"/>
      <c r="C25" s="1785" t="s">
        <v>8086</v>
      </c>
      <c r="D25" s="1785"/>
      <c r="E25" s="1785"/>
      <c r="F25" s="1785"/>
      <c r="G25" s="1785"/>
      <c r="H25" s="1785"/>
      <c r="I25" s="1785"/>
      <c r="J25" s="1785"/>
      <c r="K25" s="1785"/>
      <c r="L25" s="1785"/>
      <c r="M25" s="1785"/>
      <c r="N25" s="1785"/>
      <c r="O25" s="1785"/>
      <c r="P25" s="1785"/>
      <c r="Q25" s="1785"/>
      <c r="R25" s="1785"/>
      <c r="S25" s="1787"/>
      <c r="T25" s="1787"/>
      <c r="U25" s="1787"/>
      <c r="V25" s="1787"/>
      <c r="W25" s="1787"/>
      <c r="X25" s="1787"/>
      <c r="Y25" s="1784"/>
      <c r="Z25" s="1784"/>
      <c r="AA25" s="1784"/>
      <c r="AB25" s="1784"/>
      <c r="AC25" s="1784"/>
    </row>
    <row r="26" spans="1:29" ht="30" customHeight="1" x14ac:dyDescent="0.2">
      <c r="A26" s="1781"/>
      <c r="B26" s="1785"/>
      <c r="C26" s="1788" t="s">
        <v>8087</v>
      </c>
      <c r="D26" s="1789"/>
      <c r="E26" s="1789"/>
      <c r="F26" s="1789"/>
      <c r="G26" s="1789"/>
      <c r="H26" s="1789"/>
      <c r="I26" s="1789"/>
      <c r="J26" s="1789"/>
      <c r="K26" s="1789"/>
      <c r="L26" s="1789"/>
      <c r="M26" s="1789"/>
      <c r="N26" s="1789"/>
      <c r="O26" s="1789"/>
      <c r="P26" s="1789"/>
      <c r="Q26" s="1789"/>
      <c r="R26" s="1789"/>
      <c r="S26" s="1789"/>
      <c r="T26" s="1789"/>
      <c r="U26" s="1789"/>
      <c r="V26" s="1789"/>
      <c r="W26" s="1789"/>
      <c r="X26" s="1787"/>
      <c r="Y26" s="1784"/>
      <c r="Z26" s="1784"/>
      <c r="AA26" s="1784"/>
      <c r="AB26" s="1784"/>
      <c r="AC26" s="1784"/>
    </row>
    <row r="27" spans="1:29" ht="30" customHeight="1" x14ac:dyDescent="0.2">
      <c r="A27" s="1781"/>
      <c r="B27" s="1785"/>
      <c r="C27" s="1788" t="s">
        <v>8088</v>
      </c>
      <c r="D27" s="1789"/>
      <c r="E27" s="1789"/>
      <c r="F27" s="1789"/>
      <c r="G27" s="1789"/>
      <c r="H27" s="1789"/>
      <c r="I27" s="1789"/>
      <c r="J27" s="1789"/>
      <c r="K27" s="1789"/>
      <c r="L27" s="1789"/>
      <c r="M27" s="1789"/>
      <c r="N27" s="1789"/>
      <c r="O27" s="1789"/>
      <c r="P27" s="1789"/>
      <c r="Q27" s="1789"/>
      <c r="R27" s="1789"/>
      <c r="S27" s="1789"/>
      <c r="T27" s="1789"/>
      <c r="U27" s="1789"/>
      <c r="V27" s="1789"/>
      <c r="W27" s="1789"/>
      <c r="X27" s="1789"/>
      <c r="Y27" s="1784"/>
      <c r="Z27" s="1784"/>
      <c r="AA27" s="1784"/>
      <c r="AB27" s="1784"/>
      <c r="AC27" s="1784"/>
    </row>
    <row r="28" spans="1:29" ht="30" customHeight="1" x14ac:dyDescent="0.2">
      <c r="A28" s="1781"/>
      <c r="B28" s="1785"/>
      <c r="C28" s="1788"/>
      <c r="D28" s="1788"/>
      <c r="E28" s="1788"/>
      <c r="F28" s="1915" t="s">
        <v>4770</v>
      </c>
      <c r="G28" s="1915"/>
      <c r="H28" s="1788"/>
      <c r="I28" s="1788"/>
      <c r="J28" s="1788"/>
      <c r="K28" s="1788"/>
      <c r="L28" s="1788"/>
      <c r="M28" s="1788"/>
      <c r="N28" s="1915" t="s">
        <v>4764</v>
      </c>
      <c r="O28" s="1788"/>
      <c r="P28" s="1788"/>
      <c r="Q28" s="1788"/>
      <c r="R28" s="1788"/>
      <c r="S28" s="1788"/>
      <c r="T28" s="1788"/>
      <c r="U28" s="1788"/>
      <c r="V28" s="1788"/>
      <c r="W28" s="1788"/>
      <c r="X28" s="1789"/>
      <c r="Y28" s="1784"/>
      <c r="Z28" s="1784"/>
      <c r="AA28" s="1784"/>
      <c r="AB28" s="1784"/>
      <c r="AC28" s="1784"/>
    </row>
    <row r="29" spans="1:29" ht="30" customHeight="1" x14ac:dyDescent="0.2">
      <c r="A29" s="1781"/>
      <c r="B29" s="1785"/>
      <c r="C29" s="1788"/>
      <c r="D29" s="1788"/>
      <c r="E29" s="1788"/>
      <c r="F29" s="1915" t="s">
        <v>4769</v>
      </c>
      <c r="G29" s="1915"/>
      <c r="H29" s="1788"/>
      <c r="I29" s="1788"/>
      <c r="J29" s="1788"/>
      <c r="K29" s="1788"/>
      <c r="L29" s="1788"/>
      <c r="M29" s="1788"/>
      <c r="N29" s="1915" t="s">
        <v>4765</v>
      </c>
      <c r="O29" s="1788"/>
      <c r="P29" s="1788"/>
      <c r="Q29" s="1788"/>
      <c r="R29" s="1788"/>
      <c r="S29" s="1788"/>
      <c r="T29" s="1788"/>
      <c r="U29" s="1788"/>
      <c r="V29" s="1788"/>
      <c r="W29" s="1788"/>
      <c r="X29" s="1789"/>
      <c r="Y29" s="1784"/>
      <c r="Z29" s="1784"/>
      <c r="AA29" s="1784"/>
      <c r="AB29" s="1784"/>
      <c r="AC29" s="1784"/>
    </row>
    <row r="30" spans="1:29" ht="30" customHeight="1" x14ac:dyDescent="0.2">
      <c r="A30" s="1781"/>
      <c r="B30" s="1785"/>
      <c r="C30" s="1788"/>
      <c r="D30" s="1788"/>
      <c r="E30" s="1788"/>
      <c r="F30" s="1915" t="s">
        <v>4773</v>
      </c>
      <c r="G30" s="1915"/>
      <c r="H30" s="1788"/>
      <c r="I30" s="1788"/>
      <c r="J30" s="1788"/>
      <c r="K30" s="1788"/>
      <c r="L30" s="1788"/>
      <c r="M30" s="1788"/>
      <c r="N30" s="1915" t="s">
        <v>4766</v>
      </c>
      <c r="O30" s="1788"/>
      <c r="P30" s="1788"/>
      <c r="Q30" s="1788"/>
      <c r="R30" s="1788"/>
      <c r="S30" s="1788"/>
      <c r="T30" s="1788"/>
      <c r="U30" s="1788"/>
      <c r="V30" s="1788"/>
      <c r="W30" s="1788"/>
      <c r="X30" s="1789"/>
      <c r="Y30" s="1784"/>
      <c r="Z30" s="1784"/>
      <c r="AA30" s="1784"/>
      <c r="AB30" s="1784"/>
      <c r="AC30" s="1784"/>
    </row>
    <row r="31" spans="1:29" ht="30" customHeight="1" x14ac:dyDescent="0.2">
      <c r="A31" s="1781"/>
      <c r="B31" s="1785"/>
      <c r="C31" s="1788"/>
      <c r="D31" s="1788"/>
      <c r="E31" s="1788"/>
      <c r="F31" s="1915" t="s">
        <v>4768</v>
      </c>
      <c r="G31" s="1915"/>
      <c r="H31" s="1788"/>
      <c r="I31" s="1788"/>
      <c r="J31" s="1788"/>
      <c r="K31" s="1788"/>
      <c r="L31" s="1788"/>
      <c r="M31" s="1788"/>
      <c r="N31" s="1915" t="s">
        <v>4767</v>
      </c>
      <c r="O31" s="1788"/>
      <c r="P31" s="1788"/>
      <c r="Q31" s="1788"/>
      <c r="R31" s="1788"/>
      <c r="S31" s="1788"/>
      <c r="T31" s="1788"/>
      <c r="U31" s="1788"/>
      <c r="V31" s="1788"/>
      <c r="W31" s="1788"/>
      <c r="X31" s="1789"/>
      <c r="Y31" s="1784"/>
      <c r="Z31" s="1784"/>
      <c r="AA31" s="1784"/>
      <c r="AB31" s="1784"/>
      <c r="AC31" s="1784"/>
    </row>
    <row r="32" spans="1:29" ht="30" customHeight="1" x14ac:dyDescent="0.2">
      <c r="A32" s="1781"/>
      <c r="B32" s="1785"/>
      <c r="C32" s="1788"/>
      <c r="D32" s="1788"/>
      <c r="E32" s="1788"/>
      <c r="F32" s="1915"/>
      <c r="G32" s="1915"/>
      <c r="H32" s="1788"/>
      <c r="I32" s="1788"/>
      <c r="J32" s="1788"/>
      <c r="K32" s="1788"/>
      <c r="L32" s="1788"/>
      <c r="M32" s="1788"/>
      <c r="N32" s="1788"/>
      <c r="O32" s="1788"/>
      <c r="P32" s="1788"/>
      <c r="Q32" s="1788"/>
      <c r="R32" s="1788"/>
      <c r="S32" s="1788"/>
      <c r="T32" s="1788"/>
      <c r="U32" s="1788"/>
      <c r="V32" s="1788"/>
      <c r="W32" s="1788"/>
      <c r="X32" s="1789"/>
      <c r="Y32" s="1784"/>
      <c r="Z32" s="1784"/>
      <c r="AA32" s="1784"/>
      <c r="AB32" s="1784"/>
      <c r="AC32" s="1784"/>
    </row>
    <row r="33" spans="1:29" ht="30" customHeight="1" x14ac:dyDescent="0.2">
      <c r="A33" s="1781"/>
      <c r="B33" s="1785"/>
      <c r="C33" s="1788" t="s">
        <v>8089</v>
      </c>
      <c r="D33" s="1788"/>
      <c r="E33" s="1788"/>
      <c r="F33" s="1915"/>
      <c r="G33" s="1915"/>
      <c r="H33" s="1788"/>
      <c r="I33" s="1788"/>
      <c r="J33" s="1788"/>
      <c r="K33" s="1788"/>
      <c r="L33" s="1788"/>
      <c r="M33" s="1788"/>
      <c r="N33" s="1788"/>
      <c r="O33" s="1788"/>
      <c r="P33" s="1788"/>
      <c r="Q33" s="1788"/>
      <c r="R33" s="1788"/>
      <c r="S33" s="1788"/>
      <c r="T33" s="1788"/>
      <c r="U33" s="1788"/>
      <c r="V33" s="1788"/>
      <c r="W33" s="1788"/>
      <c r="X33" s="1789"/>
      <c r="Y33" s="1784"/>
      <c r="Z33" s="1784"/>
      <c r="AA33" s="1784"/>
      <c r="AB33" s="1784"/>
      <c r="AC33" s="1784"/>
    </row>
    <row r="34" spans="1:29" ht="30" customHeight="1" x14ac:dyDescent="0.2">
      <c r="A34" s="1781"/>
      <c r="B34" s="1785"/>
      <c r="C34" s="1916" t="s">
        <v>4862</v>
      </c>
      <c r="D34" s="1916"/>
      <c r="E34" s="1916"/>
      <c r="F34" s="1916"/>
      <c r="G34" s="1916"/>
      <c r="H34" s="1916"/>
      <c r="I34" s="1916"/>
      <c r="J34" s="1916"/>
      <c r="K34" s="1916"/>
      <c r="L34" s="1916"/>
      <c r="M34" s="1916"/>
      <c r="N34" s="1916"/>
      <c r="O34" s="1916"/>
      <c r="P34" s="1916"/>
      <c r="Q34" s="1916"/>
      <c r="R34" s="1916"/>
      <c r="S34" s="1916"/>
      <c r="T34" s="1916"/>
      <c r="U34" s="1916"/>
      <c r="V34" s="1916"/>
      <c r="W34" s="1916"/>
      <c r="X34" s="1789"/>
      <c r="Y34" s="1784"/>
      <c r="Z34" s="1784"/>
      <c r="AA34" s="1784"/>
      <c r="AB34" s="1784"/>
      <c r="AC34" s="1784"/>
    </row>
    <row r="35" spans="1:29" ht="30" customHeight="1" x14ac:dyDescent="0.2">
      <c r="A35" s="1781"/>
      <c r="B35" s="1785"/>
      <c r="C35" s="1916"/>
      <c r="D35" s="1916"/>
      <c r="E35" s="1916"/>
      <c r="F35" s="1916"/>
      <c r="G35" s="1916"/>
      <c r="H35" s="1916"/>
      <c r="I35" s="1916"/>
      <c r="J35" s="1916"/>
      <c r="K35" s="1916"/>
      <c r="L35" s="1916"/>
      <c r="M35" s="1916"/>
      <c r="N35" s="1916"/>
      <c r="O35" s="1916"/>
      <c r="P35" s="1916"/>
      <c r="Q35" s="1916"/>
      <c r="R35" s="1916"/>
      <c r="S35" s="1916"/>
      <c r="T35" s="1916"/>
      <c r="U35" s="1916"/>
      <c r="V35" s="1916"/>
      <c r="W35" s="1916"/>
      <c r="X35" s="1789"/>
      <c r="Y35" s="1784"/>
      <c r="Z35" s="1784"/>
      <c r="AA35" s="1784"/>
      <c r="AB35" s="1784"/>
      <c r="AC35" s="1784"/>
    </row>
    <row r="36" spans="1:29" ht="30" customHeight="1" x14ac:dyDescent="0.2">
      <c r="A36" s="1781"/>
      <c r="B36" s="1785"/>
      <c r="C36" s="1788"/>
      <c r="D36" s="1789"/>
      <c r="E36" s="1789"/>
      <c r="F36" s="1789"/>
      <c r="G36" s="1789"/>
      <c r="H36" s="1789"/>
      <c r="I36" s="1789"/>
      <c r="J36" s="1789"/>
      <c r="K36" s="1789"/>
      <c r="L36" s="1789"/>
      <c r="M36" s="1789"/>
      <c r="N36" s="1789"/>
      <c r="O36" s="1789"/>
      <c r="P36" s="1789"/>
      <c r="Q36" s="1789"/>
      <c r="R36" s="1789"/>
      <c r="S36" s="1789"/>
      <c r="T36" s="1789"/>
      <c r="U36" s="1789"/>
      <c r="V36" s="1789"/>
      <c r="W36" s="1789"/>
      <c r="X36" s="1789"/>
      <c r="Y36" s="1784"/>
      <c r="Z36" s="1784"/>
      <c r="AA36" s="1784"/>
      <c r="AB36" s="1784"/>
      <c r="AC36" s="1784"/>
    </row>
    <row r="37" spans="1:29" ht="30" customHeight="1" x14ac:dyDescent="0.2">
      <c r="A37" s="1781"/>
      <c r="B37" s="1785"/>
      <c r="C37" s="1788" t="s">
        <v>8090</v>
      </c>
      <c r="D37" s="1789"/>
      <c r="E37" s="1789"/>
      <c r="F37" s="1789"/>
      <c r="G37" s="1789"/>
      <c r="H37" s="1789"/>
      <c r="I37" s="1789"/>
      <c r="J37" s="1789"/>
      <c r="K37" s="1789"/>
      <c r="L37" s="1789"/>
      <c r="M37" s="1789"/>
      <c r="N37" s="1789"/>
      <c r="O37" s="1789"/>
      <c r="P37" s="1789"/>
      <c r="Q37" s="1789"/>
      <c r="R37" s="1789"/>
      <c r="S37" s="1789"/>
      <c r="T37" s="1789"/>
      <c r="U37" s="1789"/>
      <c r="V37" s="1789"/>
      <c r="W37" s="1789"/>
      <c r="X37" s="1789"/>
      <c r="Y37" s="1784"/>
      <c r="Z37" s="1784"/>
      <c r="AA37" s="1784"/>
      <c r="AB37" s="1784"/>
      <c r="AC37" s="1784"/>
    </row>
    <row r="38" spans="1:29" ht="30" customHeight="1" x14ac:dyDescent="0.2">
      <c r="A38" s="1781"/>
      <c r="B38" s="1785"/>
      <c r="C38" s="1788" t="s">
        <v>8091</v>
      </c>
      <c r="D38" s="1789"/>
      <c r="E38" s="1789"/>
      <c r="F38" s="1789"/>
      <c r="G38" s="1789"/>
      <c r="H38" s="1789"/>
      <c r="I38" s="1789"/>
      <c r="J38" s="1789"/>
      <c r="K38" s="1789"/>
      <c r="L38" s="1789"/>
      <c r="M38" s="1789"/>
      <c r="N38" s="1789"/>
      <c r="O38" s="1789"/>
      <c r="P38" s="1789"/>
      <c r="Q38" s="1789"/>
      <c r="R38" s="1789"/>
      <c r="S38" s="1789"/>
      <c r="T38" s="1789"/>
      <c r="U38" s="1789"/>
      <c r="V38" s="1789"/>
      <c r="W38" s="1789"/>
      <c r="X38" s="1789"/>
      <c r="Y38" s="1784"/>
      <c r="Z38" s="1784"/>
      <c r="AA38" s="1784"/>
      <c r="AB38" s="1784"/>
      <c r="AC38" s="1784"/>
    </row>
    <row r="39" spans="1:29" ht="30" customHeight="1" x14ac:dyDescent="0.2">
      <c r="A39" s="1781"/>
      <c r="B39" s="1785"/>
      <c r="C39" s="1917" t="s">
        <v>8094</v>
      </c>
      <c r="D39" s="1917"/>
      <c r="E39" s="1917"/>
      <c r="F39" s="1917"/>
      <c r="G39" s="1917"/>
      <c r="H39" s="1917"/>
      <c r="I39" s="1917"/>
      <c r="J39" s="1917"/>
      <c r="K39" s="1917"/>
      <c r="L39" s="1917"/>
      <c r="M39" s="1917"/>
      <c r="N39" s="1917"/>
      <c r="O39" s="1917"/>
      <c r="P39" s="1917"/>
      <c r="Q39" s="1917"/>
      <c r="R39" s="1917"/>
      <c r="S39" s="1917"/>
      <c r="T39" s="1917"/>
      <c r="U39" s="1917"/>
      <c r="V39" s="1917"/>
      <c r="W39" s="1917"/>
      <c r="X39" s="1917"/>
      <c r="Y39" s="1784"/>
      <c r="Z39" s="1784"/>
      <c r="AA39" s="1784"/>
      <c r="AB39" s="1784"/>
      <c r="AC39" s="1784"/>
    </row>
    <row r="40" spans="1:29" ht="30" customHeight="1" x14ac:dyDescent="0.2">
      <c r="A40" s="1781"/>
      <c r="B40" s="1785"/>
      <c r="C40" s="1917"/>
      <c r="D40" s="1917"/>
      <c r="E40" s="1917"/>
      <c r="F40" s="1917"/>
      <c r="G40" s="1917"/>
      <c r="H40" s="1917"/>
      <c r="I40" s="1917"/>
      <c r="J40" s="1917"/>
      <c r="K40" s="1917"/>
      <c r="L40" s="1917"/>
      <c r="M40" s="1917"/>
      <c r="N40" s="1917"/>
      <c r="O40" s="1917"/>
      <c r="P40" s="1917"/>
      <c r="Q40" s="1917"/>
      <c r="R40" s="1917"/>
      <c r="S40" s="1917"/>
      <c r="T40" s="1917"/>
      <c r="U40" s="1917"/>
      <c r="V40" s="1917"/>
      <c r="W40" s="1917"/>
      <c r="X40" s="1917"/>
      <c r="Y40" s="1784"/>
      <c r="Z40" s="1784"/>
      <c r="AA40" s="1784"/>
      <c r="AB40" s="1784"/>
      <c r="AC40" s="1784"/>
    </row>
    <row r="41" spans="1:29" ht="30" customHeight="1" x14ac:dyDescent="0.2">
      <c r="A41" s="1781"/>
      <c r="B41" s="1785"/>
      <c r="C41" s="1788" t="s">
        <v>8092</v>
      </c>
      <c r="D41" s="1789"/>
      <c r="E41" s="1789"/>
      <c r="F41" s="1789"/>
      <c r="G41" s="1789"/>
      <c r="H41" s="1789"/>
      <c r="I41" s="1789"/>
      <c r="J41" s="1789"/>
      <c r="K41" s="1789"/>
      <c r="L41" s="1789"/>
      <c r="M41" s="1789"/>
      <c r="N41" s="1789"/>
      <c r="O41" s="1789"/>
      <c r="P41" s="1789"/>
      <c r="Q41" s="1789"/>
      <c r="R41" s="1789"/>
      <c r="S41" s="1789"/>
      <c r="T41" s="1789"/>
      <c r="U41" s="1789"/>
      <c r="V41" s="1789"/>
      <c r="W41" s="1789"/>
      <c r="X41" s="1789"/>
      <c r="Y41" s="1784"/>
      <c r="Z41" s="1784"/>
      <c r="AA41" s="1784"/>
      <c r="AB41" s="1784"/>
      <c r="AC41" s="1784"/>
    </row>
    <row r="42" spans="1:29" ht="30" customHeight="1" x14ac:dyDescent="0.2">
      <c r="A42" s="1781"/>
      <c r="B42" s="1785"/>
      <c r="C42" s="1788" t="s">
        <v>8093</v>
      </c>
      <c r="D42" s="1789"/>
      <c r="E42" s="1789"/>
      <c r="F42" s="1789"/>
      <c r="G42" s="1789"/>
      <c r="H42" s="1789"/>
      <c r="I42" s="1789"/>
      <c r="J42" s="1789"/>
      <c r="K42" s="1789"/>
      <c r="L42" s="1789"/>
      <c r="M42" s="1789"/>
      <c r="N42" s="1789"/>
      <c r="O42" s="1789"/>
      <c r="P42" s="1789"/>
      <c r="Q42" s="1789"/>
      <c r="R42" s="1789"/>
      <c r="S42" s="1789"/>
      <c r="T42" s="1789"/>
      <c r="U42" s="1789"/>
      <c r="V42" s="1789"/>
      <c r="W42" s="1789"/>
      <c r="X42" s="1789"/>
      <c r="Y42" s="1784"/>
      <c r="Z42" s="1784"/>
      <c r="AA42" s="1784"/>
      <c r="AB42" s="1784"/>
      <c r="AC42" s="1784"/>
    </row>
    <row r="43" spans="1:29" ht="30" customHeight="1" x14ac:dyDescent="0.2">
      <c r="A43" s="1781"/>
      <c r="B43" s="1785"/>
      <c r="C43" s="1788" t="s">
        <v>8095</v>
      </c>
      <c r="D43" s="1789"/>
      <c r="E43" s="1789"/>
      <c r="F43" s="1789"/>
      <c r="G43" s="1789"/>
      <c r="H43" s="1789"/>
      <c r="I43" s="1789"/>
      <c r="J43" s="1789"/>
      <c r="K43" s="1789"/>
      <c r="L43" s="1789"/>
      <c r="M43" s="1789"/>
      <c r="N43" s="1789"/>
      <c r="O43" s="1789"/>
      <c r="P43" s="1789"/>
      <c r="Q43" s="1789"/>
      <c r="R43" s="1789"/>
      <c r="S43" s="1789"/>
      <c r="T43" s="1789"/>
      <c r="U43" s="1789"/>
      <c r="V43" s="1789"/>
      <c r="W43" s="1789"/>
      <c r="X43" s="1789"/>
      <c r="Y43" s="1784"/>
      <c r="Z43" s="1784"/>
      <c r="AA43" s="1784"/>
      <c r="AB43" s="1784"/>
      <c r="AC43" s="1784"/>
    </row>
    <row r="44" spans="1:29" ht="30" customHeight="1" x14ac:dyDescent="0.2">
      <c r="A44" s="1781"/>
      <c r="B44" s="1785"/>
      <c r="C44" s="1788" t="s">
        <v>8096</v>
      </c>
      <c r="D44" s="1789"/>
      <c r="E44" s="1789"/>
      <c r="F44" s="1789"/>
      <c r="G44" s="1789"/>
      <c r="H44" s="1789"/>
      <c r="I44" s="1789"/>
      <c r="J44" s="1789"/>
      <c r="K44" s="1789"/>
      <c r="L44" s="1789"/>
      <c r="M44" s="1789"/>
      <c r="N44" s="1789"/>
      <c r="O44" s="1789"/>
      <c r="P44" s="1789"/>
      <c r="Q44" s="1789"/>
      <c r="R44" s="1789"/>
      <c r="S44" s="1789"/>
      <c r="T44" s="1789"/>
      <c r="U44" s="1789"/>
      <c r="V44" s="1789"/>
      <c r="W44" s="1789"/>
      <c r="X44" s="1789"/>
      <c r="Y44" s="1784"/>
      <c r="Z44" s="1784"/>
      <c r="AA44" s="1784"/>
      <c r="AB44" s="1784"/>
      <c r="AC44" s="1784"/>
    </row>
    <row r="45" spans="1:29" ht="30" customHeight="1" x14ac:dyDescent="0.2">
      <c r="A45" s="1781"/>
      <c r="B45" s="1785"/>
      <c r="C45" s="1788" t="s">
        <v>8097</v>
      </c>
      <c r="D45" s="1789"/>
      <c r="E45" s="1789"/>
      <c r="F45" s="1789"/>
      <c r="G45" s="1789"/>
      <c r="H45" s="1789"/>
      <c r="I45" s="1789"/>
      <c r="J45" s="1789"/>
      <c r="K45" s="1789"/>
      <c r="L45" s="1789"/>
      <c r="M45" s="1789"/>
      <c r="N45" s="1789"/>
      <c r="O45" s="1789"/>
      <c r="P45" s="1789"/>
      <c r="Q45" s="1789"/>
      <c r="R45" s="1789"/>
      <c r="S45" s="1789"/>
      <c r="T45" s="1789"/>
      <c r="U45" s="1789"/>
      <c r="V45" s="1789"/>
      <c r="W45" s="1789"/>
      <c r="X45" s="1789"/>
      <c r="Y45" s="1784"/>
      <c r="Z45" s="1784"/>
      <c r="AA45" s="1784"/>
      <c r="AB45" s="1784"/>
      <c r="AC45" s="1784"/>
    </row>
    <row r="46" spans="1:29" ht="30" customHeight="1" x14ac:dyDescent="0.2">
      <c r="A46" s="1781"/>
      <c r="B46" s="1785"/>
      <c r="C46" s="1788" t="s">
        <v>8098</v>
      </c>
      <c r="D46" s="1789"/>
      <c r="E46" s="1789"/>
      <c r="F46" s="1789"/>
      <c r="G46" s="1789"/>
      <c r="H46" s="1789"/>
      <c r="I46" s="1789"/>
      <c r="J46" s="1789"/>
      <c r="K46" s="1789"/>
      <c r="L46" s="1789"/>
      <c r="M46" s="1789"/>
      <c r="N46" s="1789"/>
      <c r="O46" s="1789"/>
      <c r="P46" s="1789"/>
      <c r="Q46" s="1789"/>
      <c r="R46" s="1789"/>
      <c r="S46" s="1789"/>
      <c r="T46" s="1789"/>
      <c r="U46" s="1789"/>
      <c r="V46" s="1789"/>
      <c r="W46" s="1789"/>
      <c r="X46" s="1789"/>
      <c r="Y46" s="1784"/>
      <c r="Z46" s="1784"/>
      <c r="AA46" s="1784"/>
      <c r="AB46" s="1784"/>
      <c r="AC46" s="1784"/>
    </row>
    <row r="47" spans="1:29" ht="30" customHeight="1" x14ac:dyDescent="0.2">
      <c r="A47" s="1781"/>
      <c r="B47" s="1785"/>
      <c r="C47" s="1788"/>
      <c r="D47" s="1789"/>
      <c r="E47" s="1789"/>
      <c r="F47" s="1789"/>
      <c r="G47" s="1789"/>
      <c r="H47" s="1789"/>
      <c r="I47" s="1789"/>
      <c r="J47" s="1789"/>
      <c r="K47" s="1789"/>
      <c r="L47" s="1789"/>
      <c r="M47" s="1789"/>
      <c r="N47" s="1789"/>
      <c r="O47" s="1789"/>
      <c r="P47" s="1789"/>
      <c r="Q47" s="1789"/>
      <c r="R47" s="1789"/>
      <c r="S47" s="1789"/>
      <c r="T47" s="1789"/>
      <c r="U47" s="1789"/>
      <c r="V47" s="1789"/>
      <c r="W47" s="1789"/>
      <c r="X47" s="1789"/>
      <c r="Y47" s="1784"/>
      <c r="Z47" s="1784"/>
      <c r="AA47" s="1784"/>
      <c r="AB47" s="1784"/>
      <c r="AC47" s="1784"/>
    </row>
    <row r="48" spans="1:29" ht="30" customHeight="1" x14ac:dyDescent="0.2">
      <c r="A48" s="1781"/>
      <c r="B48" s="1785"/>
      <c r="C48" s="1785"/>
      <c r="D48" s="1785"/>
      <c r="E48" s="1785"/>
      <c r="F48" s="1785"/>
      <c r="G48" s="1785"/>
      <c r="H48" s="1785"/>
      <c r="I48" s="1785"/>
      <c r="J48" s="1785"/>
      <c r="K48" s="1785"/>
      <c r="L48" s="1785"/>
      <c r="M48" s="1785"/>
      <c r="N48" s="1785"/>
      <c r="O48" s="1785"/>
      <c r="P48" s="1785"/>
      <c r="Q48" s="1785"/>
      <c r="R48" s="1785"/>
      <c r="S48" s="1787"/>
      <c r="T48" s="1787"/>
      <c r="U48" s="1787"/>
      <c r="V48" s="1787"/>
      <c r="W48" s="1787"/>
      <c r="X48" s="1787"/>
      <c r="Y48" s="1784"/>
      <c r="Z48" s="1784"/>
      <c r="AA48" s="1784"/>
      <c r="AB48" s="1784"/>
      <c r="AC48" s="1784"/>
    </row>
    <row r="49" spans="1:44" ht="30" customHeight="1" x14ac:dyDescent="0.25">
      <c r="A49" s="1781"/>
      <c r="B49" s="1790"/>
      <c r="C49" s="1791" t="s">
        <v>7955</v>
      </c>
      <c r="D49" s="1792" t="str">
        <f ca="1">CELL("nomfichier")</f>
        <v>D:\Données\1.UPRT\MOTEURS.VILLIERS\MENUS.A.FAIRE\3.Menus.UPRT\[F_Festival-des-Menus_QUESTIONS_REPONSES.xlsx]Nota</v>
      </c>
      <c r="E49" s="1793"/>
      <c r="F49" s="1793"/>
      <c r="G49" s="1793"/>
      <c r="H49" s="1793"/>
      <c r="I49" s="1794"/>
      <c r="J49" s="1793"/>
      <c r="K49" s="1793"/>
      <c r="L49" s="1794"/>
      <c r="M49" s="1794"/>
      <c r="N49" s="1794"/>
      <c r="O49" s="1794"/>
      <c r="P49" s="1794"/>
      <c r="Q49" s="1795"/>
      <c r="R49" s="1795"/>
      <c r="S49" s="1795"/>
      <c r="T49" s="1795"/>
      <c r="U49" s="1795"/>
      <c r="V49" s="1795"/>
      <c r="W49" s="1795"/>
      <c r="X49" s="1795"/>
      <c r="Y49" s="1784"/>
      <c r="Z49" s="1784"/>
      <c r="AA49" s="1784"/>
      <c r="AB49" s="1784"/>
      <c r="AC49" s="1784"/>
    </row>
    <row r="50" spans="1:44" ht="30" customHeight="1" x14ac:dyDescent="0.25">
      <c r="A50" s="1781"/>
      <c r="B50" s="1796"/>
      <c r="C50" s="1797"/>
      <c r="D50" s="1796"/>
      <c r="E50" s="1781"/>
      <c r="F50" s="1781"/>
      <c r="G50" s="1781"/>
      <c r="H50" s="1781"/>
      <c r="I50" s="1783"/>
      <c r="J50" s="1781"/>
      <c r="K50" s="1781"/>
      <c r="L50" s="1783"/>
      <c r="M50" s="1783"/>
      <c r="N50" s="1783"/>
      <c r="O50" s="1783"/>
      <c r="P50" s="1783"/>
      <c r="Q50" s="1784"/>
      <c r="R50" s="1784"/>
      <c r="S50" s="1784"/>
      <c r="T50" s="1784"/>
      <c r="U50" s="1784"/>
      <c r="V50" s="1784"/>
      <c r="W50" s="1784"/>
      <c r="X50" s="1784"/>
      <c r="Y50" s="1784"/>
      <c r="Z50" s="1784"/>
      <c r="AA50" s="1784"/>
      <c r="AB50" s="1784"/>
      <c r="AC50" s="1784"/>
    </row>
    <row r="51" spans="1:44" s="1799" customFormat="1" ht="40.5" customHeight="1" x14ac:dyDescent="0.25">
      <c r="A51" s="1781"/>
      <c r="B51" s="1798" t="s">
        <v>7956</v>
      </c>
      <c r="C51" s="1781"/>
      <c r="D51" s="1781"/>
      <c r="E51" s="1781"/>
      <c r="F51" s="1781"/>
      <c r="G51" s="1781"/>
      <c r="H51" s="1781"/>
      <c r="I51" s="1783"/>
      <c r="J51" s="1781"/>
      <c r="K51" s="1781"/>
      <c r="L51" s="1783"/>
      <c r="M51" s="1783"/>
      <c r="N51" s="1783"/>
      <c r="O51" s="1783"/>
      <c r="P51" s="1783"/>
      <c r="Q51" s="1798" t="s">
        <v>7957</v>
      </c>
      <c r="R51" s="1784"/>
      <c r="S51" s="1784"/>
      <c r="T51" s="1784"/>
      <c r="U51" s="1784"/>
      <c r="V51" s="1784"/>
      <c r="W51" s="1784"/>
      <c r="X51" s="1784"/>
      <c r="Y51" s="1784"/>
      <c r="Z51" s="1784"/>
      <c r="AA51" s="1784"/>
      <c r="AB51" s="1784"/>
      <c r="AC51" s="1784"/>
      <c r="AD51" s="1768"/>
      <c r="AE51" s="1768"/>
      <c r="AL51" s="1768"/>
      <c r="AM51" s="1768"/>
      <c r="AN51" s="1768"/>
      <c r="AO51" s="1768"/>
      <c r="AP51" s="1768"/>
      <c r="AQ51" s="1768"/>
      <c r="AR51" s="1768"/>
    </row>
    <row r="52" spans="1:44" s="1799" customFormat="1" ht="40.5" customHeight="1" x14ac:dyDescent="0.25">
      <c r="A52" s="1781"/>
      <c r="B52" s="1796"/>
      <c r="C52" s="1800" t="s">
        <v>7958</v>
      </c>
      <c r="D52" s="1801"/>
      <c r="E52" s="1802" t="s">
        <v>7959</v>
      </c>
      <c r="F52" s="1803"/>
      <c r="G52" s="1804" t="s">
        <v>7960</v>
      </c>
      <c r="H52" s="1801"/>
      <c r="I52" s="1803"/>
      <c r="J52" s="1805" t="s">
        <v>7961</v>
      </c>
      <c r="K52" s="1801"/>
      <c r="L52" s="1783"/>
      <c r="M52" s="1783"/>
      <c r="N52" s="1783"/>
      <c r="O52" s="1783"/>
      <c r="P52" s="1803"/>
      <c r="Q52" s="1806" t="s">
        <v>7962</v>
      </c>
      <c r="R52" s="1807"/>
      <c r="S52" s="1808">
        <v>15.5</v>
      </c>
      <c r="T52" s="1807"/>
      <c r="U52" s="1809">
        <v>15.5</v>
      </c>
      <c r="V52" s="1807"/>
      <c r="W52" s="1810">
        <v>15.5</v>
      </c>
      <c r="X52" s="1807"/>
      <c r="Y52" s="1784"/>
      <c r="Z52" s="1784"/>
      <c r="AA52" s="1784"/>
      <c r="AB52" s="1784"/>
      <c r="AC52" s="1784"/>
      <c r="AD52" s="1768"/>
      <c r="AE52" s="1768"/>
      <c r="AF52" s="1768"/>
      <c r="AG52" s="1768"/>
      <c r="AH52" s="1768"/>
      <c r="AI52" s="1768"/>
      <c r="AJ52" s="1768"/>
      <c r="AK52" s="1768"/>
      <c r="AL52" s="1768"/>
      <c r="AM52" s="1768"/>
      <c r="AN52" s="1768"/>
      <c r="AO52" s="1768"/>
      <c r="AP52" s="1768"/>
      <c r="AQ52" s="1768"/>
      <c r="AR52" s="1768"/>
    </row>
    <row r="53" spans="1:44" s="1799" customFormat="1" ht="40.5" customHeight="1" x14ac:dyDescent="0.25">
      <c r="A53" s="1781"/>
      <c r="B53" s="1796"/>
      <c r="C53" s="1800" t="s">
        <v>7963</v>
      </c>
      <c r="D53" s="1801"/>
      <c r="E53" s="1802" t="s">
        <v>7964</v>
      </c>
      <c r="F53" s="1803"/>
      <c r="G53" s="1804" t="s">
        <v>7965</v>
      </c>
      <c r="H53" s="1801"/>
      <c r="I53" s="1803"/>
      <c r="J53" s="1805" t="s">
        <v>7966</v>
      </c>
      <c r="K53" s="1801"/>
      <c r="L53" s="1783"/>
      <c r="M53" s="1783"/>
      <c r="N53" s="1783"/>
      <c r="O53" s="1783"/>
      <c r="P53" s="1803"/>
      <c r="Q53" s="1811" t="s">
        <v>7967</v>
      </c>
      <c r="R53" s="1807"/>
      <c r="S53" s="1802" t="s">
        <v>7968</v>
      </c>
      <c r="T53" s="1807"/>
      <c r="U53" s="1812" t="s">
        <v>7969</v>
      </c>
      <c r="V53" s="1807"/>
      <c r="W53" s="1802" t="s">
        <v>7970</v>
      </c>
      <c r="X53" s="1807"/>
      <c r="Y53" s="1784"/>
      <c r="Z53" s="1784"/>
      <c r="AA53" s="1784"/>
      <c r="AB53" s="1784"/>
      <c r="AC53" s="1784"/>
      <c r="AD53" s="1768"/>
      <c r="AE53" s="1768"/>
      <c r="AF53" s="1768"/>
      <c r="AG53" s="1768"/>
      <c r="AH53" s="1768"/>
      <c r="AI53" s="1768"/>
      <c r="AJ53" s="1768"/>
      <c r="AK53" s="1768"/>
      <c r="AL53" s="1768"/>
      <c r="AM53" s="1768"/>
      <c r="AN53" s="1768"/>
      <c r="AO53" s="1768"/>
      <c r="AP53" s="1768"/>
      <c r="AQ53" s="1768"/>
      <c r="AR53" s="1768"/>
    </row>
    <row r="54" spans="1:44" s="1799" customFormat="1" ht="40.5" customHeight="1" x14ac:dyDescent="0.25">
      <c r="A54" s="1781"/>
      <c r="B54" s="1796"/>
      <c r="C54" s="1781"/>
      <c r="D54" s="1781"/>
      <c r="E54" s="1781"/>
      <c r="F54" s="1781"/>
      <c r="G54" s="1781"/>
      <c r="H54" s="1781"/>
      <c r="I54" s="1783"/>
      <c r="J54" s="1781"/>
      <c r="K54" s="1781"/>
      <c r="L54" s="1783"/>
      <c r="M54" s="1783"/>
      <c r="N54" s="1783"/>
      <c r="O54" s="1783"/>
      <c r="P54" s="1783"/>
      <c r="Q54" s="1784"/>
      <c r="R54" s="1784"/>
      <c r="S54" s="1784"/>
      <c r="T54" s="1784"/>
      <c r="U54" s="1784"/>
      <c r="V54" s="1784"/>
      <c r="W54" s="1784"/>
      <c r="X54" s="1784"/>
      <c r="Y54" s="1784"/>
      <c r="Z54" s="1784"/>
      <c r="AA54" s="1784"/>
      <c r="AB54" s="1784"/>
      <c r="AC54" s="1784"/>
      <c r="AD54" s="1768"/>
      <c r="AE54" s="1768"/>
      <c r="AF54" s="1768"/>
      <c r="AG54" s="1768"/>
      <c r="AH54" s="1768"/>
      <c r="AI54" s="1768"/>
      <c r="AJ54" s="1768"/>
      <c r="AK54" s="1768"/>
      <c r="AL54" s="1768"/>
      <c r="AM54" s="1768"/>
      <c r="AN54" s="1768"/>
      <c r="AO54" s="1768"/>
      <c r="AP54" s="1768"/>
      <c r="AQ54" s="1768"/>
      <c r="AR54" s="1768"/>
    </row>
    <row r="55" spans="1:44" s="1799" customFormat="1" ht="40.5" customHeight="1" x14ac:dyDescent="0.25">
      <c r="A55" s="1781"/>
      <c r="B55" s="1798" t="s">
        <v>7971</v>
      </c>
      <c r="C55" s="1781"/>
      <c r="D55" s="1781"/>
      <c r="E55" s="1781"/>
      <c r="F55" s="1781"/>
      <c r="G55" s="1781"/>
      <c r="H55" s="1781"/>
      <c r="I55" s="1783"/>
      <c r="J55" s="1781"/>
      <c r="K55" s="1781"/>
      <c r="L55" s="1783"/>
      <c r="M55" s="1783"/>
      <c r="N55" s="1783"/>
      <c r="O55" s="1783"/>
      <c r="P55" s="1783"/>
      <c r="Q55" s="1784"/>
      <c r="R55" s="1784"/>
      <c r="S55" s="1784"/>
      <c r="T55" s="1784"/>
      <c r="U55" s="1784"/>
      <c r="V55" s="1784"/>
      <c r="W55" s="1784"/>
      <c r="X55" s="1784"/>
      <c r="Y55" s="1784"/>
      <c r="Z55" s="1784"/>
      <c r="AA55" s="1784"/>
      <c r="AB55" s="1784"/>
      <c r="AC55" s="1784"/>
      <c r="AD55" s="1768"/>
      <c r="AE55" s="1768"/>
      <c r="AF55" s="1768"/>
      <c r="AG55" s="1768"/>
      <c r="AH55" s="1768"/>
      <c r="AI55" s="1768"/>
      <c r="AJ55" s="1768"/>
      <c r="AK55" s="1768"/>
      <c r="AL55" s="1768"/>
      <c r="AM55" s="1768"/>
      <c r="AN55" s="1768"/>
      <c r="AO55" s="1768"/>
      <c r="AP55" s="1768"/>
      <c r="AQ55" s="1768"/>
      <c r="AR55" s="1768"/>
    </row>
    <row r="56" spans="1:44" s="1799" customFormat="1" ht="40.5" customHeight="1" x14ac:dyDescent="0.25">
      <c r="A56" s="1781"/>
      <c r="B56" s="1796"/>
      <c r="C56" s="1813" t="s">
        <v>7972</v>
      </c>
      <c r="D56" s="1801"/>
      <c r="E56" s="1801"/>
      <c r="F56" s="1801"/>
      <c r="G56" s="1801"/>
      <c r="H56" s="1814" t="s">
        <v>7973</v>
      </c>
      <c r="I56" s="1814"/>
      <c r="J56" s="1801"/>
      <c r="K56" s="1801"/>
      <c r="L56" s="1803"/>
      <c r="M56" s="1803"/>
      <c r="N56" s="1803"/>
      <c r="O56" s="1803"/>
      <c r="P56" s="1815" t="s">
        <v>7974</v>
      </c>
      <c r="Q56" s="1815"/>
      <c r="R56" s="1807"/>
      <c r="S56" s="1807"/>
      <c r="T56" s="1807"/>
      <c r="U56" s="1807"/>
      <c r="V56" s="1816" t="s">
        <v>7975</v>
      </c>
      <c r="W56" s="1816"/>
      <c r="X56" s="1807"/>
      <c r="Y56" s="1807"/>
      <c r="Z56" s="1784"/>
      <c r="AA56" s="1784"/>
      <c r="AB56" s="1784"/>
      <c r="AC56" s="1784"/>
      <c r="AD56" s="1768"/>
      <c r="AE56" s="1768"/>
      <c r="AF56" s="1768"/>
      <c r="AG56" s="1768"/>
      <c r="AH56" s="1768"/>
      <c r="AI56" s="1768"/>
      <c r="AJ56" s="1768"/>
      <c r="AK56" s="1768"/>
      <c r="AL56" s="1768"/>
      <c r="AM56" s="1768"/>
      <c r="AN56" s="1768"/>
      <c r="AO56" s="1768"/>
      <c r="AP56" s="1768"/>
      <c r="AQ56" s="1768"/>
      <c r="AR56" s="1768"/>
    </row>
    <row r="57" spans="1:44" s="1799" customFormat="1" ht="40.5" customHeight="1" x14ac:dyDescent="0.25">
      <c r="A57" s="1781"/>
      <c r="B57" s="1796"/>
      <c r="C57" s="1817" t="s">
        <v>7976</v>
      </c>
      <c r="D57" s="1801"/>
      <c r="E57" s="1801"/>
      <c r="F57" s="1801"/>
      <c r="G57" s="1801"/>
      <c r="H57" s="1818" t="s">
        <v>7977</v>
      </c>
      <c r="I57" s="1818"/>
      <c r="J57" s="1801"/>
      <c r="K57" s="1801"/>
      <c r="L57" s="1803"/>
      <c r="M57" s="1803"/>
      <c r="N57" s="1803"/>
      <c r="O57" s="1803"/>
      <c r="P57" s="1819" t="s">
        <v>7978</v>
      </c>
      <c r="Q57" s="1819"/>
      <c r="R57" s="1807"/>
      <c r="S57" s="1807"/>
      <c r="T57" s="1807"/>
      <c r="U57" s="1807"/>
      <c r="V57" s="1820" t="s">
        <v>7979</v>
      </c>
      <c r="W57" s="1820"/>
      <c r="X57" s="1807"/>
      <c r="Y57" s="1807"/>
      <c r="Z57" s="1784"/>
      <c r="AA57" s="1784"/>
      <c r="AB57" s="1784"/>
      <c r="AC57" s="1784"/>
      <c r="AD57" s="1768"/>
      <c r="AE57" s="1768"/>
      <c r="AF57" s="1768"/>
      <c r="AG57" s="1768"/>
      <c r="AH57" s="1768"/>
      <c r="AI57" s="1768"/>
      <c r="AJ57" s="1768"/>
      <c r="AK57" s="1768"/>
      <c r="AL57" s="1768"/>
      <c r="AM57" s="1768"/>
      <c r="AN57" s="1768"/>
      <c r="AO57" s="1768"/>
      <c r="AP57" s="1768"/>
      <c r="AQ57" s="1768"/>
      <c r="AR57" s="1768"/>
    </row>
    <row r="58" spans="1:44" s="1799" customFormat="1" ht="40.5" customHeight="1" x14ac:dyDescent="0.25">
      <c r="A58" s="1781"/>
      <c r="B58" s="1796"/>
      <c r="C58" s="1821" t="s">
        <v>7980</v>
      </c>
      <c r="D58" s="1801"/>
      <c r="E58" s="1801"/>
      <c r="F58" s="1801"/>
      <c r="G58" s="1801"/>
      <c r="H58" s="1801"/>
      <c r="I58" s="1803"/>
      <c r="J58" s="1801"/>
      <c r="K58" s="1801"/>
      <c r="L58" s="1803"/>
      <c r="M58" s="1803"/>
      <c r="N58" s="1803"/>
      <c r="O58" s="1803"/>
      <c r="P58" s="1803"/>
      <c r="Q58" s="1807"/>
      <c r="R58" s="1807"/>
      <c r="S58" s="1807"/>
      <c r="T58" s="1807"/>
      <c r="U58" s="1807"/>
      <c r="V58" s="1807"/>
      <c r="W58" s="1807"/>
      <c r="X58" s="1807"/>
      <c r="Y58" s="1807"/>
      <c r="Z58" s="1784"/>
      <c r="AA58" s="1784"/>
      <c r="AB58" s="1784"/>
      <c r="AC58" s="1784"/>
      <c r="AD58" s="1768"/>
      <c r="AE58" s="1768"/>
      <c r="AF58" s="1768"/>
      <c r="AG58" s="1768"/>
      <c r="AH58" s="1768"/>
      <c r="AI58" s="1768"/>
      <c r="AJ58" s="1768"/>
      <c r="AK58" s="1768"/>
      <c r="AL58" s="1768"/>
      <c r="AM58" s="1768"/>
      <c r="AN58" s="1768"/>
      <c r="AO58" s="1768"/>
      <c r="AP58" s="1768"/>
      <c r="AQ58" s="1768"/>
      <c r="AR58" s="1768"/>
    </row>
    <row r="59" spans="1:44" s="1799" customFormat="1" ht="40.5" customHeight="1" x14ac:dyDescent="0.25">
      <c r="A59" s="1781"/>
      <c r="B59" s="1798" t="s">
        <v>7981</v>
      </c>
      <c r="C59" s="1781"/>
      <c r="D59" s="1781"/>
      <c r="E59" s="1781"/>
      <c r="F59" s="1781"/>
      <c r="G59" s="1781"/>
      <c r="H59" s="1781"/>
      <c r="I59" s="1783"/>
      <c r="J59" s="1781"/>
      <c r="K59" s="1781"/>
      <c r="L59" s="1783"/>
      <c r="M59" s="1783"/>
      <c r="N59" s="1783"/>
      <c r="O59" s="1783"/>
      <c r="P59" s="1783"/>
      <c r="Q59" s="1784"/>
      <c r="R59" s="1784"/>
      <c r="S59" s="1784"/>
      <c r="T59" s="1784"/>
      <c r="U59" s="1784"/>
      <c r="V59" s="1784"/>
      <c r="W59" s="1784"/>
      <c r="X59" s="1784"/>
      <c r="Y59" s="1784"/>
      <c r="Z59" s="1784"/>
      <c r="AA59" s="1784"/>
      <c r="AB59" s="1784"/>
      <c r="AC59" s="1784"/>
      <c r="AD59" s="1768"/>
      <c r="AE59" s="1768"/>
      <c r="AF59" s="1768"/>
      <c r="AG59" s="1768"/>
    </row>
    <row r="60" spans="1:44" s="1799" customFormat="1" ht="40.5" customHeight="1" x14ac:dyDescent="0.2">
      <c r="A60" s="1781"/>
      <c r="B60" s="1822"/>
      <c r="C60" s="1823" t="s">
        <v>7982</v>
      </c>
      <c r="D60" s="1824" t="s">
        <v>7983</v>
      </c>
      <c r="E60" s="1825" t="s">
        <v>7984</v>
      </c>
      <c r="F60" s="1826" t="s">
        <v>7985</v>
      </c>
      <c r="G60" s="1827" t="s">
        <v>7986</v>
      </c>
      <c r="H60" s="1828" t="s">
        <v>7987</v>
      </c>
      <c r="I60" s="1829" t="s">
        <v>7988</v>
      </c>
      <c r="J60" s="1830" t="s">
        <v>7989</v>
      </c>
      <c r="K60" s="1831" t="s">
        <v>7990</v>
      </c>
      <c r="L60" s="1832" t="s">
        <v>7991</v>
      </c>
      <c r="M60" s="1833" t="s">
        <v>7992</v>
      </c>
      <c r="N60" s="1834" t="s">
        <v>7993</v>
      </c>
      <c r="O60" s="1835" t="s">
        <v>7994</v>
      </c>
      <c r="P60" s="1826" t="s">
        <v>7995</v>
      </c>
      <c r="Q60" s="1836" t="s">
        <v>7996</v>
      </c>
      <c r="R60" s="1837" t="s">
        <v>7997</v>
      </c>
      <c r="S60" s="1838" t="s">
        <v>7998</v>
      </c>
      <c r="T60" s="1839" t="s">
        <v>7999</v>
      </c>
      <c r="U60" s="1840" t="s">
        <v>8000</v>
      </c>
      <c r="V60" s="1825" t="s">
        <v>8001</v>
      </c>
      <c r="W60" s="1784"/>
      <c r="X60" s="1784"/>
      <c r="Y60" s="1784"/>
      <c r="Z60" s="1784"/>
      <c r="AA60" s="1784"/>
      <c r="AB60" s="1784"/>
      <c r="AC60" s="1784"/>
      <c r="AD60" s="1768"/>
      <c r="AE60" s="1768"/>
      <c r="AF60" s="1768"/>
      <c r="AG60" s="1768"/>
    </row>
    <row r="61" spans="1:44" s="1799" customFormat="1" ht="40.5" customHeight="1" x14ac:dyDescent="0.25">
      <c r="A61" s="1781"/>
      <c r="B61" s="1822"/>
      <c r="C61" s="1781"/>
      <c r="D61" s="1781"/>
      <c r="E61" s="1781"/>
      <c r="F61" s="1781"/>
      <c r="G61" s="1781"/>
      <c r="H61" s="1781"/>
      <c r="I61" s="1841"/>
      <c r="J61" s="1781"/>
      <c r="K61" s="1781"/>
      <c r="L61" s="1841"/>
      <c r="M61" s="1841"/>
      <c r="N61" s="1841"/>
      <c r="O61" s="1841"/>
      <c r="P61" s="1841"/>
      <c r="Q61" s="1784"/>
      <c r="R61" s="1784"/>
      <c r="S61" s="1784"/>
      <c r="T61" s="1784"/>
      <c r="U61" s="1784"/>
      <c r="V61" s="1784"/>
      <c r="W61" s="1784"/>
      <c r="X61" s="1784"/>
      <c r="Y61" s="1784"/>
      <c r="Z61" s="1784"/>
      <c r="AA61" s="1784"/>
      <c r="AB61" s="1784"/>
      <c r="AC61" s="1784"/>
      <c r="AD61" s="1768"/>
      <c r="AE61" s="1768"/>
      <c r="AF61" s="1768"/>
      <c r="AG61" s="1768"/>
    </row>
    <row r="62" spans="1:44" s="1799" customFormat="1" ht="40.5" customHeight="1" x14ac:dyDescent="0.2">
      <c r="A62" s="1781"/>
      <c r="B62" s="1822"/>
      <c r="C62" s="1842" t="s">
        <v>7982</v>
      </c>
      <c r="D62" s="1842" t="s">
        <v>7983</v>
      </c>
      <c r="E62" s="1842" t="s">
        <v>7984</v>
      </c>
      <c r="F62" s="1842" t="s">
        <v>7985</v>
      </c>
      <c r="G62" s="1842" t="s">
        <v>7986</v>
      </c>
      <c r="H62" s="1842" t="s">
        <v>7987</v>
      </c>
      <c r="I62" s="1842" t="s">
        <v>7988</v>
      </c>
      <c r="J62" s="1842" t="s">
        <v>7989</v>
      </c>
      <c r="K62" s="1842" t="s">
        <v>7990</v>
      </c>
      <c r="L62" s="1842" t="s">
        <v>7991</v>
      </c>
      <c r="M62" s="1842" t="s">
        <v>7992</v>
      </c>
      <c r="N62" s="1842" t="s">
        <v>7993</v>
      </c>
      <c r="O62" s="1842" t="s">
        <v>7994</v>
      </c>
      <c r="P62" s="1842" t="s">
        <v>7995</v>
      </c>
      <c r="Q62" s="1842" t="s">
        <v>7996</v>
      </c>
      <c r="R62" s="1842" t="s">
        <v>7997</v>
      </c>
      <c r="S62" s="1842" t="s">
        <v>7998</v>
      </c>
      <c r="T62" s="1842" t="s">
        <v>7999</v>
      </c>
      <c r="U62" s="1842" t="s">
        <v>8000</v>
      </c>
      <c r="V62" s="1842" t="s">
        <v>8001</v>
      </c>
      <c r="W62" s="1784"/>
      <c r="X62" s="1784"/>
      <c r="Y62" s="1784"/>
      <c r="Z62" s="1784"/>
      <c r="AA62" s="1784"/>
      <c r="AB62" s="1784"/>
      <c r="AC62" s="1784"/>
      <c r="AD62" s="1768"/>
      <c r="AE62" s="1768"/>
      <c r="AF62" s="1768"/>
      <c r="AG62" s="1768"/>
    </row>
    <row r="63" spans="1:44" s="1799" customFormat="1" ht="40.5" customHeight="1" x14ac:dyDescent="0.25">
      <c r="A63" s="1781"/>
      <c r="B63" s="1822"/>
      <c r="C63" s="1781"/>
      <c r="D63" s="1781"/>
      <c r="E63" s="1781"/>
      <c r="F63" s="1781"/>
      <c r="G63" s="1781"/>
      <c r="H63" s="1781"/>
      <c r="I63" s="1841"/>
      <c r="J63" s="1781"/>
      <c r="K63" s="1781"/>
      <c r="L63" s="1841"/>
      <c r="M63" s="1841"/>
      <c r="N63" s="1841"/>
      <c r="O63" s="1841"/>
      <c r="P63" s="1841"/>
      <c r="Q63" s="1784"/>
      <c r="R63" s="1784"/>
      <c r="S63" s="1784"/>
      <c r="T63" s="1784"/>
      <c r="U63" s="1784"/>
      <c r="V63" s="1784"/>
      <c r="W63" s="1784"/>
      <c r="X63" s="1784"/>
      <c r="Y63" s="1784"/>
      <c r="Z63" s="1784"/>
      <c r="AA63" s="1784"/>
      <c r="AB63" s="1784"/>
      <c r="AC63" s="1784"/>
      <c r="AD63" s="1768"/>
      <c r="AE63" s="1768"/>
      <c r="AF63" s="1768"/>
      <c r="AG63" s="1768"/>
    </row>
    <row r="64" spans="1:44" s="1799" customFormat="1" ht="40.5" customHeight="1" x14ac:dyDescent="0.2">
      <c r="A64" s="1781"/>
      <c r="B64" s="1822"/>
      <c r="C64" s="1843">
        <v>1</v>
      </c>
      <c r="D64" s="1843" t="s">
        <v>20</v>
      </c>
      <c r="E64" s="1843" t="s">
        <v>25</v>
      </c>
      <c r="F64" s="1843" t="s">
        <v>28</v>
      </c>
      <c r="G64" s="1843" t="s">
        <v>32</v>
      </c>
      <c r="H64" s="1843" t="s">
        <v>34</v>
      </c>
      <c r="I64" s="1843" t="s">
        <v>39</v>
      </c>
      <c r="J64" s="1843" t="s">
        <v>42</v>
      </c>
      <c r="K64" s="1843" t="s">
        <v>46</v>
      </c>
      <c r="L64" s="1843" t="s">
        <v>48</v>
      </c>
      <c r="M64" s="1843" t="s">
        <v>8002</v>
      </c>
      <c r="N64" s="1843" t="s">
        <v>8003</v>
      </c>
      <c r="O64" s="1843" t="s">
        <v>8004</v>
      </c>
      <c r="P64" s="1843" t="s">
        <v>8005</v>
      </c>
      <c r="Q64" s="1843" t="s">
        <v>8006</v>
      </c>
      <c r="R64" s="1843" t="s">
        <v>8007</v>
      </c>
      <c r="S64" s="1843" t="s">
        <v>8008</v>
      </c>
      <c r="T64" s="1843" t="s">
        <v>8009</v>
      </c>
      <c r="U64" s="1843" t="s">
        <v>8010</v>
      </c>
      <c r="V64" s="1843" t="s">
        <v>8011</v>
      </c>
      <c r="W64" s="1784"/>
      <c r="X64" s="1784"/>
      <c r="Y64" s="1784"/>
      <c r="Z64" s="1784"/>
      <c r="AA64" s="1784"/>
      <c r="AB64" s="1784"/>
      <c r="AC64" s="1784"/>
      <c r="AD64" s="1768"/>
      <c r="AE64" s="1768"/>
      <c r="AF64" s="1768"/>
      <c r="AG64" s="1768"/>
    </row>
    <row r="65" spans="1:33" s="1799" customFormat="1" ht="40.5" customHeight="1" x14ac:dyDescent="0.25">
      <c r="A65" s="1781"/>
      <c r="B65" s="1822"/>
      <c r="C65" s="1781"/>
      <c r="D65" s="1781"/>
      <c r="E65" s="1781"/>
      <c r="F65" s="1781"/>
      <c r="G65" s="1781"/>
      <c r="H65" s="1781"/>
      <c r="I65" s="1841"/>
      <c r="J65" s="1781"/>
      <c r="K65" s="1781"/>
      <c r="L65" s="1841"/>
      <c r="M65" s="1841"/>
      <c r="N65" s="1841"/>
      <c r="O65" s="1841"/>
      <c r="P65" s="1841"/>
      <c r="Q65" s="1784"/>
      <c r="R65" s="1784"/>
      <c r="S65" s="1784"/>
      <c r="T65" s="1784"/>
      <c r="U65" s="1784"/>
      <c r="V65" s="1784"/>
      <c r="W65" s="1784"/>
      <c r="X65" s="1784"/>
      <c r="Y65" s="1784"/>
      <c r="Z65" s="1784"/>
      <c r="AA65" s="1784"/>
      <c r="AB65" s="1784"/>
      <c r="AC65" s="1784"/>
      <c r="AD65" s="1768"/>
      <c r="AE65" s="1768"/>
      <c r="AF65" s="1768"/>
      <c r="AG65" s="1768"/>
    </row>
    <row r="66" spans="1:33" s="1799" customFormat="1" ht="40.5" customHeight="1" x14ac:dyDescent="0.2">
      <c r="A66" s="1781"/>
      <c r="B66" s="1822"/>
      <c r="C66" s="1844">
        <v>1</v>
      </c>
      <c r="D66" s="1845">
        <v>2</v>
      </c>
      <c r="E66" s="1844">
        <v>3</v>
      </c>
      <c r="F66" s="1845">
        <v>4</v>
      </c>
      <c r="G66" s="1844">
        <v>5</v>
      </c>
      <c r="H66" s="1845">
        <v>6</v>
      </c>
      <c r="I66" s="1844">
        <v>7</v>
      </c>
      <c r="J66" s="1845">
        <v>8</v>
      </c>
      <c r="K66" s="1844">
        <v>9</v>
      </c>
      <c r="L66" s="1845">
        <v>10</v>
      </c>
      <c r="M66" s="1844">
        <v>11</v>
      </c>
      <c r="N66" s="1845">
        <v>12</v>
      </c>
      <c r="O66" s="1844">
        <v>13</v>
      </c>
      <c r="P66" s="1845">
        <v>14</v>
      </c>
      <c r="Q66" s="1844">
        <v>15</v>
      </c>
      <c r="R66" s="1845">
        <v>16</v>
      </c>
      <c r="S66" s="1844">
        <v>17</v>
      </c>
      <c r="T66" s="1845">
        <v>18</v>
      </c>
      <c r="U66" s="1844">
        <v>19</v>
      </c>
      <c r="V66" s="1845">
        <v>20</v>
      </c>
      <c r="W66" s="1784"/>
      <c r="X66" s="1784"/>
      <c r="Y66" s="1784"/>
      <c r="Z66" s="1784"/>
      <c r="AA66" s="1784"/>
      <c r="AB66" s="1784"/>
      <c r="AC66" s="1784"/>
      <c r="AD66" s="1768"/>
      <c r="AE66" s="1768"/>
      <c r="AF66" s="1768"/>
      <c r="AG66" s="1768"/>
    </row>
    <row r="67" spans="1:33" s="1799" customFormat="1" ht="40.5" customHeight="1" x14ac:dyDescent="0.25">
      <c r="A67" s="1781"/>
      <c r="B67" s="1822"/>
      <c r="C67" s="1781"/>
      <c r="D67" s="1781"/>
      <c r="E67" s="1781"/>
      <c r="F67" s="1781"/>
      <c r="G67" s="1781"/>
      <c r="H67" s="1781"/>
      <c r="I67" s="1841"/>
      <c r="J67" s="1781"/>
      <c r="K67" s="1781"/>
      <c r="L67" s="1841"/>
      <c r="M67" s="1841"/>
      <c r="N67" s="1841"/>
      <c r="O67" s="1841"/>
      <c r="P67" s="1841"/>
      <c r="Q67" s="1784"/>
      <c r="R67" s="1784"/>
      <c r="S67" s="1784"/>
      <c r="T67" s="1784"/>
      <c r="U67" s="1784"/>
      <c r="V67" s="1784"/>
      <c r="W67" s="1784"/>
      <c r="X67" s="1784"/>
      <c r="Y67" s="1784"/>
      <c r="Z67" s="1784"/>
      <c r="AA67" s="1784"/>
      <c r="AB67" s="1784"/>
      <c r="AC67" s="1784"/>
      <c r="AD67" s="1768"/>
      <c r="AE67" s="1768"/>
      <c r="AF67" s="1768"/>
      <c r="AG67" s="1768"/>
    </row>
    <row r="68" spans="1:33" s="1799" customFormat="1" ht="40.5" customHeight="1" x14ac:dyDescent="0.25">
      <c r="A68" s="1781"/>
      <c r="B68" s="1822"/>
      <c r="C68" s="1846" t="s">
        <v>8012</v>
      </c>
      <c r="D68" s="1847"/>
      <c r="E68" s="1847"/>
      <c r="F68" s="1847"/>
      <c r="G68" s="1841"/>
      <c r="H68" s="1841"/>
      <c r="I68" s="1841"/>
      <c r="J68" s="1841"/>
      <c r="K68" s="1841"/>
      <c r="L68" s="1848"/>
      <c r="M68" s="1841"/>
      <c r="N68" s="1841"/>
      <c r="O68" s="1841"/>
      <c r="P68" s="1841"/>
      <c r="Q68" s="1784"/>
      <c r="R68" s="1849"/>
      <c r="S68" s="1784"/>
      <c r="T68" s="1784"/>
      <c r="U68" s="1784"/>
      <c r="V68" s="1784"/>
      <c r="W68" s="1784"/>
      <c r="X68" s="1784"/>
      <c r="Y68" s="1784"/>
      <c r="Z68" s="1784"/>
      <c r="AA68" s="1784"/>
      <c r="AB68" s="1784"/>
      <c r="AC68" s="1784"/>
      <c r="AD68" s="1768"/>
      <c r="AE68" s="1768"/>
      <c r="AF68" s="1768"/>
      <c r="AG68" s="1768"/>
    </row>
    <row r="69" spans="1:33" s="1799" customFormat="1" ht="40.5" customHeight="1" x14ac:dyDescent="0.25">
      <c r="A69" s="1781"/>
      <c r="B69" s="1822"/>
      <c r="C69" s="1850" t="s">
        <v>8013</v>
      </c>
      <c r="D69" s="1847"/>
      <c r="E69" s="1847"/>
      <c r="F69" s="1847"/>
      <c r="G69" s="1849"/>
      <c r="H69" s="1851"/>
      <c r="I69" s="1847"/>
      <c r="J69" s="1847"/>
      <c r="K69" s="1781"/>
      <c r="L69" s="1841"/>
      <c r="M69" s="1841"/>
      <c r="N69" s="1841"/>
      <c r="O69" s="1841"/>
      <c r="P69" s="1841"/>
      <c r="Q69" s="1784"/>
      <c r="R69" s="1784"/>
      <c r="S69" s="1784"/>
      <c r="T69" s="1784"/>
      <c r="U69" s="1784"/>
      <c r="V69" s="1784"/>
      <c r="W69" s="1784"/>
      <c r="X69" s="1784"/>
      <c r="Y69" s="1784"/>
      <c r="Z69" s="1784"/>
      <c r="AA69" s="1784"/>
      <c r="AB69" s="1784"/>
      <c r="AC69" s="1784"/>
      <c r="AD69" s="1768"/>
      <c r="AE69" s="1768"/>
      <c r="AF69" s="1768"/>
      <c r="AG69" s="1768"/>
    </row>
    <row r="70" spans="1:33" s="1799" customFormat="1" ht="40.5" customHeight="1" x14ac:dyDescent="0.25">
      <c r="A70" s="1781"/>
      <c r="B70" s="1822"/>
      <c r="C70" s="1852" t="s">
        <v>8014</v>
      </c>
      <c r="D70" s="1847"/>
      <c r="E70" s="1847"/>
      <c r="F70" s="1847"/>
      <c r="G70" s="1849"/>
      <c r="H70" s="1851"/>
      <c r="I70" s="1847"/>
      <c r="J70" s="1847"/>
      <c r="K70" s="1781"/>
      <c r="L70" s="1841"/>
      <c r="M70" s="1841"/>
      <c r="N70" s="1841"/>
      <c r="O70" s="1841"/>
      <c r="P70" s="1841"/>
      <c r="Q70" s="1784"/>
      <c r="R70" s="1784"/>
      <c r="S70" s="1784"/>
      <c r="T70" s="1784"/>
      <c r="U70" s="1784"/>
      <c r="V70" s="1784"/>
      <c r="W70" s="1784"/>
      <c r="X70" s="1784"/>
      <c r="Y70" s="1784"/>
      <c r="Z70" s="1784"/>
      <c r="AA70" s="1784"/>
      <c r="AB70" s="1784"/>
      <c r="AC70" s="1784"/>
      <c r="AD70" s="1768"/>
      <c r="AE70" s="1768"/>
      <c r="AF70" s="1768"/>
      <c r="AG70" s="1768"/>
    </row>
    <row r="71" spans="1:33" s="1799" customFormat="1" ht="40.5" customHeight="1" x14ac:dyDescent="0.25">
      <c r="A71" s="1781"/>
      <c r="B71" s="1822"/>
      <c r="C71" s="1852" t="s">
        <v>8015</v>
      </c>
      <c r="D71" s="1847"/>
      <c r="E71" s="1847"/>
      <c r="F71" s="1847"/>
      <c r="G71" s="1849"/>
      <c r="H71" s="1851"/>
      <c r="I71" s="1847"/>
      <c r="J71" s="1847"/>
      <c r="K71" s="1781"/>
      <c r="L71" s="1841"/>
      <c r="M71" s="1841"/>
      <c r="N71" s="1841"/>
      <c r="O71" s="1841"/>
      <c r="P71" s="1841"/>
      <c r="Q71" s="1784"/>
      <c r="R71" s="1784"/>
      <c r="S71" s="1784"/>
      <c r="T71" s="1784"/>
      <c r="U71" s="1784"/>
      <c r="V71" s="1784"/>
      <c r="W71" s="1784"/>
      <c r="X71" s="1784"/>
      <c r="Y71" s="1784"/>
      <c r="Z71" s="1784"/>
      <c r="AA71" s="1784"/>
      <c r="AB71" s="1784"/>
      <c r="AC71" s="1784"/>
      <c r="AD71" s="1768"/>
      <c r="AE71" s="1768"/>
      <c r="AF71" s="1768"/>
      <c r="AG71" s="1768"/>
    </row>
    <row r="72" spans="1:33" s="1799" customFormat="1" ht="40.5" customHeight="1" x14ac:dyDescent="0.25">
      <c r="A72" s="1781"/>
      <c r="B72" s="1822"/>
      <c r="C72" s="1853" t="s">
        <v>8016</v>
      </c>
      <c r="D72" s="1847"/>
      <c r="E72" s="1847"/>
      <c r="F72" s="1847"/>
      <c r="G72" s="1849"/>
      <c r="H72" s="1851"/>
      <c r="I72" s="1847"/>
      <c r="J72" s="1847"/>
      <c r="K72" s="1781"/>
      <c r="L72" s="1841"/>
      <c r="M72" s="1841"/>
      <c r="N72" s="1841"/>
      <c r="O72" s="1841"/>
      <c r="P72" s="1841"/>
      <c r="Q72" s="1784"/>
      <c r="R72" s="1784"/>
      <c r="S72" s="1784"/>
      <c r="T72" s="1784"/>
      <c r="U72" s="1784"/>
      <c r="V72" s="1784"/>
      <c r="W72" s="1784"/>
      <c r="X72" s="1784"/>
      <c r="Y72" s="1784"/>
      <c r="Z72" s="1784"/>
      <c r="AA72" s="1784"/>
      <c r="AB72" s="1784"/>
      <c r="AC72" s="1784"/>
      <c r="AD72" s="1768"/>
      <c r="AE72" s="1768"/>
      <c r="AF72" s="1768"/>
      <c r="AG72" s="1768"/>
    </row>
    <row r="73" spans="1:33" s="1799" customFormat="1" ht="40.5" customHeight="1" x14ac:dyDescent="0.25">
      <c r="A73" s="1781"/>
      <c r="B73" s="1822"/>
      <c r="C73" s="1854" t="s">
        <v>8017</v>
      </c>
      <c r="D73" s="1847"/>
      <c r="E73" s="1847"/>
      <c r="F73" s="1847"/>
      <c r="G73" s="1849"/>
      <c r="H73" s="1851"/>
      <c r="I73" s="1847"/>
      <c r="J73" s="1847"/>
      <c r="K73" s="1781"/>
      <c r="L73" s="1841"/>
      <c r="M73" s="1841"/>
      <c r="N73" s="1841"/>
      <c r="O73" s="1841"/>
      <c r="P73" s="1841"/>
      <c r="Q73" s="1784"/>
      <c r="R73" s="1784"/>
      <c r="S73" s="1784"/>
      <c r="T73" s="1784"/>
      <c r="U73" s="1784"/>
      <c r="V73" s="1784"/>
      <c r="W73" s="1784"/>
      <c r="X73" s="1784"/>
      <c r="Y73" s="1784"/>
      <c r="Z73" s="1784"/>
      <c r="AA73" s="1784"/>
      <c r="AB73" s="1784"/>
      <c r="AC73" s="1784"/>
      <c r="AD73" s="1768"/>
      <c r="AE73" s="1768"/>
      <c r="AF73" s="1768"/>
      <c r="AG73" s="1768"/>
    </row>
    <row r="74" spans="1:33" s="1799" customFormat="1" ht="40.5" customHeight="1" x14ac:dyDescent="0.25">
      <c r="A74" s="1781"/>
      <c r="B74" s="1822"/>
      <c r="C74" s="1853" t="s">
        <v>8018</v>
      </c>
      <c r="D74" s="1847"/>
      <c r="E74" s="1847"/>
      <c r="F74" s="1847"/>
      <c r="G74" s="1849"/>
      <c r="H74" s="1851"/>
      <c r="I74" s="1847"/>
      <c r="J74" s="1847"/>
      <c r="K74" s="1781"/>
      <c r="L74" s="1841"/>
      <c r="M74" s="1841"/>
      <c r="N74" s="1841"/>
      <c r="O74" s="1841"/>
      <c r="P74" s="1841"/>
      <c r="Q74" s="1784"/>
      <c r="R74" s="1784"/>
      <c r="S74" s="1784"/>
      <c r="T74" s="1784"/>
      <c r="U74" s="1784"/>
      <c r="V74" s="1784"/>
      <c r="W74" s="1784"/>
      <c r="X74" s="1784"/>
      <c r="Y74" s="1784"/>
      <c r="Z74" s="1784"/>
      <c r="AA74" s="1784"/>
      <c r="AB74" s="1784"/>
      <c r="AC74" s="1784"/>
      <c r="AD74" s="1768"/>
      <c r="AE74" s="1768"/>
      <c r="AF74" s="1768"/>
      <c r="AG74" s="1768"/>
    </row>
    <row r="75" spans="1:33" s="1799" customFormat="1" ht="40.5" customHeight="1" x14ac:dyDescent="0.25">
      <c r="A75" s="1781"/>
      <c r="B75" s="1822"/>
      <c r="C75" s="1853" t="s">
        <v>8019</v>
      </c>
      <c r="D75" s="1847"/>
      <c r="E75" s="1847"/>
      <c r="F75" s="1847"/>
      <c r="G75" s="1849"/>
      <c r="H75" s="1851"/>
      <c r="I75" s="1847"/>
      <c r="J75" s="1847"/>
      <c r="K75" s="1781"/>
      <c r="L75" s="1841"/>
      <c r="M75" s="1841"/>
      <c r="N75" s="1841"/>
      <c r="O75" s="1841"/>
      <c r="P75" s="1841"/>
      <c r="Q75" s="1784"/>
      <c r="R75" s="1784"/>
      <c r="S75" s="1784"/>
      <c r="T75" s="1784"/>
      <c r="U75" s="1784"/>
      <c r="V75" s="1784"/>
      <c r="W75" s="1784"/>
      <c r="X75" s="1784"/>
      <c r="Y75" s="1784"/>
      <c r="Z75" s="1784"/>
      <c r="AA75" s="1784"/>
      <c r="AB75" s="1784"/>
      <c r="AC75" s="1784"/>
      <c r="AD75" s="1768"/>
      <c r="AE75" s="1768"/>
      <c r="AF75" s="1768"/>
      <c r="AG75" s="1768"/>
    </row>
    <row r="76" spans="1:33" s="1799" customFormat="1" ht="40.5" customHeight="1" x14ac:dyDescent="0.25">
      <c r="A76" s="1781"/>
      <c r="B76" s="1822"/>
      <c r="C76" s="1792" t="s">
        <v>8020</v>
      </c>
      <c r="D76" s="1781"/>
      <c r="E76" s="1781"/>
      <c r="F76" s="1781"/>
      <c r="G76" s="1781"/>
      <c r="H76" s="1781"/>
      <c r="I76" s="1841"/>
      <c r="J76" s="1781"/>
      <c r="K76" s="1781"/>
      <c r="L76" s="1841"/>
      <c r="M76" s="1841"/>
      <c r="N76" s="1841"/>
      <c r="O76" s="1841"/>
      <c r="P76" s="1841"/>
      <c r="Q76" s="1784"/>
      <c r="R76" s="1784"/>
      <c r="S76" s="1784"/>
      <c r="T76" s="1784"/>
      <c r="U76" s="1784"/>
      <c r="V76" s="1784"/>
      <c r="W76" s="1784"/>
      <c r="X76" s="1784"/>
      <c r="Y76" s="1784"/>
      <c r="Z76" s="1784"/>
      <c r="AA76" s="1784"/>
      <c r="AB76" s="1784"/>
      <c r="AC76" s="1784"/>
      <c r="AD76" s="1768"/>
      <c r="AE76" s="1768"/>
      <c r="AF76" s="1768"/>
      <c r="AG76" s="1768"/>
    </row>
    <row r="77" spans="1:33" s="1799" customFormat="1" ht="40.5" customHeight="1" x14ac:dyDescent="0.25">
      <c r="A77" s="1781"/>
      <c r="B77" s="1792"/>
      <c r="C77" s="1855" t="s">
        <v>8021</v>
      </c>
      <c r="D77" s="1781"/>
      <c r="E77" s="1781"/>
      <c r="F77" s="1781"/>
      <c r="G77" s="1781"/>
      <c r="H77" s="1781"/>
      <c r="I77" s="1841"/>
      <c r="J77" s="1781"/>
      <c r="K77" s="1781"/>
      <c r="L77" s="1841"/>
      <c r="M77" s="1841"/>
      <c r="N77" s="1841"/>
      <c r="O77" s="1841"/>
      <c r="P77" s="1841"/>
      <c r="Q77" s="1784"/>
      <c r="R77" s="1784"/>
      <c r="S77" s="1784"/>
      <c r="T77" s="1784"/>
      <c r="U77" s="1784"/>
      <c r="V77" s="1784"/>
      <c r="W77" s="1784"/>
      <c r="X77" s="1784"/>
      <c r="Y77" s="1784"/>
      <c r="Z77" s="1784"/>
      <c r="AA77" s="1784"/>
      <c r="AB77" s="1784"/>
      <c r="AC77" s="1784"/>
      <c r="AD77" s="1768"/>
      <c r="AE77" s="1768"/>
      <c r="AF77" s="1768"/>
      <c r="AG77" s="1768"/>
    </row>
    <row r="78" spans="1:33" s="1799" customFormat="1" ht="40.5" customHeight="1" x14ac:dyDescent="0.25">
      <c r="A78" s="1781"/>
      <c r="B78" s="1822"/>
      <c r="C78" s="1781"/>
      <c r="D78" s="1781"/>
      <c r="E78" s="1781"/>
      <c r="F78" s="1781"/>
      <c r="G78" s="1781"/>
      <c r="H78" s="1781"/>
      <c r="I78" s="1841"/>
      <c r="J78" s="1781"/>
      <c r="K78" s="1781"/>
      <c r="L78" s="1841"/>
      <c r="M78" s="1841"/>
      <c r="N78" s="1841"/>
      <c r="O78" s="1841"/>
      <c r="P78" s="1841"/>
      <c r="Q78" s="1784"/>
      <c r="R78" s="1784"/>
      <c r="S78" s="1784"/>
      <c r="T78" s="1784"/>
      <c r="U78" s="1784"/>
      <c r="V78" s="1784"/>
      <c r="W78" s="1784"/>
      <c r="X78" s="1784"/>
      <c r="Y78" s="1784"/>
      <c r="Z78" s="1784"/>
      <c r="AA78" s="1784"/>
      <c r="AB78" s="1784"/>
      <c r="AC78" s="1784"/>
      <c r="AD78" s="1768"/>
      <c r="AE78" s="1768"/>
      <c r="AF78" s="1768"/>
      <c r="AG78" s="1768"/>
    </row>
    <row r="79" spans="1:33" s="1799" customFormat="1" ht="40.5" customHeight="1" x14ac:dyDescent="0.25">
      <c r="A79" s="1781"/>
      <c r="B79" s="1822"/>
      <c r="C79" s="1856"/>
      <c r="D79" s="1857" t="s">
        <v>8022</v>
      </c>
      <c r="E79" s="1858"/>
      <c r="F79" s="1858"/>
      <c r="G79" s="1858"/>
      <c r="H79" s="1858"/>
      <c r="I79" s="1858"/>
      <c r="J79" s="1858"/>
      <c r="K79" s="1859"/>
      <c r="L79" s="1841"/>
      <c r="M79" s="1841"/>
      <c r="N79" s="1841"/>
      <c r="O79" s="1841"/>
      <c r="P79" s="1841"/>
      <c r="Q79" s="1784"/>
      <c r="R79" s="1784"/>
      <c r="S79" s="1784"/>
      <c r="T79" s="1784"/>
      <c r="U79" s="1784"/>
      <c r="V79" s="1784"/>
      <c r="W79" s="1784"/>
      <c r="X79" s="1784"/>
      <c r="Y79" s="1784"/>
      <c r="Z79" s="1784"/>
      <c r="AA79" s="1784"/>
      <c r="AB79" s="1784"/>
      <c r="AC79" s="1784"/>
      <c r="AD79" s="1768"/>
      <c r="AE79" s="1768"/>
      <c r="AF79" s="1768"/>
      <c r="AG79" s="1768"/>
    </row>
    <row r="80" spans="1:33" s="1799" customFormat="1" ht="40.5" customHeight="1" x14ac:dyDescent="0.25">
      <c r="A80" s="1781"/>
      <c r="B80" s="1822"/>
      <c r="C80" s="1860"/>
      <c r="D80" s="1861" t="s">
        <v>8023</v>
      </c>
      <c r="E80" s="1862"/>
      <c r="F80" s="1862"/>
      <c r="G80" s="1862"/>
      <c r="H80" s="1862"/>
      <c r="I80" s="1862"/>
      <c r="J80" s="1862"/>
      <c r="K80" s="1863"/>
      <c r="L80" s="1841"/>
      <c r="M80" s="1841"/>
      <c r="N80" s="1841"/>
      <c r="O80" s="1841"/>
      <c r="P80" s="1841"/>
      <c r="Q80" s="1784"/>
      <c r="R80" s="1784"/>
      <c r="S80" s="1784"/>
      <c r="T80" s="1784"/>
      <c r="U80" s="1784"/>
      <c r="V80" s="1784"/>
      <c r="W80" s="1784"/>
      <c r="X80" s="1784"/>
      <c r="Y80" s="1784"/>
      <c r="Z80" s="1784"/>
      <c r="AA80" s="1784"/>
      <c r="AB80" s="1784"/>
      <c r="AC80" s="1784"/>
      <c r="AD80" s="1768"/>
      <c r="AE80" s="1768"/>
      <c r="AF80" s="1768"/>
      <c r="AG80" s="1768"/>
    </row>
    <row r="81" spans="1:33" s="1799" customFormat="1" ht="40.5" customHeight="1" x14ac:dyDescent="0.25">
      <c r="A81" s="1781"/>
      <c r="B81" s="1822"/>
      <c r="C81" s="1860"/>
      <c r="D81" s="1864" t="s">
        <v>8024</v>
      </c>
      <c r="E81" s="1862"/>
      <c r="F81" s="1862"/>
      <c r="G81" s="1862"/>
      <c r="H81" s="1862"/>
      <c r="I81" s="1862"/>
      <c r="J81" s="1862"/>
      <c r="K81" s="1863"/>
      <c r="L81" s="1841"/>
      <c r="M81" s="1841"/>
      <c r="N81" s="1841"/>
      <c r="O81" s="1841"/>
      <c r="P81" s="1841"/>
      <c r="Q81" s="1784"/>
      <c r="R81" s="1784"/>
      <c r="S81" s="1784"/>
      <c r="T81" s="1784"/>
      <c r="U81" s="1784"/>
      <c r="V81" s="1784"/>
      <c r="W81" s="1784"/>
      <c r="X81" s="1784"/>
      <c r="Y81" s="1784"/>
      <c r="Z81" s="1784"/>
      <c r="AA81" s="1784"/>
      <c r="AB81" s="1784"/>
      <c r="AC81" s="1784"/>
      <c r="AD81" s="1768"/>
      <c r="AE81" s="1768"/>
      <c r="AF81" s="1768"/>
      <c r="AG81" s="1768"/>
    </row>
    <row r="82" spans="1:33" s="1799" customFormat="1" ht="40.5" customHeight="1" x14ac:dyDescent="0.25">
      <c r="A82" s="1781"/>
      <c r="B82" s="1822"/>
      <c r="C82" s="1860"/>
      <c r="D82" s="1865" t="s">
        <v>8025</v>
      </c>
      <c r="E82" s="1862"/>
      <c r="F82" s="1862"/>
      <c r="G82" s="1862"/>
      <c r="H82" s="1862"/>
      <c r="I82" s="1862"/>
      <c r="J82" s="1862"/>
      <c r="K82" s="1863"/>
      <c r="L82" s="1841"/>
      <c r="M82" s="1841"/>
      <c r="N82" s="1841"/>
      <c r="O82" s="1841"/>
      <c r="P82" s="1841"/>
      <c r="Q82" s="1784"/>
      <c r="R82" s="1784"/>
      <c r="S82" s="1784"/>
      <c r="T82" s="1784"/>
      <c r="U82" s="1784"/>
      <c r="V82" s="1784"/>
      <c r="W82" s="1784"/>
      <c r="X82" s="1784"/>
      <c r="Y82" s="1784"/>
      <c r="Z82" s="1784"/>
      <c r="AA82" s="1784"/>
      <c r="AB82" s="1784"/>
      <c r="AC82" s="1784"/>
      <c r="AD82" s="1768"/>
      <c r="AE82" s="1768"/>
      <c r="AF82" s="1768"/>
      <c r="AG82" s="1768"/>
    </row>
    <row r="83" spans="1:33" s="1799" customFormat="1" ht="40.5" customHeight="1" x14ac:dyDescent="0.25">
      <c r="A83" s="1781"/>
      <c r="B83" s="1822"/>
      <c r="C83" s="1860"/>
      <c r="D83" s="1862" t="s">
        <v>8026</v>
      </c>
      <c r="E83" s="1862"/>
      <c r="F83" s="1862"/>
      <c r="G83" s="1862"/>
      <c r="H83" s="1862"/>
      <c r="I83" s="1862"/>
      <c r="J83" s="1862"/>
      <c r="K83" s="1863"/>
      <c r="L83" s="1841"/>
      <c r="M83" s="1841"/>
      <c r="N83" s="1841"/>
      <c r="O83" s="1841"/>
      <c r="P83" s="1841"/>
      <c r="Q83" s="1784"/>
      <c r="R83" s="1784"/>
      <c r="S83" s="1784"/>
      <c r="T83" s="1784"/>
      <c r="U83" s="1784"/>
      <c r="V83" s="1784"/>
      <c r="W83" s="1784"/>
      <c r="X83" s="1784"/>
      <c r="Y83" s="1784"/>
      <c r="Z83" s="1784"/>
      <c r="AA83" s="1784"/>
      <c r="AB83" s="1784"/>
      <c r="AC83" s="1784"/>
      <c r="AD83" s="1768"/>
      <c r="AE83" s="1768"/>
      <c r="AF83" s="1768"/>
      <c r="AG83" s="1768"/>
    </row>
    <row r="84" spans="1:33" s="1799" customFormat="1" ht="40.5" customHeight="1" x14ac:dyDescent="0.25">
      <c r="A84" s="1781"/>
      <c r="B84" s="1822"/>
      <c r="C84" s="1860"/>
      <c r="D84" s="1862" t="s">
        <v>8027</v>
      </c>
      <c r="E84" s="1862"/>
      <c r="F84" s="1862"/>
      <c r="G84" s="1862"/>
      <c r="H84" s="1862"/>
      <c r="I84" s="1862"/>
      <c r="J84" s="1862"/>
      <c r="K84" s="1863"/>
      <c r="L84" s="1841"/>
      <c r="M84" s="1841"/>
      <c r="N84" s="1841"/>
      <c r="O84" s="1841"/>
      <c r="P84" s="1841"/>
      <c r="Q84" s="1784"/>
      <c r="R84" s="1784"/>
      <c r="S84" s="1784"/>
      <c r="T84" s="1784"/>
      <c r="U84" s="1784"/>
      <c r="V84" s="1784"/>
      <c r="W84" s="1784"/>
      <c r="X84" s="1784"/>
      <c r="Y84" s="1784"/>
      <c r="Z84" s="1784"/>
      <c r="AA84" s="1784"/>
      <c r="AB84" s="1784"/>
      <c r="AC84" s="1784"/>
      <c r="AD84" s="1768"/>
      <c r="AE84" s="1768"/>
      <c r="AF84" s="1768"/>
      <c r="AG84" s="1768"/>
    </row>
    <row r="85" spans="1:33" s="1799" customFormat="1" ht="40.5" customHeight="1" x14ac:dyDescent="0.25">
      <c r="A85" s="1781"/>
      <c r="B85" s="1822"/>
      <c r="C85" s="1866" t="s">
        <v>8028</v>
      </c>
      <c r="D85" s="1867"/>
      <c r="E85" s="1867"/>
      <c r="F85" s="1867"/>
      <c r="G85" s="1867"/>
      <c r="H85" s="1867"/>
      <c r="I85" s="1867"/>
      <c r="J85" s="1867"/>
      <c r="K85" s="1863"/>
      <c r="L85" s="1841"/>
      <c r="M85" s="1841"/>
      <c r="N85" s="1841"/>
      <c r="O85" s="1841"/>
      <c r="P85" s="1841"/>
      <c r="Q85" s="1784"/>
      <c r="R85" s="1784"/>
      <c r="S85" s="1784"/>
      <c r="T85" s="1784"/>
      <c r="U85" s="1784"/>
      <c r="V85" s="1784"/>
      <c r="W85" s="1784"/>
      <c r="X85" s="1784"/>
      <c r="Y85" s="1784"/>
      <c r="Z85" s="1784"/>
      <c r="AA85" s="1784"/>
      <c r="AB85" s="1784"/>
      <c r="AC85" s="1784"/>
      <c r="AD85" s="1768"/>
      <c r="AE85" s="1768"/>
      <c r="AF85" s="1768"/>
      <c r="AG85" s="1768"/>
    </row>
    <row r="86" spans="1:33" s="1799" customFormat="1" ht="40.5" customHeight="1" x14ac:dyDescent="0.25">
      <c r="A86" s="1781"/>
      <c r="B86" s="1822"/>
      <c r="C86" s="1868" t="s">
        <v>8029</v>
      </c>
      <c r="D86" s="1869"/>
      <c r="E86" s="1869"/>
      <c r="F86" s="1869"/>
      <c r="G86" s="1869"/>
      <c r="H86" s="1869"/>
      <c r="I86" s="1869"/>
      <c r="J86" s="1869"/>
      <c r="K86" s="1870"/>
      <c r="L86" s="1841"/>
      <c r="M86" s="1841"/>
      <c r="N86" s="1841"/>
      <c r="O86" s="1841"/>
      <c r="P86" s="1841"/>
      <c r="Q86" s="1784"/>
      <c r="R86" s="1784"/>
      <c r="S86" s="1784"/>
      <c r="T86" s="1784"/>
      <c r="U86" s="1784"/>
      <c r="V86" s="1784"/>
      <c r="W86" s="1784"/>
      <c r="X86" s="1784"/>
      <c r="Y86" s="1784"/>
      <c r="Z86" s="1784"/>
      <c r="AA86" s="1784"/>
      <c r="AB86" s="1784"/>
      <c r="AC86" s="1784"/>
      <c r="AD86" s="1768"/>
      <c r="AE86" s="1768"/>
      <c r="AF86" s="1768"/>
      <c r="AG86" s="1768"/>
    </row>
    <row r="87" spans="1:33" s="1799" customFormat="1" ht="40.5" customHeight="1" x14ac:dyDescent="0.25">
      <c r="A87" s="1781"/>
      <c r="B87" s="1822"/>
      <c r="C87" s="1781"/>
      <c r="D87" s="1781"/>
      <c r="E87" s="1781"/>
      <c r="F87" s="1781"/>
      <c r="G87" s="1781"/>
      <c r="H87" s="1781"/>
      <c r="I87" s="1841"/>
      <c r="J87" s="1781"/>
      <c r="K87" s="1781"/>
      <c r="L87" s="1841"/>
      <c r="M87" s="1841"/>
      <c r="N87" s="1841"/>
      <c r="O87" s="1841"/>
      <c r="P87" s="1841"/>
      <c r="Q87" s="1784"/>
      <c r="R87" s="1784"/>
      <c r="S87" s="1784"/>
      <c r="T87" s="1784"/>
      <c r="U87" s="1784"/>
      <c r="V87" s="1784"/>
      <c r="W87" s="1784"/>
      <c r="X87" s="1784"/>
      <c r="Y87" s="1784"/>
      <c r="Z87" s="1784"/>
      <c r="AA87" s="1784"/>
      <c r="AB87" s="1784"/>
      <c r="AC87" s="1784"/>
      <c r="AD87" s="1768"/>
      <c r="AE87" s="1768"/>
      <c r="AF87" s="1768"/>
      <c r="AG87" s="1768"/>
    </row>
    <row r="88" spans="1:33" s="1799" customFormat="1" ht="40.5" customHeight="1" x14ac:dyDescent="0.25">
      <c r="A88" s="1781"/>
      <c r="B88" s="1871" t="s">
        <v>8030</v>
      </c>
      <c r="C88" s="1781"/>
      <c r="D88" s="1781"/>
      <c r="E88" s="1781"/>
      <c r="F88" s="1781"/>
      <c r="G88" s="1781"/>
      <c r="H88" s="1781"/>
      <c r="I88" s="1841"/>
      <c r="J88" s="1781"/>
      <c r="K88" s="1781"/>
      <c r="L88" s="1841"/>
      <c r="M88" s="1841"/>
      <c r="N88" s="1841"/>
      <c r="O88" s="1841"/>
      <c r="P88" s="1841"/>
      <c r="Q88" s="1784"/>
      <c r="R88" s="1872"/>
      <c r="S88" s="1872"/>
      <c r="T88" s="1784"/>
      <c r="U88" s="1784"/>
      <c r="V88" s="1784"/>
      <c r="W88" s="1784"/>
      <c r="X88" s="1784"/>
      <c r="Y88" s="1784"/>
      <c r="Z88" s="1784"/>
      <c r="AA88" s="1784"/>
      <c r="AB88" s="1784"/>
      <c r="AC88" s="1784"/>
      <c r="AD88" s="1768"/>
      <c r="AE88" s="1768"/>
      <c r="AF88" s="1768"/>
      <c r="AG88" s="1768"/>
    </row>
    <row r="89" spans="1:33" s="1799" customFormat="1" ht="40.5" customHeight="1" x14ac:dyDescent="0.2">
      <c r="A89" s="1781"/>
      <c r="B89" s="1873" t="s">
        <v>8031</v>
      </c>
      <c r="C89" s="1873" t="s">
        <v>8032</v>
      </c>
      <c r="D89" s="1873" t="s">
        <v>8033</v>
      </c>
      <c r="E89" s="1873" t="s">
        <v>8034</v>
      </c>
      <c r="F89" s="1873" t="s">
        <v>8035</v>
      </c>
      <c r="G89" s="1873" t="s">
        <v>8036</v>
      </c>
      <c r="H89" s="1873" t="s">
        <v>8037</v>
      </c>
      <c r="I89" s="1873" t="s">
        <v>8038</v>
      </c>
      <c r="J89" s="1873" t="s">
        <v>8039</v>
      </c>
      <c r="K89" s="1873" t="s">
        <v>8040</v>
      </c>
      <c r="L89" s="1873" t="s">
        <v>8041</v>
      </c>
      <c r="M89" s="1873" t="s">
        <v>8042</v>
      </c>
      <c r="N89" s="1873" t="s">
        <v>8043</v>
      </c>
      <c r="O89" s="1873" t="s">
        <v>8044</v>
      </c>
      <c r="P89" s="1873" t="s">
        <v>8045</v>
      </c>
      <c r="Q89" s="1873" t="s">
        <v>8046</v>
      </c>
      <c r="R89" s="1873" t="s">
        <v>8047</v>
      </c>
      <c r="S89" s="1873" t="s">
        <v>8048</v>
      </c>
      <c r="T89" s="1873" t="s">
        <v>8049</v>
      </c>
      <c r="U89" s="1873" t="s">
        <v>8050</v>
      </c>
      <c r="V89" s="1873"/>
      <c r="W89" s="1873"/>
      <c r="X89" s="1873"/>
      <c r="Y89" s="1873"/>
      <c r="Z89" s="1873"/>
      <c r="AA89" s="1873"/>
      <c r="AB89" s="1784"/>
      <c r="AC89" s="1784"/>
      <c r="AD89" s="1768"/>
      <c r="AE89" s="1768"/>
      <c r="AF89" s="1768"/>
      <c r="AG89" s="1768"/>
    </row>
    <row r="90" spans="1:33" s="1799" customFormat="1" ht="40.5" customHeight="1" x14ac:dyDescent="0.25">
      <c r="A90" s="1781"/>
      <c r="B90" s="1872"/>
      <c r="C90" s="1781"/>
      <c r="D90" s="1781"/>
      <c r="E90" s="1781"/>
      <c r="F90" s="1781"/>
      <c r="G90" s="1781"/>
      <c r="H90" s="1781"/>
      <c r="I90" s="1841"/>
      <c r="J90" s="1781"/>
      <c r="K90" s="1781"/>
      <c r="L90" s="1841"/>
      <c r="M90" s="1841"/>
      <c r="N90" s="1841"/>
      <c r="O90" s="1841"/>
      <c r="P90" s="1841"/>
      <c r="Q90" s="1784"/>
      <c r="R90" s="1872"/>
      <c r="S90" s="1874"/>
      <c r="T90" s="1873"/>
      <c r="U90" s="1873"/>
      <c r="V90" s="1873"/>
      <c r="W90" s="1873"/>
      <c r="X90" s="1873"/>
      <c r="Y90" s="1873"/>
      <c r="Z90" s="1873"/>
      <c r="AA90" s="1873"/>
      <c r="AB90" s="1784"/>
      <c r="AC90" s="1784"/>
      <c r="AD90" s="1768"/>
      <c r="AE90" s="1768"/>
      <c r="AF90" s="1768"/>
      <c r="AG90" s="1768"/>
    </row>
    <row r="91" spans="1:33" s="1799" customFormat="1" ht="40.5" customHeight="1" x14ac:dyDescent="0.25">
      <c r="A91" s="1781"/>
      <c r="B91" s="1822"/>
      <c r="C91" s="1875" t="s">
        <v>8051</v>
      </c>
      <c r="D91" s="1876"/>
      <c r="E91" s="1784"/>
      <c r="F91" s="1877" t="s">
        <v>8052</v>
      </c>
      <c r="G91" s="1787"/>
      <c r="H91" s="1787"/>
      <c r="I91" s="1787"/>
      <c r="J91" s="1787"/>
      <c r="K91" s="1787"/>
      <c r="L91" s="1787"/>
      <c r="M91" s="1784"/>
      <c r="N91" s="1784"/>
      <c r="O91" s="1841"/>
      <c r="P91" s="1841"/>
      <c r="Q91" s="1784"/>
      <c r="R91" s="1784"/>
      <c r="S91" s="1874"/>
      <c r="T91" s="1873"/>
      <c r="U91" s="1873"/>
      <c r="V91" s="1873"/>
      <c r="W91" s="1873"/>
      <c r="X91" s="1873"/>
      <c r="Y91" s="1873"/>
      <c r="Z91" s="1873"/>
      <c r="AA91" s="1873"/>
      <c r="AB91" s="1784"/>
      <c r="AC91" s="1784"/>
      <c r="AD91" s="1768"/>
      <c r="AE91" s="1768"/>
      <c r="AF91" s="1768"/>
      <c r="AG91" s="1768"/>
    </row>
    <row r="92" spans="1:33" s="1799" customFormat="1" ht="40.5" customHeight="1" x14ac:dyDescent="0.25">
      <c r="A92" s="1781"/>
      <c r="B92" s="1822"/>
      <c r="C92" s="1878">
        <v>3</v>
      </c>
      <c r="D92" s="1876"/>
      <c r="E92" s="1781"/>
      <c r="F92" s="1781"/>
      <c r="G92" s="1781"/>
      <c r="H92" s="1841"/>
      <c r="I92" s="1841"/>
      <c r="J92" s="1841"/>
      <c r="K92" s="1841"/>
      <c r="L92" s="1841"/>
      <c r="M92" s="1841"/>
      <c r="N92" s="1841"/>
      <c r="O92" s="1841"/>
      <c r="P92" s="1841"/>
      <c r="Q92" s="1784"/>
      <c r="R92" s="1784"/>
      <c r="S92" s="1874"/>
      <c r="T92" s="1873"/>
      <c r="U92" s="1873"/>
      <c r="V92" s="1873"/>
      <c r="W92" s="1873"/>
      <c r="X92" s="1873"/>
      <c r="Y92" s="1873"/>
      <c r="Z92" s="1873"/>
      <c r="AA92" s="1873"/>
      <c r="AB92" s="1784"/>
      <c r="AC92" s="1784"/>
      <c r="AD92" s="1768"/>
      <c r="AE92" s="1768"/>
      <c r="AF92" s="1768"/>
      <c r="AG92" s="1768"/>
    </row>
    <row r="93" spans="1:33" s="1799" customFormat="1" ht="40.5" customHeight="1" x14ac:dyDescent="0.25">
      <c r="A93" s="1781"/>
      <c r="B93" s="1822"/>
      <c r="C93" s="1781"/>
      <c r="D93" s="1781"/>
      <c r="E93" s="1781"/>
      <c r="F93" s="1781"/>
      <c r="G93" s="1781"/>
      <c r="H93" s="1879" t="s">
        <v>8053</v>
      </c>
      <c r="I93" s="1876"/>
      <c r="J93" s="1876"/>
      <c r="K93" s="1876"/>
      <c r="L93" s="1841"/>
      <c r="M93" s="1841"/>
      <c r="N93" s="1880" t="s">
        <v>4876</v>
      </c>
      <c r="O93" s="1881" t="s">
        <v>8054</v>
      </c>
      <c r="P93" s="1882" t="s">
        <v>8055</v>
      </c>
      <c r="Q93" s="1784"/>
      <c r="R93" s="1784"/>
      <c r="S93" s="1874"/>
      <c r="T93" s="1873"/>
      <c r="U93" s="1873"/>
      <c r="V93" s="1873"/>
      <c r="W93" s="1873"/>
      <c r="X93" s="1873"/>
      <c r="Y93" s="1873"/>
      <c r="Z93" s="1873"/>
      <c r="AA93" s="1873"/>
      <c r="AB93" s="1784"/>
      <c r="AC93" s="1784"/>
      <c r="AD93" s="1768"/>
      <c r="AE93" s="1768"/>
      <c r="AF93" s="1768"/>
      <c r="AG93" s="1768"/>
    </row>
    <row r="94" spans="1:33" s="1799" customFormat="1" ht="40.5" customHeight="1" x14ac:dyDescent="0.2">
      <c r="A94" s="1781"/>
      <c r="B94" s="1822"/>
      <c r="C94" s="1883" t="s">
        <v>8056</v>
      </c>
      <c r="D94" s="1781"/>
      <c r="E94" s="1884"/>
      <c r="F94" s="1781"/>
      <c r="G94" s="1781"/>
      <c r="H94" s="1885" t="s">
        <v>8057</v>
      </c>
      <c r="I94" s="1885" t="s">
        <v>8058</v>
      </c>
      <c r="J94" s="1885" t="s">
        <v>8059</v>
      </c>
      <c r="K94" s="1886" t="s">
        <v>8060</v>
      </c>
      <c r="L94" s="1784"/>
      <c r="M94" s="1784"/>
      <c r="N94" s="1887" t="s">
        <v>8061</v>
      </c>
      <c r="O94" s="1888"/>
      <c r="P94" s="1888"/>
      <c r="Q94" s="1784"/>
      <c r="R94" s="1784"/>
      <c r="S94" s="1874"/>
      <c r="T94" s="1873"/>
      <c r="U94" s="1873"/>
      <c r="V94" s="1873"/>
      <c r="W94" s="1873"/>
      <c r="X94" s="1873"/>
      <c r="Y94" s="1873"/>
      <c r="Z94" s="1873"/>
      <c r="AA94" s="1873"/>
      <c r="AB94" s="1784"/>
      <c r="AC94" s="1784"/>
      <c r="AD94" s="1768"/>
      <c r="AE94" s="1768"/>
      <c r="AF94" s="1768"/>
      <c r="AG94" s="1768"/>
    </row>
    <row r="95" spans="1:33" s="1799" customFormat="1" ht="40.5" customHeight="1" x14ac:dyDescent="0.25">
      <c r="A95" s="1781"/>
      <c r="B95" s="1822"/>
      <c r="C95" s="1883" t="s">
        <v>8062</v>
      </c>
      <c r="D95" s="1781"/>
      <c r="E95" s="1884"/>
      <c r="F95" s="1781"/>
      <c r="G95" s="1781"/>
      <c r="H95" s="1885" t="s">
        <v>8063</v>
      </c>
      <c r="I95" s="1885" t="s">
        <v>8064</v>
      </c>
      <c r="J95" s="1885" t="s">
        <v>8065</v>
      </c>
      <c r="K95" s="1886" t="s">
        <v>8066</v>
      </c>
      <c r="L95" s="1841"/>
      <c r="M95" s="1841"/>
      <c r="N95" s="1880" t="s">
        <v>8067</v>
      </c>
      <c r="O95" s="1881" t="s">
        <v>8068</v>
      </c>
      <c r="P95" s="1881" t="s">
        <v>8069</v>
      </c>
      <c r="Q95" s="1784"/>
      <c r="R95" s="1784"/>
      <c r="S95" s="1874"/>
      <c r="T95" s="1873"/>
      <c r="U95" s="1873"/>
      <c r="V95" s="1873"/>
      <c r="W95" s="1873"/>
      <c r="X95" s="1873"/>
      <c r="Y95" s="1873"/>
      <c r="Z95" s="1873"/>
      <c r="AA95" s="1873"/>
      <c r="AB95" s="1784"/>
      <c r="AC95" s="1784"/>
      <c r="AD95" s="1768"/>
      <c r="AE95" s="1768"/>
      <c r="AF95" s="1768"/>
      <c r="AG95" s="1768"/>
    </row>
    <row r="96" spans="1:33" s="1799" customFormat="1" ht="40.5" customHeight="1" x14ac:dyDescent="0.2">
      <c r="A96" s="1781"/>
      <c r="B96" s="1822"/>
      <c r="C96" s="1883"/>
      <c r="D96" s="1781"/>
      <c r="E96" s="1883"/>
      <c r="F96" s="1889"/>
      <c r="G96" s="1883"/>
      <c r="H96" s="1883"/>
      <c r="I96" s="1781"/>
      <c r="J96" s="1781"/>
      <c r="K96" s="1781"/>
      <c r="L96" s="1781"/>
      <c r="M96" s="1781"/>
      <c r="N96" s="1781"/>
      <c r="O96" s="1781"/>
      <c r="P96" s="1784"/>
      <c r="Q96" s="1784"/>
      <c r="R96" s="1784"/>
      <c r="S96" s="1874"/>
      <c r="T96" s="1873"/>
      <c r="U96" s="1873"/>
      <c r="V96" s="1873"/>
      <c r="W96" s="1873"/>
      <c r="X96" s="1873"/>
      <c r="Y96" s="1873"/>
      <c r="Z96" s="1873"/>
      <c r="AA96" s="1873"/>
      <c r="AB96" s="1784"/>
      <c r="AC96" s="1784"/>
      <c r="AD96" s="1768"/>
      <c r="AE96" s="1768"/>
      <c r="AF96" s="1768"/>
      <c r="AG96" s="1768"/>
    </row>
    <row r="97" spans="1:44" s="1799" customFormat="1" ht="36.75" customHeight="1" x14ac:dyDescent="0.25">
      <c r="A97" s="1781"/>
      <c r="B97" s="1890"/>
      <c r="C97" s="1891"/>
      <c r="D97" s="1892"/>
      <c r="E97" s="1892"/>
      <c r="F97" s="1892"/>
      <c r="G97" s="1892"/>
      <c r="H97" s="1892"/>
      <c r="I97" s="1892"/>
      <c r="J97" s="1892"/>
      <c r="K97" s="1892"/>
      <c r="L97" s="1841"/>
      <c r="M97" s="1841"/>
      <c r="N97" s="1841"/>
      <c r="O97" s="1841"/>
      <c r="P97" s="1841"/>
      <c r="Q97" s="1784"/>
      <c r="R97" s="1784"/>
      <c r="S97" s="1784"/>
      <c r="T97" s="1784"/>
      <c r="U97" s="1784"/>
      <c r="V97" s="1784"/>
      <c r="W97" s="1784"/>
      <c r="X97" s="1784"/>
      <c r="Y97" s="1784"/>
      <c r="Z97" s="1784"/>
      <c r="AA97" s="1784"/>
      <c r="AB97" s="1784"/>
      <c r="AC97" s="1784"/>
      <c r="AD97" s="1768"/>
      <c r="AE97" s="1768"/>
      <c r="AF97" s="1768"/>
      <c r="AG97" s="1768"/>
    </row>
    <row r="98" spans="1:44" ht="39.950000000000003" customHeight="1" x14ac:dyDescent="0.2">
      <c r="A98" s="1781"/>
      <c r="B98" s="1893" t="s">
        <v>8070</v>
      </c>
      <c r="C98" s="1781"/>
      <c r="D98" s="1781"/>
      <c r="E98" s="1781"/>
      <c r="F98" s="1781"/>
      <c r="G98" s="1781"/>
      <c r="H98" s="1781"/>
      <c r="I98" s="1781"/>
      <c r="J98" s="1781"/>
      <c r="K98" s="1781"/>
      <c r="L98" s="1781"/>
      <c r="M98" s="1781"/>
      <c r="N98" s="1781"/>
      <c r="O98" s="1781"/>
      <c r="P98" s="1781"/>
      <c r="Q98" s="1781"/>
      <c r="R98" s="1781"/>
      <c r="S98" s="1784"/>
      <c r="T98" s="1784"/>
      <c r="U98" s="1784"/>
      <c r="V98" s="1784"/>
      <c r="W98" s="1784"/>
      <c r="X98" s="1784"/>
      <c r="Y98" s="1784"/>
      <c r="Z98" s="1784"/>
      <c r="AA98" s="1784"/>
      <c r="AB98" s="1784"/>
      <c r="AC98" s="1784"/>
    </row>
    <row r="99" spans="1:44" ht="39.950000000000003" customHeight="1" x14ac:dyDescent="0.4">
      <c r="A99" s="1781"/>
      <c r="B99" s="1894" t="s">
        <v>8071</v>
      </c>
      <c r="C99" s="1781"/>
      <c r="D99" s="1781"/>
      <c r="E99" s="1781"/>
      <c r="F99" s="1781"/>
      <c r="G99" s="1781"/>
      <c r="H99" s="1781"/>
      <c r="I99" s="1781"/>
      <c r="J99" s="1781"/>
      <c r="K99" s="1781"/>
      <c r="L99" s="1781"/>
      <c r="M99" s="1781"/>
      <c r="N99" s="1781"/>
      <c r="O99" s="1781"/>
      <c r="P99" s="1781"/>
      <c r="Q99" s="1781"/>
      <c r="R99" s="1781"/>
      <c r="S99" s="1784"/>
      <c r="T99" s="1784"/>
      <c r="U99" s="1784"/>
      <c r="V99" s="1784"/>
      <c r="W99" s="1784"/>
      <c r="X99" s="1784"/>
      <c r="Y99" s="1784"/>
      <c r="Z99" s="1784"/>
      <c r="AA99" s="1784"/>
      <c r="AB99" s="1784"/>
      <c r="AC99" s="1784"/>
    </row>
    <row r="100" spans="1:44" s="1799" customFormat="1" ht="39.950000000000003" customHeight="1" x14ac:dyDescent="0.25">
      <c r="A100" s="1781"/>
      <c r="B100" s="1895" t="s">
        <v>8072</v>
      </c>
      <c r="C100" s="1896"/>
      <c r="D100" s="1781"/>
      <c r="E100" s="1781"/>
      <c r="F100" s="1781"/>
      <c r="G100" s="1781"/>
      <c r="H100" s="1781"/>
      <c r="I100" s="1841"/>
      <c r="J100" s="1781"/>
      <c r="K100" s="1781"/>
      <c r="L100" s="1841"/>
      <c r="M100" s="1841"/>
      <c r="N100" s="1841"/>
      <c r="O100" s="1841"/>
      <c r="P100" s="1841"/>
      <c r="Q100" s="1784"/>
      <c r="R100" s="1784"/>
      <c r="S100" s="1784"/>
      <c r="T100" s="1784"/>
      <c r="U100" s="1784"/>
      <c r="V100" s="1784"/>
      <c r="W100" s="1897"/>
      <c r="X100" s="1784"/>
      <c r="Y100" s="1898"/>
      <c r="Z100" s="1784"/>
      <c r="AA100" s="1784"/>
      <c r="AB100" s="1784"/>
      <c r="AC100" s="1784"/>
      <c r="AD100" s="1768"/>
      <c r="AE100" s="1768"/>
      <c r="AF100" s="1768"/>
      <c r="AG100" s="1768"/>
      <c r="AH100" s="1768"/>
      <c r="AI100" s="1768"/>
      <c r="AJ100" s="1768"/>
      <c r="AK100" s="1768"/>
      <c r="AL100" s="1768"/>
      <c r="AM100" s="1768"/>
      <c r="AN100" s="1768"/>
      <c r="AO100" s="1768"/>
      <c r="AP100" s="1768"/>
      <c r="AQ100" s="1768"/>
      <c r="AR100" s="1768"/>
    </row>
    <row r="101" spans="1:44" s="1799" customFormat="1" ht="39.950000000000003" customHeight="1" x14ac:dyDescent="0.25">
      <c r="A101" s="1781"/>
      <c r="B101" s="1822"/>
      <c r="C101" s="1781"/>
      <c r="D101" s="1781"/>
      <c r="E101" s="1781"/>
      <c r="F101" s="1781"/>
      <c r="G101" s="1781"/>
      <c r="H101" s="1781"/>
      <c r="I101" s="1841"/>
      <c r="J101" s="1781"/>
      <c r="K101" s="1781"/>
      <c r="L101" s="1841"/>
      <c r="M101" s="1841"/>
      <c r="N101" s="1841"/>
      <c r="O101" s="1841"/>
      <c r="P101" s="1841"/>
      <c r="Q101" s="1784"/>
      <c r="R101" s="1784"/>
      <c r="S101" s="1784"/>
      <c r="T101" s="1784"/>
      <c r="U101" s="1784"/>
      <c r="V101" s="1784"/>
      <c r="W101" s="1784"/>
      <c r="X101" s="1784"/>
      <c r="Y101" s="1784"/>
      <c r="Z101" s="1784"/>
      <c r="AA101" s="1784"/>
      <c r="AB101" s="1784"/>
      <c r="AC101" s="1784"/>
      <c r="AD101" s="1768"/>
      <c r="AE101" s="1768"/>
      <c r="AF101" s="1768"/>
      <c r="AG101" s="1768"/>
      <c r="AH101" s="1768"/>
      <c r="AI101" s="1768"/>
      <c r="AJ101" s="1768"/>
      <c r="AK101" s="1768"/>
      <c r="AL101" s="1768"/>
      <c r="AM101" s="1768"/>
      <c r="AN101" s="1768"/>
      <c r="AO101" s="1768"/>
      <c r="AP101" s="1768"/>
      <c r="AQ101" s="1768"/>
      <c r="AR101" s="1768"/>
    </row>
    <row r="102" spans="1:44" s="1799" customFormat="1" ht="39.950000000000003" customHeight="1" x14ac:dyDescent="0.25">
      <c r="A102" s="1781"/>
      <c r="B102" s="1899" t="s">
        <v>8073</v>
      </c>
      <c r="C102" s="1891"/>
      <c r="D102" s="1891"/>
      <c r="E102" s="1891"/>
      <c r="F102" s="1891"/>
      <c r="G102" s="1891"/>
      <c r="H102" s="1900"/>
      <c r="I102" s="1900"/>
      <c r="J102" s="1900"/>
      <c r="K102" s="1900"/>
      <c r="L102" s="1901"/>
      <c r="M102" s="1901"/>
      <c r="N102" s="1902"/>
      <c r="O102" s="1902"/>
      <c r="P102" s="1902"/>
      <c r="Q102" s="1784"/>
      <c r="R102" s="1784"/>
      <c r="S102" s="1784"/>
      <c r="T102" s="1784"/>
      <c r="U102" s="1784"/>
      <c r="V102" s="1784"/>
      <c r="W102" s="1784"/>
      <c r="X102" s="1784"/>
      <c r="Y102" s="1784"/>
      <c r="Z102" s="1784"/>
      <c r="AA102" s="1784"/>
      <c r="AB102" s="1784"/>
      <c r="AC102" s="1784"/>
      <c r="AD102" s="1768"/>
      <c r="AE102" s="1768"/>
      <c r="AF102" s="1768"/>
      <c r="AG102" s="1768"/>
    </row>
    <row r="103" spans="1:44" s="1799" customFormat="1" ht="39.950000000000003" customHeight="1" x14ac:dyDescent="0.25">
      <c r="A103" s="1781"/>
      <c r="B103" s="1891" t="s">
        <v>8074</v>
      </c>
      <c r="C103" s="1891"/>
      <c r="D103" s="1891"/>
      <c r="E103" s="1891"/>
      <c r="F103" s="1891"/>
      <c r="G103" s="1891"/>
      <c r="H103" s="1891"/>
      <c r="I103" s="1891"/>
      <c r="J103" s="1891"/>
      <c r="K103" s="1891"/>
      <c r="L103" s="1841"/>
      <c r="M103" s="1841"/>
      <c r="N103" s="1841"/>
      <c r="O103" s="1841"/>
      <c r="P103" s="1841"/>
      <c r="Q103" s="1784"/>
      <c r="R103" s="1784"/>
      <c r="S103" s="1784"/>
      <c r="T103" s="1784"/>
      <c r="U103" s="1784"/>
      <c r="V103" s="1784"/>
      <c r="W103" s="1784"/>
      <c r="X103" s="1784"/>
      <c r="Y103" s="1784"/>
      <c r="Z103" s="1784"/>
      <c r="AA103" s="1784"/>
      <c r="AB103" s="1784"/>
      <c r="AC103" s="1784"/>
      <c r="AD103" s="1768"/>
      <c r="AE103" s="1768"/>
      <c r="AF103" s="1768"/>
      <c r="AG103" s="1768"/>
    </row>
    <row r="104" spans="1:44" s="1799" customFormat="1" ht="39.950000000000003" customHeight="1" x14ac:dyDescent="0.2">
      <c r="A104" s="1781"/>
      <c r="B104" s="1781"/>
      <c r="C104" s="1792" t="s">
        <v>8075</v>
      </c>
      <c r="D104" s="1781"/>
      <c r="E104" s="1781"/>
      <c r="F104" s="1781"/>
      <c r="G104" s="1781"/>
      <c r="H104" s="1781"/>
      <c r="I104" s="1781"/>
      <c r="J104" s="1781"/>
      <c r="K104" s="1781"/>
      <c r="L104" s="1781"/>
      <c r="M104" s="1781"/>
      <c r="N104" s="1781"/>
      <c r="O104" s="1781"/>
      <c r="P104" s="1781"/>
      <c r="Q104" s="1781"/>
      <c r="R104" s="1781"/>
      <c r="S104" s="1781"/>
      <c r="T104" s="1781"/>
      <c r="U104" s="1781"/>
      <c r="V104" s="1781"/>
      <c r="W104" s="1784"/>
      <c r="X104" s="1784"/>
      <c r="Y104" s="1784"/>
      <c r="Z104" s="1784"/>
      <c r="AA104" s="1784"/>
      <c r="AB104" s="1784"/>
      <c r="AC104" s="1784"/>
      <c r="AD104" s="1768"/>
      <c r="AE104" s="1768"/>
      <c r="AF104" s="1768"/>
      <c r="AG104" s="1768"/>
    </row>
    <row r="105" spans="1:44" s="1799" customFormat="1" ht="39.950000000000003" customHeight="1" x14ac:dyDescent="0.2">
      <c r="A105" s="1781"/>
      <c r="B105" s="1781"/>
      <c r="C105" s="1781"/>
      <c r="D105" s="1781"/>
      <c r="E105" s="1781"/>
      <c r="F105" s="1781"/>
      <c r="G105" s="1781"/>
      <c r="H105" s="1781"/>
      <c r="I105" s="1781"/>
      <c r="J105" s="1781"/>
      <c r="K105" s="1781"/>
      <c r="L105" s="1781"/>
      <c r="M105" s="1781"/>
      <c r="N105" s="1781"/>
      <c r="O105" s="1781"/>
      <c r="P105" s="1781"/>
      <c r="Q105" s="1781"/>
      <c r="R105" s="1781"/>
      <c r="S105" s="1781"/>
      <c r="T105" s="1781"/>
      <c r="U105" s="1781"/>
      <c r="V105" s="1781"/>
      <c r="W105" s="1784"/>
      <c r="X105" s="1784"/>
      <c r="Y105" s="1784"/>
      <c r="Z105" s="1784"/>
      <c r="AA105" s="1784"/>
      <c r="AB105" s="1784"/>
      <c r="AC105" s="1784"/>
      <c r="AD105" s="1768"/>
      <c r="AE105" s="1768"/>
      <c r="AF105" s="1768"/>
      <c r="AG105" s="1768"/>
    </row>
    <row r="106" spans="1:44" s="1799" customFormat="1" ht="39.950000000000003" customHeight="1" x14ac:dyDescent="0.25">
      <c r="A106" s="1781"/>
      <c r="B106" s="1822"/>
      <c r="C106" s="1781"/>
      <c r="D106" s="1781"/>
      <c r="E106" s="1781"/>
      <c r="F106" s="1781"/>
      <c r="G106" s="1781"/>
      <c r="H106" s="1781"/>
      <c r="I106" s="1841"/>
      <c r="J106" s="1781"/>
      <c r="K106" s="1781"/>
      <c r="L106" s="1841"/>
      <c r="M106" s="1841"/>
      <c r="N106" s="1841"/>
      <c r="O106" s="1841"/>
      <c r="P106" s="1841"/>
      <c r="Q106" s="1784"/>
      <c r="R106" s="1784"/>
      <c r="S106" s="1784"/>
      <c r="T106" s="1784"/>
      <c r="U106" s="1784"/>
      <c r="V106" s="1784"/>
      <c r="W106" s="1784"/>
      <c r="X106" s="1784"/>
      <c r="Y106" s="1784"/>
      <c r="Z106" s="1784"/>
      <c r="AA106" s="1784"/>
      <c r="AB106" s="1784"/>
      <c r="AC106" s="1784"/>
      <c r="AD106" s="1768"/>
      <c r="AE106" s="1768"/>
      <c r="AF106" s="1768"/>
      <c r="AG106" s="1768"/>
      <c r="AH106" s="1768"/>
      <c r="AI106" s="1768"/>
      <c r="AJ106" s="1768"/>
      <c r="AK106" s="1768"/>
      <c r="AL106" s="1768"/>
      <c r="AM106" s="1768"/>
      <c r="AN106" s="1768"/>
      <c r="AO106" s="1768"/>
      <c r="AP106" s="1768"/>
      <c r="AQ106" s="1768"/>
      <c r="AR106" s="1768"/>
    </row>
  </sheetData>
  <mergeCells count="4">
    <mergeCell ref="C85:J85"/>
    <mergeCell ref="C86:J86"/>
    <mergeCell ref="C34:W35"/>
    <mergeCell ref="C39:X40"/>
  </mergeCells>
  <hyperlinks>
    <hyperlink ref="C77" r:id="rId1" xr:uid="{450B27B8-3DB0-4310-ABD4-5226BBD453B9}"/>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T95"/>
  <sheetViews>
    <sheetView zoomScaleNormal="100" workbookViewId="0">
      <selection activeCell="G11" sqref="G11"/>
    </sheetView>
  </sheetViews>
  <sheetFormatPr baseColWidth="10" defaultColWidth="9" defaultRowHeight="15" x14ac:dyDescent="0.25"/>
  <cols>
    <col min="1" max="1" width="31.625" style="1" customWidth="1"/>
    <col min="2" max="2" width="37.625" style="1" customWidth="1"/>
    <col min="3" max="3" width="14.625" style="1" customWidth="1"/>
    <col min="4" max="4" width="37.625" style="1" customWidth="1"/>
    <col min="5" max="5" width="16.625" style="1" customWidth="1"/>
    <col min="6" max="6" width="33.625" style="1" customWidth="1"/>
    <col min="7" max="7" width="18" style="1" customWidth="1"/>
    <col min="8" max="8" width="31.625" style="1" customWidth="1"/>
    <col min="9" max="9" width="42" style="1" customWidth="1"/>
    <col min="10" max="10" width="31.625" style="1" customWidth="1"/>
    <col min="11" max="11" width="18.625" style="1" customWidth="1"/>
    <col min="12" max="12" width="31.625" style="1" customWidth="1"/>
    <col min="13" max="13" width="16" style="1" customWidth="1"/>
    <col min="14" max="14" width="18" style="1" customWidth="1"/>
    <col min="15" max="15" width="18" style="7" customWidth="1"/>
    <col min="16" max="17" width="18" style="1" customWidth="1"/>
    <col min="18" max="24" width="18" style="7" customWidth="1"/>
    <col min="25" max="26" width="14" style="7" customWidth="1"/>
    <col min="27" max="27" width="27.75" style="7" customWidth="1"/>
    <col min="28" max="34" width="14" style="7" customWidth="1"/>
    <col min="35" max="35" width="15" style="7" customWidth="1"/>
    <col min="36" max="72" width="14" style="7" customWidth="1"/>
    <col min="73" max="16384" width="9" style="1"/>
  </cols>
  <sheetData>
    <row r="1" spans="1:35" ht="24" customHeight="1" x14ac:dyDescent="0.25">
      <c r="A1" s="33" t="s">
        <v>4768</v>
      </c>
      <c r="B1" s="34"/>
      <c r="C1" s="35"/>
      <c r="D1" s="35"/>
      <c r="E1" s="35"/>
      <c r="F1" s="35"/>
      <c r="G1" s="35"/>
      <c r="H1" s="35"/>
      <c r="I1" s="35"/>
      <c r="J1" s="35"/>
      <c r="K1" s="35"/>
      <c r="L1" s="35"/>
      <c r="M1" s="35"/>
      <c r="N1" s="6"/>
      <c r="O1" s="6"/>
      <c r="P1" s="6"/>
      <c r="Q1" s="6"/>
      <c r="R1" s="6"/>
      <c r="S1" s="6"/>
      <c r="T1" s="6"/>
      <c r="U1" s="6"/>
      <c r="V1" s="6"/>
      <c r="W1" s="6"/>
      <c r="X1" s="6"/>
    </row>
    <row r="2" spans="1:35" ht="20.100000000000001" customHeight="1" x14ac:dyDescent="0.25">
      <c r="A2" s="36" t="s">
        <v>1917</v>
      </c>
      <c r="B2" s="8"/>
      <c r="C2" s="9"/>
      <c r="D2" s="9"/>
      <c r="E2" s="9"/>
      <c r="F2" s="9"/>
      <c r="G2" s="9"/>
      <c r="H2" s="9"/>
      <c r="I2" s="9"/>
      <c r="J2" s="9"/>
      <c r="K2" s="9"/>
      <c r="L2" s="9"/>
      <c r="M2" s="9"/>
      <c r="O2" s="1"/>
      <c r="R2" s="1"/>
      <c r="S2" s="1"/>
      <c r="T2" s="1"/>
    </row>
    <row r="3" spans="1:35" ht="18.75" x14ac:dyDescent="0.25">
      <c r="A3" s="37"/>
      <c r="B3" s="1758" t="s">
        <v>4774</v>
      </c>
      <c r="C3" s="37"/>
      <c r="D3" s="37"/>
      <c r="E3" s="37"/>
      <c r="F3" s="37"/>
      <c r="G3" s="37"/>
      <c r="H3" s="1759" t="s">
        <v>7941</v>
      </c>
      <c r="I3" s="37"/>
      <c r="J3" s="37"/>
      <c r="K3" s="37"/>
      <c r="L3" s="37"/>
      <c r="M3" s="37"/>
      <c r="O3" s="1"/>
      <c r="R3" s="1"/>
      <c r="S3" s="1"/>
      <c r="T3" s="1"/>
      <c r="AA3" s="10" t="s">
        <v>2</v>
      </c>
      <c r="AI3" s="10" t="s">
        <v>3</v>
      </c>
    </row>
    <row r="4" spans="1:35" ht="24" customHeight="1" x14ac:dyDescent="0.25">
      <c r="A4" s="38" t="s">
        <v>4</v>
      </c>
      <c r="B4" s="40">
        <v>1</v>
      </c>
      <c r="C4" s="38" t="s">
        <v>5</v>
      </c>
      <c r="D4" s="39" t="str">
        <f>IFERROR(INDEX($B$53:$B$95,MATCH($B$4,$A$53:$A$95,0)),"")</f>
        <v>École primaire</v>
      </c>
      <c r="E4" s="38" t="s">
        <v>6</v>
      </c>
      <c r="F4" s="39" t="str">
        <f>IFERROR(INDEX($C$53:$C$95,MATCH($B$4,$A$53:$A$95,0)),"")</f>
        <v>Hiver</v>
      </c>
      <c r="G4" s="38" t="s">
        <v>7</v>
      </c>
      <c r="H4" s="138" t="s">
        <v>8</v>
      </c>
      <c r="I4" s="38" t="s">
        <v>9</v>
      </c>
      <c r="J4" s="39" t="str">
        <f>IFERROR(INDEX($Q$53:$Q$95,MATCH($B$4,$A$53:$A$95,0)),"")</f>
        <v>Pâle / sec / refus</v>
      </c>
      <c r="L4" s="38" t="s">
        <v>10</v>
      </c>
      <c r="M4" s="39" t="str">
        <f>IFERROR(INDEX($P$53:$P$95,MATCH($B$4,$A$53:$A$95,0)),"")</f>
        <v>Facile</v>
      </c>
      <c r="O4" s="1"/>
      <c r="R4" s="1"/>
      <c r="S4" s="1"/>
      <c r="T4" s="1"/>
      <c r="AA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poisson blanc vapeur appartient a la famille poisson le risque principal est pale sec risque de refus je propose comme garniture brocolis carottes ou riz pilaf avec legume colore pour la sauce ou le jus sauce legere citron herbes ou jus court</v>
      </c>
      <c r="AI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$95,MATCH($B$4,$A$53:$A$95,0)),"")),CHAR(160)," ")," "," "),CHAR(10)," "),CHAR(13)," "),CHAR(9)," "),"’","'"),"."," "),","," "),";"," "),":"," "),"-"," "),"("," "),")"," "),"?"," "),"!"," "),"/"," "),"é","e"),"è","e"),"ê","e"),"ë","e"),"à","a"),"â","a"),"ä","a"),"ù","u"),"û","u"),"ü","u"),"ô","o"),"ö","o"),"î","i"),"ï","i"),"ç","c")))</f>
        <v>poisson blanc vapeur appartient a la famille poisson le risque principal est pale sec risque de refus je propose comme garniture brocolis carottes ou riz pilaf avec legume colore pour la sauce ou le jus sauce legere citron herbes ou jus court l'adaptation convive est enfants rendre le poisson plus lisible et moins sec la justification est de construire le menu a partir du plat principal sans corriger au hasard</v>
      </c>
    </row>
    <row r="5" spans="1:35" ht="24" customHeight="1" x14ac:dyDescent="0.25">
      <c r="A5" s="41" t="s">
        <v>11</v>
      </c>
      <c r="B5" s="78" t="str">
        <f>IFERROR(INDEX($E$53:$E$95,MATCH($B$4,$A$53:$A$95,0)),"")</f>
        <v>pâle, sec, risque de refus</v>
      </c>
      <c r="C5" s="42"/>
      <c r="D5" s="42"/>
      <c r="E5" s="43"/>
      <c r="F5" s="43"/>
      <c r="G5" s="44"/>
      <c r="H5" s="43"/>
      <c r="I5" s="43"/>
      <c r="J5" s="43"/>
      <c r="K5" s="43"/>
      <c r="L5" s="43"/>
      <c r="M5" s="43"/>
      <c r="O5" s="162" t="s">
        <v>4830</v>
      </c>
      <c r="R5" s="1"/>
      <c r="S5" s="1"/>
      <c r="T5" s="1"/>
      <c r="AA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poisson blanc vapeur appartient a la famille poisson le risque principal est pale sec risque de refus je propose comme garniture brocolis carottes ou riz pilaf avec legume colore pour la sauce ou le jus sauce legere citron herbes ou jus court l'adaptation convive est enfants rendre le poisson plus lisible et moins sec la justification est de construire le menu a partir du plat principal sans corriger au hasard</v>
      </c>
      <c r="AI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$95,MATCH($B$4,$A$53:$A$95,0)),"")),CHAR(160)," ")," "," "),CHAR(10)," "),CHAR(13)," "),CHAR(9)," "),"’","'"),"."," "),","," "),";"," "),":"," "),"-"," "),"("," "),")"," "),"?"," "),"!"," "),"/"," "),"é","e"),"è","e"),"ê","e"),"ë","e"),"à","a"),"â","a"),"ä","a"),"ù","u"),"û","u"),"ü","u"),"ô","o"),"ö","o"),"î","i"),"ï","i"),"ç","c")))</f>
        <v>c'est un plat de la famille poisson le risque c'est pale sec risque de refus je mets avec brocolis carottes ou riz pilaf avec legume colore j'ajoute ou je verifie sauce legere citron herbes ou jus court je pense au convive enfants rendre le poisson plus lisible et moins sec j'explique mon choix au lieu de repondre au hasard</v>
      </c>
    </row>
    <row r="6" spans="1:35" ht="24" customHeight="1" x14ac:dyDescent="0.25">
      <c r="A6" s="41" t="s">
        <v>12</v>
      </c>
      <c r="B6" s="45" t="str">
        <f>IFERROR(INDEX($D$53:$D$95,MATCH($B$4,$A$53:$A$95,0)),"")</f>
        <v>Plat principal à analyser : Poisson blanc vapeur</v>
      </c>
      <c r="C6" s="46"/>
      <c r="D6" s="46"/>
      <c r="E6" s="46"/>
      <c r="F6" s="46"/>
      <c r="G6" s="44"/>
      <c r="H6" s="43"/>
      <c r="I6" s="43"/>
      <c r="J6" s="43"/>
      <c r="K6" s="43"/>
      <c r="L6" s="43"/>
      <c r="M6" s="43"/>
      <c r="O6" s="157" t="s">
        <v>4844</v>
      </c>
      <c r="R6" s="1"/>
      <c r="S6" s="1"/>
      <c r="T6" s="1"/>
      <c r="AA6"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c'est un plat de la famille poisson le risque c'est pale sec risque de refus je mets avec brocolis carottes ou riz pilaf avec legume colore</v>
      </c>
    </row>
    <row r="7" spans="1:35" ht="15.75" x14ac:dyDescent="0.25">
      <c r="A7" s="11"/>
      <c r="B7" s="47"/>
      <c r="C7" s="47"/>
      <c r="D7" s="47"/>
      <c r="E7" s="47"/>
      <c r="F7" s="47"/>
      <c r="G7" s="11"/>
      <c r="H7" s="11"/>
      <c r="I7" s="47"/>
      <c r="J7" s="47"/>
      <c r="K7" s="47"/>
      <c r="L7" s="47"/>
      <c r="M7" s="47"/>
      <c r="O7" s="1"/>
      <c r="R7" s="1"/>
      <c r="S7" s="1"/>
      <c r="T7" s="1"/>
      <c r="AA7"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c'est un plat de la famille poisson le risque c'est pale sec risque de refus je mets avec brocolis carottes ou riz pilaf avec legume colore j'ajoute ou je verifie sauce legere citron herbes ou jus court je pense au convive enfants rendre le poisson plus lisible et moins sec j'explique mon choix au lieu de repondre au hasard</v>
      </c>
    </row>
    <row r="8" spans="1:35" ht="24" customHeight="1" x14ac:dyDescent="0.25">
      <c r="A8" s="135" t="s">
        <v>1918</v>
      </c>
      <c r="B8" s="48"/>
      <c r="C8" s="48"/>
      <c r="D8" s="48"/>
      <c r="E8" s="48"/>
      <c r="F8" s="48"/>
      <c r="G8" s="12"/>
      <c r="H8" s="134" t="s">
        <v>1919</v>
      </c>
      <c r="I8" s="49"/>
      <c r="J8" s="49"/>
      <c r="K8" s="49"/>
      <c r="L8" s="49"/>
      <c r="M8" s="49"/>
      <c r="O8" s="2" t="s">
        <v>15</v>
      </c>
      <c r="P8" s="3"/>
      <c r="Q8" s="3"/>
      <c r="R8" s="3"/>
      <c r="S8" s="3"/>
      <c r="T8" s="3"/>
      <c r="U8" s="6"/>
      <c r="V8" s="15"/>
      <c r="W8" s="15"/>
      <c r="X8" s="15"/>
    </row>
    <row r="9" spans="1:35" ht="54.95" customHeight="1" x14ac:dyDescent="0.25">
      <c r="A9" s="13" t="s">
        <v>16</v>
      </c>
      <c r="B9" s="1254" t="str">
        <f>IFERROR(INDEX($F$53:$F$95,MATCH($B$4,$A$53:$A$95,0)),"")</f>
        <v>Analysez le plat principal « Poisson blanc vapeur » : identifiez sa famille, son risque principal, puis proposez une garniture, une sauce ou un jus, une adaptation convive et une justification.</v>
      </c>
      <c r="C9" s="1254"/>
      <c r="D9" s="1254"/>
      <c r="E9" s="1254"/>
      <c r="F9" s="1254"/>
      <c r="G9" s="12"/>
      <c r="H9" s="14" t="s">
        <v>17</v>
      </c>
      <c r="I9" s="1254" t="str">
        <f>IFERROR(INDEX($G$53:$G$95,MATCH($B$4,$A$53:$A$95,0)),"")</f>
        <v>Regarde le plat « Poisson blanc vapeur » : c’est quelle famille, quel est le risque, et qu’est-ce que tu mets avec pour que le menu fonctionne ?</v>
      </c>
      <c r="J9" s="1254"/>
      <c r="K9" s="1254"/>
      <c r="L9" s="1254"/>
      <c r="M9" s="1254"/>
      <c r="O9" s="142" t="s">
        <v>1920</v>
      </c>
      <c r="P9" s="139"/>
      <c r="Q9" s="5"/>
      <c r="R9" s="5"/>
      <c r="S9" s="5"/>
      <c r="T9" s="5"/>
      <c r="U9" s="6"/>
      <c r="V9" s="15"/>
      <c r="W9" s="15"/>
      <c r="X9" s="15"/>
    </row>
    <row r="10" spans="1:35" ht="18.75" x14ac:dyDescent="0.25">
      <c r="A10" s="11"/>
      <c r="B10" s="47"/>
      <c r="C10" s="47"/>
      <c r="D10" s="47"/>
      <c r="E10" s="47"/>
      <c r="F10" s="47"/>
      <c r="G10" s="11"/>
      <c r="H10" s="11"/>
      <c r="I10" s="47"/>
      <c r="J10" s="47"/>
      <c r="K10" s="47"/>
      <c r="L10" s="47"/>
      <c r="M10" s="47"/>
      <c r="O10" s="142" t="s">
        <v>1921</v>
      </c>
      <c r="P10" s="139"/>
      <c r="Q10" s="5"/>
      <c r="R10" s="5"/>
      <c r="S10" s="5"/>
      <c r="T10" s="5"/>
      <c r="U10" s="6"/>
      <c r="V10" s="15"/>
      <c r="W10" s="15"/>
      <c r="X10" s="15"/>
    </row>
    <row r="11" spans="1:35" ht="50.1" customHeight="1" x14ac:dyDescent="0.25">
      <c r="A11" s="1260" t="s">
        <v>22</v>
      </c>
      <c r="B11" s="1255" t="s">
        <v>4809</v>
      </c>
      <c r="C11" s="1255"/>
      <c r="D11" s="1255"/>
      <c r="E11" s="1255"/>
      <c r="F11" s="1255"/>
      <c r="G11" s="12"/>
      <c r="H11" s="1261" t="s">
        <v>23</v>
      </c>
      <c r="I11" s="1255" t="s">
        <v>4813</v>
      </c>
      <c r="J11" s="1255"/>
      <c r="K11" s="1255"/>
      <c r="L11" s="1255"/>
      <c r="M11" s="1255"/>
      <c r="O11" s="142" t="s">
        <v>1924</v>
      </c>
      <c r="P11" s="139"/>
      <c r="Q11" s="5"/>
      <c r="R11" s="5"/>
      <c r="S11" s="5"/>
      <c r="T11" s="5"/>
      <c r="U11" s="6"/>
      <c r="V11" s="15"/>
      <c r="W11" s="15"/>
      <c r="X11" s="15"/>
    </row>
    <row r="12" spans="1:35" ht="50.1" customHeight="1" x14ac:dyDescent="0.25">
      <c r="A12" s="1260"/>
      <c r="B12" s="1255" t="s">
        <v>4810</v>
      </c>
      <c r="C12" s="1255"/>
      <c r="D12" s="1255"/>
      <c r="E12" s="1255"/>
      <c r="F12" s="1255"/>
      <c r="G12" s="12"/>
      <c r="H12" s="1261"/>
      <c r="I12" s="1255" t="s">
        <v>4814</v>
      </c>
      <c r="J12" s="1255"/>
      <c r="K12" s="1255"/>
      <c r="L12" s="1255"/>
      <c r="M12" s="1255"/>
      <c r="O12" s="142" t="s">
        <v>1925</v>
      </c>
      <c r="P12" s="141"/>
      <c r="Q12" s="5"/>
      <c r="R12" s="5"/>
      <c r="S12" s="5"/>
      <c r="T12" s="5"/>
      <c r="U12" s="6"/>
      <c r="V12" s="15"/>
      <c r="W12" s="15"/>
      <c r="X12" s="15"/>
    </row>
    <row r="13" spans="1:35" ht="80.25" customHeight="1" x14ac:dyDescent="0.25">
      <c r="A13" s="13" t="s">
        <v>30</v>
      </c>
      <c r="B13" s="1257" t="str">
        <f>IFERROR(INDEX($J$53:$J$95,MATCH($B$4,$A$53:$A$95,0)),"")</f>
        <v>Si la réponse reste générale, demander à l’apprenant de nommer le plat, sa famille, le risque précis, puis une correction par garniture et sauce.</v>
      </c>
      <c r="C13" s="1257"/>
      <c r="D13" s="1257"/>
      <c r="E13" s="1257"/>
      <c r="F13" s="1257"/>
      <c r="G13" s="12"/>
      <c r="H13" s="14" t="s">
        <v>31</v>
      </c>
      <c r="I13" s="1256" t="str">
        <f>IFERROR(INDEX($K$53:$K$95,MATCH($B$4,$A$53:$A$95,0)),"")</f>
        <v>Demander : « C’est quel type de plat ? Qu’est-ce qui peut rater ? Avec quoi tu le rends meilleur ? Pour qui tu le prépares ? »</v>
      </c>
      <c r="J13" s="1256"/>
      <c r="K13" s="1256"/>
      <c r="L13" s="1256"/>
      <c r="M13" s="1256"/>
      <c r="O13" s="142" t="s">
        <v>1926</v>
      </c>
      <c r="P13" s="139"/>
      <c r="Q13" s="5"/>
      <c r="R13" s="5"/>
      <c r="S13" s="5"/>
      <c r="T13" s="5"/>
      <c r="U13" s="6"/>
      <c r="V13" s="15"/>
      <c r="W13" s="15"/>
      <c r="X13" s="15"/>
    </row>
    <row r="14" spans="1:35" ht="18.75" x14ac:dyDescent="0.25">
      <c r="A14" s="11"/>
      <c r="B14" s="47"/>
      <c r="C14" s="47"/>
      <c r="D14" s="47"/>
      <c r="E14" s="47"/>
      <c r="F14" s="47"/>
      <c r="G14" s="11"/>
      <c r="H14" s="11"/>
      <c r="I14" s="47"/>
      <c r="J14" s="47"/>
      <c r="K14" s="47"/>
      <c r="L14" s="47"/>
      <c r="M14" s="47"/>
      <c r="O14" s="142" t="s">
        <v>1927</v>
      </c>
      <c r="P14" s="139"/>
      <c r="Q14" s="5"/>
      <c r="R14" s="5"/>
      <c r="S14" s="5"/>
      <c r="T14" s="5"/>
      <c r="U14" s="6"/>
      <c r="V14" s="15"/>
      <c r="W14" s="15"/>
      <c r="X14" s="15"/>
    </row>
    <row r="15" spans="1:35" ht="50.1" customHeight="1" x14ac:dyDescent="0.25">
      <c r="A15" s="1259" t="s">
        <v>36</v>
      </c>
      <c r="B15" s="1255" t="s">
        <v>4811</v>
      </c>
      <c r="C15" s="1255"/>
      <c r="D15" s="1255"/>
      <c r="E15" s="1255"/>
      <c r="F15" s="1255"/>
      <c r="G15" s="12"/>
      <c r="H15" s="1261" t="s">
        <v>38</v>
      </c>
      <c r="I15" s="1255" t="s">
        <v>4815</v>
      </c>
      <c r="J15" s="1255"/>
      <c r="K15" s="1255"/>
      <c r="L15" s="1255"/>
      <c r="M15" s="1255"/>
      <c r="O15" s="142" t="s">
        <v>1928</v>
      </c>
      <c r="P15" s="139"/>
      <c r="Q15" s="5"/>
      <c r="R15" s="5"/>
      <c r="S15" s="5"/>
      <c r="T15" s="5"/>
      <c r="U15" s="6"/>
      <c r="V15" s="15"/>
      <c r="W15" s="15"/>
      <c r="X15" s="15"/>
    </row>
    <row r="16" spans="1:35" ht="50.1" customHeight="1" x14ac:dyDescent="0.25">
      <c r="A16" s="1259"/>
      <c r="B16" s="1255" t="s">
        <v>4812</v>
      </c>
      <c r="C16" s="1255"/>
      <c r="D16" s="1255"/>
      <c r="E16" s="1255"/>
      <c r="F16" s="1255"/>
      <c r="G16" s="12"/>
      <c r="H16" s="1261"/>
      <c r="I16" s="1255" t="s">
        <v>4816</v>
      </c>
      <c r="J16" s="1255"/>
      <c r="K16" s="1255"/>
      <c r="L16" s="1255"/>
      <c r="M16" s="1255"/>
      <c r="O16" s="142" t="s">
        <v>1929</v>
      </c>
      <c r="P16" s="139"/>
      <c r="Q16" s="5"/>
      <c r="R16" s="5"/>
      <c r="S16" s="5"/>
      <c r="T16" s="5"/>
      <c r="U16" s="6"/>
      <c r="V16" s="15"/>
      <c r="W16" s="15"/>
      <c r="X16" s="15"/>
    </row>
    <row r="17" spans="1:34" ht="80.25" customHeight="1" x14ac:dyDescent="0.25">
      <c r="A17" s="13" t="s">
        <v>44</v>
      </c>
      <c r="B17" s="1257" t="str">
        <f>IF(UPPER($H$4)="X",IFERROR(INDEX($H$53:$H$95,MATCH($B$4,$A$53:$A$95,0)),""),"Réponse attendue masquée — saisir X en H4 pour afficher")</f>
        <v>Poisson blanc vapeur appartient à la famille poisson. Le risque principal est pâle, sec, risque de refus. Je propose comme garniture : Brocolis, carottes ou riz pilaf avec légume coloré. Pour la sauce ou le jus : Sauce légère citron-herbes ou jus court. L’adaptation convive est : Enfants : rendre le poisson plus lisible et moins sec. La justification est de construire le menu à partir du plat principal sans corriger au hasard.</v>
      </c>
      <c r="C17" s="1257"/>
      <c r="D17" s="1257"/>
      <c r="E17" s="1257"/>
      <c r="F17" s="1257"/>
      <c r="G17" s="12"/>
      <c r="H17" s="17" t="s">
        <v>45</v>
      </c>
      <c r="I17" s="1256" t="str">
        <f>IF(UPPER($H$4)="X",IFERROR(INDEX($I$53:$I$95,MATCH($B$4,$A$53:$A$95,0)),""),"Réponse attendue masquée — saisir X en H4 pour afficher")</f>
        <v>C’est un plat de la famille poisson. Le risque, c’est pâle, sec, risque de refus. Je mets avec : Brocolis, carottes ou riz pilaf avec légume coloré. J’ajoute ou je vérifie : Sauce légère citron-herbes ou jus court. Je pense au convive : Enfants : rendre le poisson plus lisible et moins sec. J’explique mon choix au lieu de répondre au hasard.</v>
      </c>
      <c r="J17" s="1256"/>
      <c r="K17" s="1256"/>
      <c r="L17" s="1256"/>
      <c r="M17" s="1256"/>
      <c r="O17" s="142" t="s">
        <v>1930</v>
      </c>
      <c r="P17" s="139"/>
      <c r="Q17" s="5"/>
      <c r="R17" s="5"/>
      <c r="S17" s="5"/>
      <c r="T17" s="5"/>
      <c r="U17" s="6"/>
      <c r="V17" s="15"/>
      <c r="W17" s="15"/>
      <c r="X17" s="15"/>
    </row>
    <row r="18" spans="1:34" ht="18.75" x14ac:dyDescent="0.25">
      <c r="A18" s="11"/>
      <c r="B18" s="47"/>
      <c r="C18" s="47"/>
      <c r="D18" s="47"/>
      <c r="E18" s="47"/>
      <c r="F18" s="47"/>
      <c r="G18" s="11"/>
      <c r="H18" s="11"/>
      <c r="I18" s="47"/>
      <c r="J18" s="47"/>
      <c r="K18" s="47"/>
      <c r="L18" s="47"/>
      <c r="M18" s="47"/>
      <c r="O18" s="142" t="s">
        <v>1931</v>
      </c>
      <c r="P18" s="139"/>
      <c r="Q18" s="5"/>
      <c r="R18" s="5"/>
      <c r="S18" s="5"/>
      <c r="T18" s="5"/>
      <c r="U18" s="15"/>
      <c r="V18" s="15"/>
      <c r="W18" s="15"/>
      <c r="X18" s="15"/>
    </row>
    <row r="19" spans="1:34" ht="54.95" customHeight="1" x14ac:dyDescent="0.25">
      <c r="A19" s="50" t="s">
        <v>50</v>
      </c>
      <c r="B19" s="1257" t="str">
        <f>IF(ISBLANK(H4),"",IF(UPPER(TRIM($H$4))="X",IFERROR(INDEX($M$53:$M$95,MATCH($B$4,$A$53:$A$95,0)),""),"Mots-clés masqués — saisir X en H4 pour afficher"))</f>
        <v>poisson ; pâle, sec, risque de refus ; Brocolis, carottes ou riz pilaf avec légume coloré ; Sauce légère citron-herbes ou jus court ; Enfants : rendre le poisson plus lisible et moins sec ; justification</v>
      </c>
      <c r="C19" s="1257"/>
      <c r="D19" s="1257"/>
      <c r="E19" s="1257"/>
      <c r="F19" s="1257"/>
      <c r="G19" s="12"/>
      <c r="H19" s="51" t="s">
        <v>51</v>
      </c>
      <c r="I19" s="1262" t="str">
        <f>IFERROR(INDEX($X$53:$X$95,MATCH($B$4,$A$53:$A$95,0)),"")</f>
        <v>Poisson blanc vapeur : famille + risque + garniture + sauce + convive.</v>
      </c>
      <c r="J19" s="1262"/>
      <c r="K19" s="1262"/>
      <c r="L19" s="1262"/>
      <c r="M19" s="1262"/>
      <c r="O19" s="143"/>
      <c r="P19" s="139"/>
      <c r="Q19" s="5"/>
      <c r="R19" s="5"/>
      <c r="S19" s="5"/>
      <c r="T19" s="5"/>
    </row>
    <row r="20" spans="1:34" ht="15.75" x14ac:dyDescent="0.25">
      <c r="A20" s="52"/>
      <c r="B20" s="47"/>
      <c r="C20" s="47"/>
      <c r="D20" s="47"/>
      <c r="E20" s="47"/>
      <c r="F20" s="47"/>
      <c r="G20" s="11"/>
      <c r="H20" s="12"/>
      <c r="I20" s="44"/>
      <c r="J20" s="44"/>
      <c r="K20" s="44"/>
      <c r="L20" s="44"/>
      <c r="M20" s="44"/>
      <c r="O20" s="1"/>
      <c r="R20" s="1"/>
      <c r="S20" s="1"/>
      <c r="T20" s="1"/>
    </row>
    <row r="21" spans="1:34" ht="18.75" customHeight="1" x14ac:dyDescent="0.25">
      <c r="A21" s="12"/>
      <c r="B21" s="12"/>
      <c r="C21" s="12"/>
      <c r="D21" s="12"/>
      <c r="E21" s="12"/>
      <c r="F21" s="12"/>
      <c r="G21" s="12"/>
      <c r="H21" s="12"/>
      <c r="I21" s="12"/>
      <c r="J21" s="12"/>
      <c r="K21" s="12"/>
      <c r="L21" s="12"/>
      <c r="M21" s="12"/>
      <c r="O21" s="1"/>
      <c r="R21" s="1"/>
      <c r="S21" s="1"/>
      <c r="T21" s="1"/>
    </row>
    <row r="22" spans="1:34" ht="24" customHeight="1" x14ac:dyDescent="0.25">
      <c r="A22" s="75" t="s">
        <v>52</v>
      </c>
      <c r="B22" s="18"/>
      <c r="C22" s="18"/>
      <c r="D22" s="18"/>
      <c r="E22" s="18"/>
      <c r="F22" s="18"/>
      <c r="G22" s="18"/>
      <c r="H22" s="18"/>
      <c r="I22" s="18"/>
      <c r="J22" s="18"/>
      <c r="K22" s="18"/>
      <c r="L22" s="18"/>
      <c r="M22" s="18"/>
      <c r="O22" s="1"/>
      <c r="R22" s="1"/>
      <c r="S22" s="1"/>
      <c r="T22" s="1"/>
    </row>
    <row r="23" spans="1:34" ht="60" customHeight="1" x14ac:dyDescent="0.25">
      <c r="A23" s="76" t="s">
        <v>53</v>
      </c>
      <c r="B23" s="74" t="str">
        <f>IF(UPPER($H$4)="X",IFERROR(INDEX($R$53:$R$95,MATCH($B$4,$A$53:$A$95,0)),""),"Masqué")</f>
        <v>Brocolis, carottes ou riz pilaf avec légume coloré</v>
      </c>
      <c r="C23" s="77" t="s">
        <v>54</v>
      </c>
      <c r="D23" s="74" t="str">
        <f>IF(UPPER($H$4)="X",IFERROR(INDEX($S$53:$S$95,MATCH($B$4,$A$53:$A$95,0)),""),"Masqué")</f>
        <v>Sauce légère citron-herbes ou jus court</v>
      </c>
      <c r="E23" s="77" t="s">
        <v>55</v>
      </c>
      <c r="F23" s="74" t="str">
        <f>IF(UPPER($H$4)="X",IFERROR(INDEX($T$53:$T$95,MATCH($B$4,$A$53:$A$95,0)),""),"Masqué")</f>
        <v>Crudité colorée si le menu reste pâle</v>
      </c>
      <c r="G23" s="77" t="s">
        <v>56</v>
      </c>
      <c r="H23" s="74" t="str">
        <f>IF(UPPER($H$4)="X",IFERROR(INDEX($U$53:$U$95,MATCH($B$4,$A$53:$A$95,0)),""),"Masqué")</f>
        <v>Fruit de saison coloré</v>
      </c>
      <c r="I23" s="77" t="s">
        <v>57</v>
      </c>
      <c r="J23" s="74" t="str">
        <f>IF(UPPER($H$4)="X",IFERROR(INDEX($V$53:$V$95,MATCH($B$4,$A$53:$A$95,0)),""),"Masqué")</f>
        <v>Enfants : rendre le poisson plus lisible et moins sec</v>
      </c>
      <c r="K23" s="77" t="s">
        <v>58</v>
      </c>
      <c r="L23" s="74" t="str">
        <f>IF(UPPER($H$4)="X",IFERROR(INDEX($W$53:$W$95,MATCH($B$4,$A$53:$A$95,0)),""),"Masqué")</f>
        <v>Éviter le dessèchement au maintien chaud</v>
      </c>
      <c r="M23" s="12"/>
      <c r="O23" s="1"/>
      <c r="R23" s="1"/>
      <c r="S23" s="1"/>
      <c r="T23" s="1"/>
    </row>
    <row r="24" spans="1:34" ht="15.75" x14ac:dyDescent="0.25">
      <c r="A24" s="12"/>
      <c r="B24" s="12"/>
      <c r="C24" s="12"/>
      <c r="D24" s="12"/>
      <c r="E24" s="12"/>
      <c r="F24" s="12"/>
      <c r="G24" s="12"/>
      <c r="H24" s="12"/>
      <c r="I24" s="12"/>
      <c r="J24" s="12"/>
      <c r="K24" s="12"/>
      <c r="L24" s="12"/>
      <c r="M24" s="12"/>
      <c r="O24" s="1"/>
      <c r="R24" s="1"/>
      <c r="S24" s="1"/>
      <c r="T24" s="1"/>
    </row>
    <row r="25" spans="1:34" x14ac:dyDescent="0.25">
      <c r="A25" s="7"/>
      <c r="B25" s="7"/>
      <c r="C25" s="7"/>
      <c r="D25" s="7"/>
      <c r="E25" s="7"/>
      <c r="F25" s="7"/>
      <c r="G25" s="7"/>
      <c r="H25" s="7"/>
      <c r="I25" s="7"/>
      <c r="J25" s="7"/>
      <c r="K25" s="7"/>
      <c r="L25" s="7"/>
      <c r="M25" s="7"/>
      <c r="N25" s="7"/>
      <c r="P25" s="7"/>
      <c r="Q25" s="7"/>
    </row>
    <row r="26" spans="1:34" ht="24" customHeight="1" x14ac:dyDescent="0.25">
      <c r="A26" s="1258" t="s">
        <v>1932</v>
      </c>
      <c r="B26" s="19" t="s">
        <v>60</v>
      </c>
      <c r="C26" s="19" t="s">
        <v>61</v>
      </c>
      <c r="D26" s="19" t="s">
        <v>62</v>
      </c>
      <c r="E26" s="19" t="s">
        <v>63</v>
      </c>
      <c r="F26" s="19" t="s">
        <v>64</v>
      </c>
      <c r="G26" s="20"/>
      <c r="H26" s="17" t="s">
        <v>65</v>
      </c>
      <c r="I26" s="17" t="s">
        <v>61</v>
      </c>
      <c r="J26" s="17" t="s">
        <v>62</v>
      </c>
      <c r="K26" s="17" t="s">
        <v>63</v>
      </c>
      <c r="L26" s="17" t="s">
        <v>64</v>
      </c>
      <c r="M26" s="37"/>
    </row>
    <row r="27" spans="1:34" ht="24" customHeight="1" x14ac:dyDescent="0.25">
      <c r="A27" s="1258"/>
      <c r="B27" s="19" t="s">
        <v>66</v>
      </c>
      <c r="C27" s="19" t="s">
        <v>67</v>
      </c>
      <c r="D27" s="19" t="s">
        <v>68</v>
      </c>
      <c r="E27" s="19" t="s">
        <v>69</v>
      </c>
      <c r="F27" s="19" t="s">
        <v>64</v>
      </c>
      <c r="G27" s="20"/>
      <c r="H27" s="17" t="s">
        <v>66</v>
      </c>
      <c r="I27" s="17" t="s">
        <v>67</v>
      </c>
      <c r="J27" s="17" t="s">
        <v>68</v>
      </c>
      <c r="K27" s="17" t="s">
        <v>69</v>
      </c>
      <c r="L27" s="17" t="s">
        <v>64</v>
      </c>
      <c r="M27" s="37"/>
      <c r="AA27" s="23" t="s">
        <v>70</v>
      </c>
      <c r="AB27" s="23" t="s">
        <v>61</v>
      </c>
      <c r="AC27" s="23" t="s">
        <v>71</v>
      </c>
      <c r="AD27" s="23" t="s">
        <v>72</v>
      </c>
      <c r="AE27" s="23" t="s">
        <v>73</v>
      </c>
      <c r="AF27" s="23" t="s">
        <v>74</v>
      </c>
      <c r="AG27" s="23" t="s">
        <v>75</v>
      </c>
      <c r="AH27" s="23" t="s">
        <v>76</v>
      </c>
    </row>
    <row r="28" spans="1:34" ht="24" customHeight="1" x14ac:dyDescent="0.25">
      <c r="A28" s="1258"/>
      <c r="B28" s="13" t="str">
        <f t="shared" ref="B28:B33" si="0">$AA28</f>
        <v>Famille du plat</v>
      </c>
      <c r="C28" s="24">
        <f t="shared" ref="C28:C33" si="1">$AB28</f>
        <v>4</v>
      </c>
      <c r="D28" s="24">
        <f t="shared" ref="D28:D33" si="2">IF($B28="","",IF(OR(AND($AI$4&lt;&gt;"",ISNUMBER(SEARCH($AI$4,$AA$4))),AND($AC28&lt;&gt;"",ISNUMBER(SEARCH($AC28,$AA$4))),AND($AD28&lt;&gt;"",ISNUMBER(SEARCH($AD28,$AA$4))),AND($AE28&lt;&gt;"",ISNUMBER(SEARCH($AE28,$AA$4)))),$C28,0))</f>
        <v>4</v>
      </c>
      <c r="E28" s="24">
        <f t="shared" ref="E28:E33" si="3">IF(COUNTA($B$15:$B$16)=0,"",IF(OR(AND($AI$4&lt;&gt;"",ISNUMBER(SEARCH($AI$4,$AA$5))),AND($AC28&lt;&gt;"",ISNUMBER(SEARCH($AC28,$AA$5))),AND($AD28&lt;&gt;"",ISNUMBER(SEARCH($AD28,$AA$5))),AND($AE28&lt;&gt;"",ISNUMBER(SEARCH($AE28,$AA$5)))),$C28,0))</f>
        <v>4</v>
      </c>
      <c r="F28" s="16" t="str">
        <f t="shared" ref="F28:F33" si="4">IF(COUNTA($B$15:$B$16)=0,IF($D28&gt;0,"OK initial","Manque"),IF($E28&gt;0,IF($D28&gt;0,"OK","Corrigé"),"Manque"))</f>
        <v>OK</v>
      </c>
      <c r="G28" s="53"/>
      <c r="H28" s="14" t="str">
        <f t="shared" ref="H28:H33" si="5">$AA28</f>
        <v>Famille du plat</v>
      </c>
      <c r="I28" s="24">
        <f t="shared" ref="I28:I33" si="6">$AB28</f>
        <v>4</v>
      </c>
      <c r="J28" s="24">
        <f t="shared" ref="J28:J33" si="7">IF($H28="","",IF(OR(AND($AI$5&lt;&gt;"",ISNUMBER(SEARCH($AI$5,$AA$6))),AND($AF28&lt;&gt;"",ISNUMBER(SEARCH($AF28,$AA$6))),AND($AG28&lt;&gt;"",ISNUMBER(SEARCH($AG28,$AA$6))),AND($AH28&lt;&gt;"",ISNUMBER(SEARCH($AH28,$AA$6)))),$I28,0))</f>
        <v>4</v>
      </c>
      <c r="K28" s="24">
        <f t="shared" ref="K28:K33" si="8">IF(COUNTA($I$15:$I$16)=0,"",IF(OR(AND($AI$5&lt;&gt;"",ISNUMBER(SEARCH($AI$5,$AA$7))),AND($AF28&lt;&gt;"",ISNUMBER(SEARCH($AF28,$AA$7))),AND($AG28&lt;&gt;"",ISNUMBER(SEARCH($AG28,$AA$7))),AND($AH28&lt;&gt;"",ISNUMBER(SEARCH($AH28,$AA$7)))),$I28,0))</f>
        <v>4</v>
      </c>
      <c r="L28" s="16" t="str">
        <f t="shared" ref="L28:L33" si="9">IF(COUNTA($I$15:$I$16)=0,IF($J28&gt;0,"OK initial","Manque"),IF($K28&gt;0,IF($J28&gt;0,"OK","Corrigé"),"Manque"))</f>
        <v>OK</v>
      </c>
      <c r="M28" s="37"/>
      <c r="AA28" s="10" t="str">
        <f>IFERROR(INDEX($Y$53:$Y$95,MATCH($B$4,$A$53:$A$95,0)),"")</f>
        <v>Famille du plat</v>
      </c>
      <c r="AB28" s="26">
        <f>IFERROR(INDEX($Z$53:$Z$95,MATCH($B$4,$A$53:$A$95,0)),0)</f>
        <v>4</v>
      </c>
      <c r="AC28" s="26" t="str">
        <f>IFERROR(INDEX($AA$53:$AA$95,MATCH($B$4,$A$53:$A$95,0)),"")</f>
        <v>poisson</v>
      </c>
      <c r="AD28" s="26" t="str">
        <f>IFERROR(INDEX($AB$53:$AB$95,MATCH($B$4,$A$53:$A$95,0)),"")</f>
        <v>vapeur</v>
      </c>
      <c r="AE28" s="26" t="str">
        <f>IFERROR(INDEX($AC$53:$AC$95,MATCH($B$4,$A$53:$A$95,0)),"")</f>
        <v>blanc</v>
      </c>
      <c r="AF28" s="26" t="str">
        <f>IFERROR(INDEX($AD$53:$AD$95,MATCH($B$4,$A$53:$A$95,0)),"")</f>
        <v>poisson</v>
      </c>
      <c r="AG28" s="26" t="str">
        <f>IFERROR(INDEX($AE$53:$AE$95,MATCH($B$4,$A$53:$A$95,0)),"")</f>
        <v>vapeur</v>
      </c>
      <c r="AH28" s="26" t="str">
        <f>IFERROR(INDEX($AF$53:$AF$95,MATCH($B$4,$A$53:$A$95,0)),"")</f>
        <v>blanc</v>
      </c>
    </row>
    <row r="29" spans="1:34" ht="24" customHeight="1" x14ac:dyDescent="0.25">
      <c r="A29" s="1258"/>
      <c r="B29" s="13" t="str">
        <f t="shared" si="0"/>
        <v>Risque principal</v>
      </c>
      <c r="C29" s="24">
        <f t="shared" si="1"/>
        <v>4</v>
      </c>
      <c r="D29" s="24">
        <f t="shared" si="2"/>
        <v>4</v>
      </c>
      <c r="E29" s="24">
        <f t="shared" si="3"/>
        <v>4</v>
      </c>
      <c r="F29" s="16" t="str">
        <f t="shared" si="4"/>
        <v>OK</v>
      </c>
      <c r="G29" s="53"/>
      <c r="H29" s="14" t="str">
        <f t="shared" si="5"/>
        <v>Risque principal</v>
      </c>
      <c r="I29" s="24">
        <f t="shared" si="6"/>
        <v>4</v>
      </c>
      <c r="J29" s="24">
        <f t="shared" si="7"/>
        <v>4</v>
      </c>
      <c r="K29" s="24">
        <f t="shared" si="8"/>
        <v>4</v>
      </c>
      <c r="L29" s="16" t="str">
        <f t="shared" si="9"/>
        <v>OK</v>
      </c>
      <c r="M29" s="37"/>
      <c r="AA29" s="10" t="str">
        <f>IFERROR(INDEX($AG$53:$AG$95,MATCH($B$4,$A$53:$A$95,0)),"")</f>
        <v>Risque principal</v>
      </c>
      <c r="AB29" s="26">
        <f>IFERROR(INDEX($AH$53:$AH$95,MATCH($B$4,$A$53:$A$95,0)),0)</f>
        <v>4</v>
      </c>
      <c r="AC29" s="26" t="str">
        <f>IFERROR(INDEX($AI$53:$AI$95,MATCH($B$4,$A$53:$A$95,0)),"")</f>
        <v>pale</v>
      </c>
      <c r="AD29" s="26" t="str">
        <f>IFERROR(INDEX($AJ$53:$AJ$95,MATCH($B$4,$A$53:$A$95,0)),"")</f>
        <v>sec</v>
      </c>
      <c r="AE29" s="26" t="str">
        <f>IFERROR(INDEX($AK$53:$AK$95,MATCH($B$4,$A$53:$A$95,0)),"")</f>
        <v>refus</v>
      </c>
      <c r="AF29" s="26" t="str">
        <f>IFERROR(INDEX($AL$53:$AL$95,MATCH($B$4,$A$53:$A$95,0)),"")</f>
        <v>pale</v>
      </c>
      <c r="AG29" s="26" t="str">
        <f>IFERROR(INDEX($AM$53:$AM$95,MATCH($B$4,$A$53:$A$95,0)),"")</f>
        <v>sec</v>
      </c>
      <c r="AH29" s="26" t="str">
        <f>IFERROR(INDEX($AN$53:$AN$95,MATCH($B$4,$A$53:$A$95,0)),"")</f>
        <v>refus</v>
      </c>
    </row>
    <row r="30" spans="1:34" ht="24" customHeight="1" x14ac:dyDescent="0.25">
      <c r="A30" s="1258"/>
      <c r="B30" s="13" t="str">
        <f t="shared" si="0"/>
        <v>Garniture proposée</v>
      </c>
      <c r="C30" s="24">
        <f t="shared" si="1"/>
        <v>4</v>
      </c>
      <c r="D30" s="24">
        <f t="shared" si="2"/>
        <v>4</v>
      </c>
      <c r="E30" s="24">
        <f t="shared" si="3"/>
        <v>4</v>
      </c>
      <c r="F30" s="16" t="str">
        <f t="shared" si="4"/>
        <v>OK</v>
      </c>
      <c r="G30" s="53"/>
      <c r="H30" s="14" t="str">
        <f t="shared" si="5"/>
        <v>Garniture proposée</v>
      </c>
      <c r="I30" s="24">
        <f t="shared" si="6"/>
        <v>4</v>
      </c>
      <c r="J30" s="24">
        <f t="shared" si="7"/>
        <v>4</v>
      </c>
      <c r="K30" s="24">
        <f t="shared" si="8"/>
        <v>4</v>
      </c>
      <c r="L30" s="16" t="str">
        <f t="shared" si="9"/>
        <v>OK</v>
      </c>
      <c r="M30" s="37"/>
      <c r="AA30" s="10" t="str">
        <f>IFERROR(INDEX($AO$53:$AO$95,MATCH($B$4,$A$53:$A$95,0)),"")</f>
        <v>Garniture proposée</v>
      </c>
      <c r="AB30" s="26">
        <f>IFERROR(INDEX($AP$53:$AP$95,MATCH($B$4,$A$53:$A$95,0)),0)</f>
        <v>4</v>
      </c>
      <c r="AC30" s="26" t="str">
        <f>IFERROR(INDEX($AQ$53:$AQ$95,MATCH($B$4,$A$53:$A$95,0)),"")</f>
        <v>brocolis</v>
      </c>
      <c r="AD30" s="26" t="str">
        <f>IFERROR(INDEX($AR$53:$AR$95,MATCH($B$4,$A$53:$A$95,0)),"")</f>
        <v>carottes</v>
      </c>
      <c r="AE30" s="26" t="str">
        <f>IFERROR(INDEX($AS$53:$AS$95,MATCH($B$4,$A$53:$A$95,0)),"")</f>
        <v>legume</v>
      </c>
      <c r="AF30" s="26" t="str">
        <f>IFERROR(INDEX($AT$53:$AT$95,MATCH($B$4,$A$53:$A$95,0)),"")</f>
        <v>brocolis</v>
      </c>
      <c r="AG30" s="26" t="str">
        <f>IFERROR(INDEX($AU$53:$AU$95,MATCH($B$4,$A$53:$A$95,0)),"")</f>
        <v>carottes</v>
      </c>
      <c r="AH30" s="26" t="str">
        <f>IFERROR(INDEX($AV$53:$AV$95,MATCH($B$4,$A$53:$A$95,0)),"")</f>
        <v>legume</v>
      </c>
    </row>
    <row r="31" spans="1:34" ht="24" customHeight="1" x14ac:dyDescent="0.25">
      <c r="A31" s="1258"/>
      <c r="B31" s="13" t="str">
        <f t="shared" si="0"/>
        <v>Sauce ou jus</v>
      </c>
      <c r="C31" s="24">
        <f t="shared" si="1"/>
        <v>3</v>
      </c>
      <c r="D31" s="24">
        <f t="shared" si="2"/>
        <v>3</v>
      </c>
      <c r="E31" s="24">
        <f t="shared" si="3"/>
        <v>3</v>
      </c>
      <c r="F31" s="16" t="str">
        <f t="shared" si="4"/>
        <v>OK</v>
      </c>
      <c r="G31" s="53"/>
      <c r="H31" s="14" t="str">
        <f t="shared" si="5"/>
        <v>Sauce ou jus</v>
      </c>
      <c r="I31" s="24">
        <f t="shared" si="6"/>
        <v>3</v>
      </c>
      <c r="J31" s="24">
        <f t="shared" si="7"/>
        <v>0</v>
      </c>
      <c r="K31" s="24">
        <f t="shared" si="8"/>
        <v>3</v>
      </c>
      <c r="L31" s="16" t="str">
        <f t="shared" si="9"/>
        <v>Corrigé</v>
      </c>
      <c r="M31" s="37"/>
      <c r="AA31" s="10" t="str">
        <f>IFERROR(INDEX($AW$53:$AW$95,MATCH($B$4,$A$53:$A$95,0)),"")</f>
        <v>Sauce ou jus</v>
      </c>
      <c r="AB31" s="26">
        <f>IFERROR(INDEX($AX$53:$AX$95,MATCH($B$4,$A$53:$A$95,0)),0)</f>
        <v>3</v>
      </c>
      <c r="AC31" s="26" t="str">
        <f>IFERROR(INDEX($AY$53:$AY$95,MATCH($B$4,$A$53:$A$95,0)),"")</f>
        <v>sauce</v>
      </c>
      <c r="AD31" s="26" t="str">
        <f>IFERROR(INDEX($AZ$53:$AZ$95,MATCH($B$4,$A$53:$A$95,0)),"")</f>
        <v>citron</v>
      </c>
      <c r="AE31" s="26" t="str">
        <f>IFERROR(INDEX($BA$53:$BA$95,MATCH($B$4,$A$53:$A$95,0)),"")</f>
        <v>herbes</v>
      </c>
      <c r="AF31" s="26" t="str">
        <f>IFERROR(INDEX($BB$53:$BB$95,MATCH($B$4,$A$53:$A$95,0)),"")</f>
        <v>sauce</v>
      </c>
      <c r="AG31" s="26" t="str">
        <f>IFERROR(INDEX($BC$53:$BC$95,MATCH($B$4,$A$53:$A$95,0)),"")</f>
        <v>citron</v>
      </c>
      <c r="AH31" s="26" t="str">
        <f>IFERROR(INDEX($BD$53:$BD$95,MATCH($B$4,$A$53:$A$95,0)),"")</f>
        <v>herbes</v>
      </c>
    </row>
    <row r="32" spans="1:34" ht="24" customHeight="1" x14ac:dyDescent="0.25">
      <c r="A32" s="1258"/>
      <c r="B32" s="13" t="str">
        <f t="shared" si="0"/>
        <v>Adaptation convive</v>
      </c>
      <c r="C32" s="24">
        <f t="shared" si="1"/>
        <v>3</v>
      </c>
      <c r="D32" s="24">
        <f t="shared" si="2"/>
        <v>0</v>
      </c>
      <c r="E32" s="24">
        <f t="shared" si="3"/>
        <v>3</v>
      </c>
      <c r="F32" s="16" t="str">
        <f t="shared" si="4"/>
        <v>Corrigé</v>
      </c>
      <c r="G32" s="53"/>
      <c r="H32" s="14" t="str">
        <f t="shared" si="5"/>
        <v>Adaptation convive</v>
      </c>
      <c r="I32" s="24">
        <f t="shared" si="6"/>
        <v>3</v>
      </c>
      <c r="J32" s="24">
        <f t="shared" si="7"/>
        <v>0</v>
      </c>
      <c r="K32" s="24">
        <f t="shared" si="8"/>
        <v>3</v>
      </c>
      <c r="L32" s="16" t="str">
        <f t="shared" si="9"/>
        <v>Corrigé</v>
      </c>
      <c r="M32" s="37"/>
      <c r="AA32" s="10" t="str">
        <f>IFERROR(INDEX($BE$53:$BE$95,MATCH($B$4,$A$53:$A$95,0)),"")</f>
        <v>Adaptation convive</v>
      </c>
      <c r="AB32" s="26">
        <f>IFERROR(INDEX($BF$53:$BF$95,MATCH($B$4,$A$53:$A$95,0)),0)</f>
        <v>3</v>
      </c>
      <c r="AC32" s="26" t="str">
        <f>IFERROR(INDEX($BG$53:$BG$95,MATCH($B$4,$A$53:$A$95,0)),"")</f>
        <v>enfants</v>
      </c>
      <c r="AD32" s="26" t="str">
        <f>IFERROR(INDEX($BH$53:$BH$95,MATCH($B$4,$A$53:$A$95,0)),"")</f>
        <v>scolaire</v>
      </c>
      <c r="AE32" s="26" t="str">
        <f>IFERROR(INDEX($BI$53:$BI$95,MATCH($B$4,$A$53:$A$95,0)),"")</f>
        <v>primaire</v>
      </c>
      <c r="AF32" s="26" t="str">
        <f>IFERROR(INDEX($BJ$53:$BJ$95,MATCH($B$4,$A$53:$A$95,0)),"")</f>
        <v>enfants</v>
      </c>
      <c r="AG32" s="26" t="str">
        <f>IFERROR(INDEX($BK$53:$BK$95,MATCH($B$4,$A$53:$A$95,0)),"")</f>
        <v>scolaire</v>
      </c>
      <c r="AH32" s="26" t="str">
        <f>IFERROR(INDEX($BL$53:$BL$95,MATCH($B$4,$A$53:$A$95,0)),"")</f>
        <v>primaire</v>
      </c>
    </row>
    <row r="33" spans="1:34" ht="24" customHeight="1" x14ac:dyDescent="0.25">
      <c r="A33" s="1258"/>
      <c r="B33" s="13" t="str">
        <f t="shared" si="0"/>
        <v>Justification claire</v>
      </c>
      <c r="C33" s="24">
        <f t="shared" si="1"/>
        <v>2</v>
      </c>
      <c r="D33" s="24">
        <f t="shared" si="2"/>
        <v>0</v>
      </c>
      <c r="E33" s="24">
        <f t="shared" si="3"/>
        <v>2</v>
      </c>
      <c r="F33" s="16" t="str">
        <f t="shared" si="4"/>
        <v>Corrigé</v>
      </c>
      <c r="G33" s="53"/>
      <c r="H33" s="14" t="str">
        <f t="shared" si="5"/>
        <v>Justification claire</v>
      </c>
      <c r="I33" s="24">
        <f t="shared" si="6"/>
        <v>2</v>
      </c>
      <c r="J33" s="24">
        <f t="shared" si="7"/>
        <v>0</v>
      </c>
      <c r="K33" s="24">
        <f t="shared" si="8"/>
        <v>2</v>
      </c>
      <c r="L33" s="16" t="str">
        <f t="shared" si="9"/>
        <v>Corrigé</v>
      </c>
      <c r="M33" s="37"/>
      <c r="AA33" s="10" t="str">
        <f>IFERROR(INDEX($BM$53:$BM$95,MATCH($B$4,$A$53:$A$95,0)),"")</f>
        <v>Justification claire</v>
      </c>
      <c r="AB33" s="26">
        <f>IFERROR(INDEX($BN$53:$BN$95,MATCH($B$4,$A$53:$A$95,0)),0)</f>
        <v>2</v>
      </c>
      <c r="AC33" s="26" t="str">
        <f>IFERROR(INDEX($BO$53:$BO$95,MATCH($B$4,$A$53:$A$95,0)),"")</f>
        <v>parce</v>
      </c>
      <c r="AD33" s="26" t="str">
        <f>IFERROR(INDEX($BP$53:$BP$95,MATCH($B$4,$A$53:$A$95,0)),"")</f>
        <v>justification</v>
      </c>
      <c r="AE33" s="26" t="str">
        <f>IFERROR(INDEX($BQ$53:$BQ$95,MATCH($B$4,$A$53:$A$95,0)),"")</f>
        <v>construire</v>
      </c>
      <c r="AF33" s="26" t="str">
        <f>IFERROR(INDEX($BR$53:$BR$95,MATCH($B$4,$A$53:$A$95,0)),"")</f>
        <v>parce</v>
      </c>
      <c r="AG33" s="26" t="str">
        <f>IFERROR(INDEX($BS$53:$BS$95,MATCH($B$4,$A$53:$A$95,0)),"")</f>
        <v>pour</v>
      </c>
      <c r="AH33" s="26" t="str">
        <f>IFERROR(INDEX($BT$53:$BT$95,MATCH($B$4,$A$53:$A$95,0)),"")</f>
        <v>choix</v>
      </c>
    </row>
    <row r="34" spans="1:34" ht="24" customHeight="1" x14ac:dyDescent="0.25">
      <c r="A34" s="1258"/>
      <c r="B34" s="13" t="s">
        <v>77</v>
      </c>
      <c r="C34" s="19">
        <f>SUM($D$28:$D$33)</f>
        <v>15</v>
      </c>
      <c r="D34" s="27"/>
      <c r="E34" s="27"/>
      <c r="F34" s="27"/>
      <c r="G34" s="27"/>
      <c r="H34" s="14" t="s">
        <v>78</v>
      </c>
      <c r="I34" s="17">
        <f>SUM($J$28:$J$33)</f>
        <v>12</v>
      </c>
      <c r="J34" s="27"/>
      <c r="K34" s="27"/>
      <c r="L34" s="27"/>
      <c r="M34" s="37"/>
    </row>
    <row r="35" spans="1:34" ht="24" customHeight="1" x14ac:dyDescent="0.25">
      <c r="A35" s="1258"/>
      <c r="B35" s="13" t="s">
        <v>79</v>
      </c>
      <c r="C35" s="19">
        <f>IF(COUNTA($B$15:$B$16)=0,"",SUM($E$28:$E$33))</f>
        <v>20</v>
      </c>
      <c r="D35" s="27"/>
      <c r="E35" s="27"/>
      <c r="F35" s="27"/>
      <c r="G35" s="27"/>
      <c r="H35" s="14" t="s">
        <v>80</v>
      </c>
      <c r="I35" s="17">
        <f>IF(COUNTA($I$15:$I$16)=0,"",SUM($K$28:$K$33))</f>
        <v>20</v>
      </c>
      <c r="J35" s="27"/>
      <c r="K35" s="27"/>
      <c r="L35" s="27"/>
      <c r="M35" s="37"/>
    </row>
    <row r="36" spans="1:34" ht="24" customHeight="1" x14ac:dyDescent="0.25">
      <c r="A36" s="1258"/>
      <c r="B36" s="136" t="s">
        <v>81</v>
      </c>
      <c r="C36" s="137">
        <f>IF($C$35="","",$C$35-$C$34)</f>
        <v>5</v>
      </c>
      <c r="D36" s="56"/>
      <c r="E36" s="56"/>
      <c r="F36" s="56"/>
      <c r="G36" s="57"/>
      <c r="H36" s="136" t="s">
        <v>82</v>
      </c>
      <c r="I36" s="137">
        <f>IF($I$35="","",$I$35-$I$34)</f>
        <v>8</v>
      </c>
      <c r="J36" s="29"/>
      <c r="K36" s="29"/>
      <c r="L36" s="29"/>
      <c r="M36" s="37"/>
    </row>
    <row r="37" spans="1:34" ht="15.75" x14ac:dyDescent="0.25">
      <c r="A37" s="9"/>
      <c r="B37" s="54"/>
      <c r="C37" s="9"/>
      <c r="D37" s="9"/>
      <c r="E37" s="9"/>
      <c r="F37" s="9"/>
      <c r="G37" s="9"/>
      <c r="H37" s="9"/>
      <c r="I37" s="9"/>
      <c r="J37" s="9"/>
      <c r="K37" s="9"/>
      <c r="L37" s="9"/>
      <c r="M37" s="9"/>
    </row>
    <row r="38" spans="1:34" x14ac:dyDescent="0.25">
      <c r="A38" s="15"/>
      <c r="B38" s="15"/>
      <c r="C38" s="15"/>
      <c r="D38" s="15"/>
      <c r="E38" s="15"/>
      <c r="F38" s="15"/>
      <c r="G38" s="15"/>
      <c r="H38" s="15"/>
      <c r="I38" s="15"/>
      <c r="J38" s="15"/>
      <c r="K38" s="15"/>
      <c r="L38" s="15"/>
      <c r="M38" s="15"/>
    </row>
    <row r="39" spans="1:34" x14ac:dyDescent="0.25">
      <c r="A39" s="15"/>
      <c r="B39" s="15"/>
      <c r="C39" s="15"/>
      <c r="D39" s="15"/>
      <c r="E39" s="15"/>
      <c r="F39" s="15"/>
      <c r="G39" s="15"/>
      <c r="H39" s="15"/>
      <c r="I39" s="15"/>
      <c r="J39" s="15"/>
      <c r="K39" s="15"/>
      <c r="L39" s="15"/>
      <c r="M39" s="15"/>
    </row>
    <row r="40" spans="1:34" x14ac:dyDescent="0.25">
      <c r="A40" s="15"/>
      <c r="B40" s="15"/>
      <c r="C40" s="15"/>
      <c r="D40" s="15"/>
      <c r="E40" s="15"/>
      <c r="F40" s="15"/>
      <c r="G40" s="15"/>
      <c r="H40" s="15"/>
      <c r="I40" s="15"/>
      <c r="J40" s="15"/>
      <c r="K40" s="15"/>
      <c r="L40" s="15"/>
      <c r="M40" s="15"/>
    </row>
    <row r="41" spans="1:34" x14ac:dyDescent="0.25">
      <c r="A41" s="15"/>
      <c r="B41" s="15"/>
      <c r="C41" s="15"/>
      <c r="D41" s="15"/>
      <c r="E41" s="15"/>
      <c r="F41" s="15"/>
      <c r="G41" s="15"/>
      <c r="H41" s="15"/>
      <c r="I41" s="15"/>
      <c r="J41" s="15"/>
      <c r="K41" s="15"/>
      <c r="L41" s="15"/>
      <c r="M41" s="15"/>
    </row>
    <row r="42" spans="1:34" x14ac:dyDescent="0.25">
      <c r="A42" s="15"/>
      <c r="B42" s="15"/>
      <c r="C42" s="15"/>
      <c r="D42" s="15"/>
      <c r="E42" s="15"/>
      <c r="F42" s="15"/>
      <c r="G42" s="15"/>
      <c r="H42" s="15"/>
      <c r="I42" s="15"/>
      <c r="J42" s="15"/>
      <c r="K42" s="15"/>
      <c r="L42" s="15"/>
      <c r="M42" s="15"/>
    </row>
    <row r="43" spans="1:34" x14ac:dyDescent="0.25">
      <c r="A43" s="15"/>
      <c r="B43" s="15"/>
      <c r="C43" s="15"/>
      <c r="D43" s="15"/>
      <c r="E43" s="15"/>
      <c r="F43" s="15"/>
      <c r="G43" s="15"/>
      <c r="H43" s="15"/>
      <c r="I43" s="15"/>
      <c r="J43" s="15"/>
      <c r="K43" s="15"/>
      <c r="L43" s="15"/>
      <c r="M43" s="15"/>
    </row>
    <row r="44" spans="1:34" x14ac:dyDescent="0.25">
      <c r="A44" s="15"/>
      <c r="B44" s="15"/>
      <c r="C44" s="15"/>
      <c r="D44" s="15"/>
      <c r="E44" s="15"/>
      <c r="F44" s="15"/>
      <c r="G44" s="15"/>
      <c r="H44" s="15"/>
      <c r="I44" s="15"/>
      <c r="J44" s="15"/>
      <c r="K44" s="15"/>
      <c r="L44" s="15"/>
      <c r="M44" s="15"/>
    </row>
    <row r="45" spans="1:34" x14ac:dyDescent="0.25">
      <c r="A45" s="15"/>
      <c r="B45" s="15"/>
      <c r="C45" s="15"/>
      <c r="D45" s="15"/>
      <c r="E45" s="15"/>
      <c r="F45" s="15"/>
      <c r="G45" s="15"/>
      <c r="H45" s="15"/>
      <c r="I45" s="15"/>
      <c r="J45" s="15"/>
      <c r="K45" s="15"/>
      <c r="L45" s="15"/>
      <c r="M45" s="15"/>
    </row>
    <row r="46" spans="1:34" x14ac:dyDescent="0.25">
      <c r="A46" s="15"/>
      <c r="B46" s="15"/>
      <c r="C46" s="15"/>
      <c r="D46" s="15"/>
      <c r="E46" s="15"/>
      <c r="F46" s="15"/>
      <c r="G46" s="15"/>
      <c r="H46" s="15"/>
      <c r="I46" s="15"/>
      <c r="J46" s="15"/>
      <c r="K46" s="15"/>
      <c r="L46" s="15"/>
      <c r="M46" s="15"/>
    </row>
    <row r="47" spans="1:34" x14ac:dyDescent="0.25">
      <c r="A47" s="15"/>
      <c r="B47" s="15"/>
      <c r="C47" s="15"/>
      <c r="D47" s="15"/>
      <c r="E47" s="15"/>
      <c r="F47" s="15"/>
      <c r="G47" s="15"/>
      <c r="H47" s="15"/>
      <c r="I47" s="15"/>
      <c r="J47" s="15"/>
      <c r="K47" s="15"/>
      <c r="L47" s="15"/>
      <c r="M47" s="15"/>
    </row>
    <row r="48" spans="1:34" x14ac:dyDescent="0.25">
      <c r="A48" s="15"/>
      <c r="B48" s="15"/>
      <c r="C48" s="15"/>
      <c r="D48" s="15"/>
      <c r="E48" s="15"/>
      <c r="F48" s="15"/>
      <c r="G48" s="15"/>
      <c r="H48" s="15"/>
      <c r="I48" s="15"/>
      <c r="J48" s="15"/>
      <c r="K48" s="15"/>
      <c r="L48" s="15"/>
      <c r="M48" s="15"/>
    </row>
    <row r="49" spans="1:72" x14ac:dyDescent="0.25">
      <c r="A49" s="15"/>
      <c r="B49" s="15"/>
      <c r="C49" s="15"/>
      <c r="D49" s="15"/>
      <c r="E49" s="15"/>
      <c r="F49" s="15"/>
      <c r="G49" s="15"/>
      <c r="H49" s="15"/>
      <c r="I49" s="15"/>
      <c r="J49" s="15"/>
      <c r="K49" s="15"/>
      <c r="L49" s="15"/>
      <c r="M49" s="15"/>
    </row>
    <row r="50" spans="1:72" x14ac:dyDescent="0.25">
      <c r="A50" s="15"/>
      <c r="B50" s="15"/>
      <c r="C50" s="15"/>
      <c r="D50" s="15"/>
      <c r="E50" s="15"/>
      <c r="F50" s="15"/>
      <c r="G50" s="15"/>
      <c r="H50" s="15"/>
      <c r="I50" s="15"/>
      <c r="J50" s="15"/>
      <c r="K50" s="15"/>
      <c r="L50" s="15"/>
      <c r="M50" s="15"/>
    </row>
    <row r="51" spans="1:72" x14ac:dyDescent="0.25">
      <c r="A51" s="15"/>
      <c r="B51" s="15"/>
      <c r="C51" s="15"/>
      <c r="D51" s="15"/>
      <c r="E51" s="15"/>
      <c r="F51" s="15"/>
      <c r="G51" s="15"/>
      <c r="H51" s="15"/>
      <c r="I51" s="15"/>
      <c r="J51" s="15"/>
      <c r="K51" s="15"/>
      <c r="L51" s="15"/>
      <c r="M51" s="15"/>
    </row>
    <row r="52" spans="1:72" ht="36" customHeight="1" x14ac:dyDescent="0.25">
      <c r="A52" s="55" t="s">
        <v>83</v>
      </c>
      <c r="B52" s="55" t="s">
        <v>5</v>
      </c>
      <c r="C52" s="55" t="s">
        <v>6</v>
      </c>
      <c r="D52" s="55" t="s">
        <v>84</v>
      </c>
      <c r="E52" s="55" t="s">
        <v>85</v>
      </c>
      <c r="F52" s="55" t="s">
        <v>86</v>
      </c>
      <c r="G52" s="55" t="s">
        <v>87</v>
      </c>
      <c r="H52" s="55" t="s">
        <v>88</v>
      </c>
      <c r="I52" s="55" t="s">
        <v>89</v>
      </c>
      <c r="J52" s="55" t="s">
        <v>90</v>
      </c>
      <c r="K52" s="55" t="s">
        <v>91</v>
      </c>
      <c r="L52" s="55" t="s">
        <v>92</v>
      </c>
      <c r="M52" s="55" t="s">
        <v>93</v>
      </c>
      <c r="N52" s="55" t="s">
        <v>94</v>
      </c>
      <c r="O52" s="55" t="s">
        <v>95</v>
      </c>
      <c r="P52" s="55" t="s">
        <v>96</v>
      </c>
      <c r="Q52" s="55" t="s">
        <v>97</v>
      </c>
      <c r="R52" s="55" t="s">
        <v>98</v>
      </c>
      <c r="S52" s="55" t="s">
        <v>99</v>
      </c>
      <c r="T52" s="55" t="s">
        <v>100</v>
      </c>
      <c r="U52" s="55" t="s">
        <v>101</v>
      </c>
      <c r="V52" s="55" t="s">
        <v>102</v>
      </c>
      <c r="W52" s="55" t="s">
        <v>103</v>
      </c>
      <c r="X52" s="55" t="s">
        <v>104</v>
      </c>
      <c r="Y52" s="32" t="s">
        <v>105</v>
      </c>
      <c r="Z52" s="32" t="s">
        <v>106</v>
      </c>
      <c r="AA52" s="32" t="s">
        <v>107</v>
      </c>
      <c r="AB52" s="32" t="s">
        <v>108</v>
      </c>
      <c r="AC52" s="32" t="s">
        <v>109</v>
      </c>
      <c r="AD52" s="32" t="s">
        <v>110</v>
      </c>
      <c r="AE52" s="32" t="s">
        <v>111</v>
      </c>
      <c r="AF52" s="32" t="s">
        <v>112</v>
      </c>
      <c r="AG52" s="32" t="s">
        <v>113</v>
      </c>
      <c r="AH52" s="32" t="s">
        <v>114</v>
      </c>
      <c r="AI52" s="32" t="s">
        <v>115</v>
      </c>
      <c r="AJ52" s="32" t="s">
        <v>116</v>
      </c>
      <c r="AK52" s="32" t="s">
        <v>117</v>
      </c>
      <c r="AL52" s="32" t="s">
        <v>118</v>
      </c>
      <c r="AM52" s="32" t="s">
        <v>119</v>
      </c>
      <c r="AN52" s="32" t="s">
        <v>120</v>
      </c>
      <c r="AO52" s="32" t="s">
        <v>121</v>
      </c>
      <c r="AP52" s="32" t="s">
        <v>122</v>
      </c>
      <c r="AQ52" s="32" t="s">
        <v>123</v>
      </c>
      <c r="AR52" s="32" t="s">
        <v>124</v>
      </c>
      <c r="AS52" s="32" t="s">
        <v>125</v>
      </c>
      <c r="AT52" s="32" t="s">
        <v>126</v>
      </c>
      <c r="AU52" s="32" t="s">
        <v>127</v>
      </c>
      <c r="AV52" s="32" t="s">
        <v>128</v>
      </c>
      <c r="AW52" s="32" t="s">
        <v>129</v>
      </c>
      <c r="AX52" s="32" t="s">
        <v>130</v>
      </c>
      <c r="AY52" s="32" t="s">
        <v>131</v>
      </c>
      <c r="AZ52" s="32" t="s">
        <v>132</v>
      </c>
      <c r="BA52" s="32" t="s">
        <v>133</v>
      </c>
      <c r="BB52" s="32" t="s">
        <v>134</v>
      </c>
      <c r="BC52" s="32" t="s">
        <v>135</v>
      </c>
      <c r="BD52" s="32" t="s">
        <v>136</v>
      </c>
      <c r="BE52" s="32" t="s">
        <v>137</v>
      </c>
      <c r="BF52" s="32" t="s">
        <v>138</v>
      </c>
      <c r="BG52" s="32" t="s">
        <v>139</v>
      </c>
      <c r="BH52" s="32" t="s">
        <v>140</v>
      </c>
      <c r="BI52" s="32" t="s">
        <v>141</v>
      </c>
      <c r="BJ52" s="32" t="s">
        <v>142</v>
      </c>
      <c r="BK52" s="32" t="s">
        <v>143</v>
      </c>
      <c r="BL52" s="32" t="s">
        <v>144</v>
      </c>
      <c r="BM52" s="32" t="s">
        <v>145</v>
      </c>
      <c r="BN52" s="32" t="s">
        <v>146</v>
      </c>
      <c r="BO52" s="32" t="s">
        <v>147</v>
      </c>
      <c r="BP52" s="32" t="s">
        <v>148</v>
      </c>
      <c r="BQ52" s="32" t="s">
        <v>149</v>
      </c>
      <c r="BR52" s="32" t="s">
        <v>150</v>
      </c>
      <c r="BS52" s="32" t="s">
        <v>151</v>
      </c>
      <c r="BT52" s="32" t="s">
        <v>152</v>
      </c>
    </row>
    <row r="53" spans="1:72" s="184" customFormat="1" ht="36" customHeight="1" x14ac:dyDescent="0.25">
      <c r="A53" s="155">
        <v>1</v>
      </c>
      <c r="B53" s="184" t="s">
        <v>153</v>
      </c>
      <c r="C53" s="184" t="s">
        <v>154</v>
      </c>
      <c r="D53" s="184" t="s">
        <v>1933</v>
      </c>
      <c r="E53" s="184" t="s">
        <v>1934</v>
      </c>
      <c r="F53" s="184" t="s">
        <v>1935</v>
      </c>
      <c r="G53" s="184" t="s">
        <v>1936</v>
      </c>
      <c r="H53" s="184" t="s">
        <v>1922</v>
      </c>
      <c r="I53" s="184" t="s">
        <v>1923</v>
      </c>
      <c r="J53" s="184" t="s">
        <v>1937</v>
      </c>
      <c r="K53" s="184" t="s">
        <v>1938</v>
      </c>
      <c r="L53" s="184" t="s">
        <v>1939</v>
      </c>
      <c r="M53" s="184" t="s">
        <v>1940</v>
      </c>
      <c r="N53" s="184" t="s">
        <v>163</v>
      </c>
      <c r="O53" s="184">
        <v>20</v>
      </c>
      <c r="P53" s="184" t="s">
        <v>164</v>
      </c>
      <c r="Q53" s="184" t="s">
        <v>1941</v>
      </c>
      <c r="R53" s="184" t="s">
        <v>1942</v>
      </c>
      <c r="S53" s="184" t="s">
        <v>167</v>
      </c>
      <c r="T53" s="184" t="s">
        <v>1943</v>
      </c>
      <c r="U53" s="184" t="s">
        <v>1944</v>
      </c>
      <c r="V53" s="184" t="s">
        <v>1945</v>
      </c>
      <c r="W53" s="184" t="s">
        <v>1946</v>
      </c>
      <c r="X53" s="184" t="s">
        <v>1947</v>
      </c>
      <c r="Y53" s="185" t="s">
        <v>1948</v>
      </c>
      <c r="Z53" s="185">
        <v>4</v>
      </c>
      <c r="AA53" s="185" t="s">
        <v>346</v>
      </c>
      <c r="AB53" s="185" t="s">
        <v>233</v>
      </c>
      <c r="AC53" s="185" t="s">
        <v>174</v>
      </c>
      <c r="AD53" s="185" t="s">
        <v>346</v>
      </c>
      <c r="AE53" s="185" t="s">
        <v>233</v>
      </c>
      <c r="AF53" s="185" t="s">
        <v>174</v>
      </c>
      <c r="AG53" s="185" t="s">
        <v>1949</v>
      </c>
      <c r="AH53" s="185">
        <v>4</v>
      </c>
      <c r="AI53" s="185" t="s">
        <v>175</v>
      </c>
      <c r="AJ53" s="185" t="s">
        <v>176</v>
      </c>
      <c r="AK53" s="185" t="s">
        <v>345</v>
      </c>
      <c r="AL53" s="185" t="s">
        <v>175</v>
      </c>
      <c r="AM53" s="185" t="s">
        <v>176</v>
      </c>
      <c r="AN53" s="185" t="s">
        <v>345</v>
      </c>
      <c r="AO53" s="185" t="s">
        <v>1950</v>
      </c>
      <c r="AP53" s="185">
        <v>4</v>
      </c>
      <c r="AQ53" s="185" t="s">
        <v>181</v>
      </c>
      <c r="AR53" s="185" t="s">
        <v>182</v>
      </c>
      <c r="AS53" s="185" t="s">
        <v>408</v>
      </c>
      <c r="AT53" s="185" t="s">
        <v>181</v>
      </c>
      <c r="AU53" s="185" t="s">
        <v>182</v>
      </c>
      <c r="AV53" s="185" t="s">
        <v>408</v>
      </c>
      <c r="AW53" s="185" t="s">
        <v>1951</v>
      </c>
      <c r="AX53" s="185">
        <v>3</v>
      </c>
      <c r="AY53" s="185" t="s">
        <v>179</v>
      </c>
      <c r="AZ53" s="185" t="s">
        <v>879</v>
      </c>
      <c r="BA53" s="185" t="s">
        <v>180</v>
      </c>
      <c r="BB53" s="185" t="s">
        <v>179</v>
      </c>
      <c r="BC53" s="185" t="s">
        <v>879</v>
      </c>
      <c r="BD53" s="185" t="s">
        <v>180</v>
      </c>
      <c r="BE53" s="185" t="s">
        <v>57</v>
      </c>
      <c r="BF53" s="185">
        <v>3</v>
      </c>
      <c r="BG53" s="185" t="s">
        <v>188</v>
      </c>
      <c r="BH53" s="185" t="s">
        <v>189</v>
      </c>
      <c r="BI53" s="185" t="s">
        <v>190</v>
      </c>
      <c r="BJ53" s="185" t="s">
        <v>188</v>
      </c>
      <c r="BK53" s="185" t="s">
        <v>189</v>
      </c>
      <c r="BL53" s="185" t="s">
        <v>190</v>
      </c>
      <c r="BM53" s="185" t="s">
        <v>198</v>
      </c>
      <c r="BN53" s="185">
        <v>2</v>
      </c>
      <c r="BO53" s="185" t="s">
        <v>199</v>
      </c>
      <c r="BP53" s="185" t="s">
        <v>1952</v>
      </c>
      <c r="BQ53" s="185" t="s">
        <v>1953</v>
      </c>
      <c r="BR53" s="185" t="s">
        <v>199</v>
      </c>
      <c r="BS53" s="185" t="s">
        <v>202</v>
      </c>
      <c r="BT53" s="185" t="s">
        <v>1954</v>
      </c>
    </row>
    <row r="54" spans="1:72" s="184" customFormat="1" ht="36" customHeight="1" x14ac:dyDescent="0.25">
      <c r="A54" s="155">
        <v>2</v>
      </c>
      <c r="B54" s="184" t="s">
        <v>506</v>
      </c>
      <c r="C54" s="184" t="s">
        <v>247</v>
      </c>
      <c r="D54" s="184" t="s">
        <v>1955</v>
      </c>
      <c r="E54" s="184" t="s">
        <v>1956</v>
      </c>
      <c r="F54" s="184" t="s">
        <v>1957</v>
      </c>
      <c r="G54" s="184" t="s">
        <v>1958</v>
      </c>
      <c r="H54" s="184" t="s">
        <v>1959</v>
      </c>
      <c r="I54" s="184" t="s">
        <v>1960</v>
      </c>
      <c r="J54" s="184" t="s">
        <v>1937</v>
      </c>
      <c r="K54" s="184" t="s">
        <v>1938</v>
      </c>
      <c r="L54" s="184" t="s">
        <v>1939</v>
      </c>
      <c r="M54" s="184" t="s">
        <v>1961</v>
      </c>
      <c r="N54" s="184" t="s">
        <v>163</v>
      </c>
      <c r="O54" s="184">
        <v>20</v>
      </c>
      <c r="P54" s="184" t="s">
        <v>164</v>
      </c>
      <c r="Q54" s="184" t="s">
        <v>1962</v>
      </c>
      <c r="R54" s="184" t="s">
        <v>1963</v>
      </c>
      <c r="S54" s="184" t="s">
        <v>1964</v>
      </c>
      <c r="T54" s="184" t="s">
        <v>705</v>
      </c>
      <c r="U54" s="184" t="s">
        <v>1965</v>
      </c>
      <c r="V54" s="184" t="s">
        <v>1966</v>
      </c>
      <c r="W54" s="184" t="s">
        <v>1967</v>
      </c>
      <c r="X54" s="184" t="s">
        <v>1968</v>
      </c>
      <c r="Y54" s="185" t="s">
        <v>1948</v>
      </c>
      <c r="Z54" s="185">
        <v>4</v>
      </c>
      <c r="AA54" s="185" t="s">
        <v>346</v>
      </c>
      <c r="AB54" s="185" t="s">
        <v>1632</v>
      </c>
      <c r="AC54" s="185" t="s">
        <v>714</v>
      </c>
      <c r="AD54" s="185" t="s">
        <v>346</v>
      </c>
      <c r="AE54" s="185" t="s">
        <v>1632</v>
      </c>
      <c r="AF54" s="185" t="s">
        <v>714</v>
      </c>
      <c r="AG54" s="185" t="s">
        <v>1949</v>
      </c>
      <c r="AH54" s="185">
        <v>4</v>
      </c>
      <c r="AI54" s="185" t="s">
        <v>225</v>
      </c>
      <c r="AJ54" s="185" t="s">
        <v>1969</v>
      </c>
      <c r="AK54" s="185" t="s">
        <v>226</v>
      </c>
      <c r="AL54" s="185" t="s">
        <v>225</v>
      </c>
      <c r="AM54" s="185" t="s">
        <v>1969</v>
      </c>
      <c r="AN54" s="185" t="s">
        <v>226</v>
      </c>
      <c r="AO54" s="185" t="s">
        <v>1950</v>
      </c>
      <c r="AP54" s="185">
        <v>4</v>
      </c>
      <c r="AQ54" s="185" t="s">
        <v>232</v>
      </c>
      <c r="AR54" s="185" t="s">
        <v>230</v>
      </c>
      <c r="AS54" s="185" t="s">
        <v>681</v>
      </c>
      <c r="AT54" s="185" t="s">
        <v>232</v>
      </c>
      <c r="AU54" s="185" t="s">
        <v>230</v>
      </c>
      <c r="AV54" s="185" t="s">
        <v>681</v>
      </c>
      <c r="AW54" s="185" t="s">
        <v>1951</v>
      </c>
      <c r="AX54" s="185">
        <v>3</v>
      </c>
      <c r="AY54" s="185" t="s">
        <v>179</v>
      </c>
      <c r="AZ54" s="185" t="s">
        <v>278</v>
      </c>
      <c r="BA54" s="185" t="s">
        <v>879</v>
      </c>
      <c r="BB54" s="185" t="s">
        <v>179</v>
      </c>
      <c r="BC54" s="185" t="s">
        <v>278</v>
      </c>
      <c r="BD54" s="185" t="s">
        <v>879</v>
      </c>
      <c r="BE54" s="185" t="s">
        <v>57</v>
      </c>
      <c r="BF54" s="185">
        <v>3</v>
      </c>
      <c r="BG54" s="185" t="s">
        <v>281</v>
      </c>
      <c r="BH54" s="185" t="s">
        <v>284</v>
      </c>
      <c r="BI54" s="185" t="s">
        <v>280</v>
      </c>
      <c r="BJ54" s="185" t="s">
        <v>281</v>
      </c>
      <c r="BK54" s="185" t="s">
        <v>284</v>
      </c>
      <c r="BL54" s="185" t="s">
        <v>280</v>
      </c>
      <c r="BM54" s="185" t="s">
        <v>198</v>
      </c>
      <c r="BN54" s="185">
        <v>2</v>
      </c>
      <c r="BO54" s="185" t="s">
        <v>199</v>
      </c>
      <c r="BP54" s="185" t="s">
        <v>1952</v>
      </c>
      <c r="BQ54" s="185" t="s">
        <v>1953</v>
      </c>
      <c r="BR54" s="185" t="s">
        <v>199</v>
      </c>
      <c r="BS54" s="185" t="s">
        <v>202</v>
      </c>
      <c r="BT54" s="185" t="s">
        <v>1954</v>
      </c>
    </row>
    <row r="55" spans="1:72" s="184" customFormat="1" ht="36" customHeight="1" x14ac:dyDescent="0.25">
      <c r="A55" s="155">
        <v>3</v>
      </c>
      <c r="B55" s="184" t="s">
        <v>385</v>
      </c>
      <c r="C55" s="184" t="s">
        <v>325</v>
      </c>
      <c r="D55" s="184" t="s">
        <v>1970</v>
      </c>
      <c r="E55" s="184" t="s">
        <v>1971</v>
      </c>
      <c r="F55" s="184" t="s">
        <v>1972</v>
      </c>
      <c r="G55" s="184" t="s">
        <v>1973</v>
      </c>
      <c r="H55" s="184" t="s">
        <v>1974</v>
      </c>
      <c r="I55" s="184" t="s">
        <v>1975</v>
      </c>
      <c r="J55" s="184" t="s">
        <v>1937</v>
      </c>
      <c r="K55" s="184" t="s">
        <v>1938</v>
      </c>
      <c r="L55" s="184" t="s">
        <v>1939</v>
      </c>
      <c r="M55" s="184" t="s">
        <v>1976</v>
      </c>
      <c r="N55" s="184" t="s">
        <v>163</v>
      </c>
      <c r="O55" s="184">
        <v>20</v>
      </c>
      <c r="P55" s="184" t="s">
        <v>259</v>
      </c>
      <c r="Q55" s="184" t="s">
        <v>1977</v>
      </c>
      <c r="R55" s="184" t="s">
        <v>1978</v>
      </c>
      <c r="S55" s="184" t="s">
        <v>1979</v>
      </c>
      <c r="T55" s="184" t="s">
        <v>1980</v>
      </c>
      <c r="U55" s="184" t="s">
        <v>1981</v>
      </c>
      <c r="V55" s="184" t="s">
        <v>1982</v>
      </c>
      <c r="W55" s="184" t="s">
        <v>1983</v>
      </c>
      <c r="X55" s="184" t="s">
        <v>1984</v>
      </c>
      <c r="Y55" s="185" t="s">
        <v>1948</v>
      </c>
      <c r="Z55" s="185">
        <v>4</v>
      </c>
      <c r="AA55" s="185" t="s">
        <v>1985</v>
      </c>
      <c r="AB55" s="185" t="s">
        <v>346</v>
      </c>
      <c r="AC55" s="185" t="s">
        <v>225</v>
      </c>
      <c r="AD55" s="185" t="s">
        <v>1985</v>
      </c>
      <c r="AE55" s="185" t="s">
        <v>346</v>
      </c>
      <c r="AF55" s="185" t="s">
        <v>225</v>
      </c>
      <c r="AG55" s="185" t="s">
        <v>1949</v>
      </c>
      <c r="AH55" s="185">
        <v>4</v>
      </c>
      <c r="AI55" s="185" t="s">
        <v>1986</v>
      </c>
      <c r="AJ55" s="185" t="s">
        <v>227</v>
      </c>
      <c r="AK55" s="185" t="s">
        <v>225</v>
      </c>
      <c r="AL55" s="185" t="s">
        <v>1986</v>
      </c>
      <c r="AM55" s="185" t="s">
        <v>227</v>
      </c>
      <c r="AN55" s="185" t="s">
        <v>225</v>
      </c>
      <c r="AO55" s="185" t="s">
        <v>1950</v>
      </c>
      <c r="AP55" s="185">
        <v>4</v>
      </c>
      <c r="AQ55" s="185" t="s">
        <v>347</v>
      </c>
      <c r="AR55" s="185" t="s">
        <v>229</v>
      </c>
      <c r="AS55" s="185" t="s">
        <v>466</v>
      </c>
      <c r="AT55" s="185" t="s">
        <v>347</v>
      </c>
      <c r="AU55" s="185" t="s">
        <v>229</v>
      </c>
      <c r="AV55" s="185" t="s">
        <v>466</v>
      </c>
      <c r="AW55" s="185" t="s">
        <v>1951</v>
      </c>
      <c r="AX55" s="185">
        <v>3</v>
      </c>
      <c r="AY55" s="185" t="s">
        <v>879</v>
      </c>
      <c r="AZ55" s="185" t="s">
        <v>180</v>
      </c>
      <c r="BA55" s="185" t="s">
        <v>1987</v>
      </c>
      <c r="BB55" s="185" t="s">
        <v>879</v>
      </c>
      <c r="BC55" s="185" t="s">
        <v>180</v>
      </c>
      <c r="BD55" s="185" t="s">
        <v>1987</v>
      </c>
      <c r="BE55" s="185" t="s">
        <v>57</v>
      </c>
      <c r="BF55" s="185">
        <v>3</v>
      </c>
      <c r="BG55" s="185" t="s">
        <v>237</v>
      </c>
      <c r="BH55" s="185" t="s">
        <v>410</v>
      </c>
      <c r="BI55" s="185" t="s">
        <v>225</v>
      </c>
      <c r="BJ55" s="185" t="s">
        <v>237</v>
      </c>
      <c r="BK55" s="185" t="s">
        <v>410</v>
      </c>
      <c r="BL55" s="185" t="s">
        <v>225</v>
      </c>
      <c r="BM55" s="185" t="s">
        <v>198</v>
      </c>
      <c r="BN55" s="185">
        <v>2</v>
      </c>
      <c r="BO55" s="185" t="s">
        <v>199</v>
      </c>
      <c r="BP55" s="185" t="s">
        <v>1952</v>
      </c>
      <c r="BQ55" s="185" t="s">
        <v>1953</v>
      </c>
      <c r="BR55" s="185" t="s">
        <v>199</v>
      </c>
      <c r="BS55" s="185" t="s">
        <v>202</v>
      </c>
      <c r="BT55" s="185" t="s">
        <v>1954</v>
      </c>
    </row>
    <row r="56" spans="1:72" s="184" customFormat="1" ht="36" customHeight="1" x14ac:dyDescent="0.25">
      <c r="A56" s="155">
        <v>4</v>
      </c>
      <c r="B56" s="184" t="s">
        <v>978</v>
      </c>
      <c r="C56" s="184" t="s">
        <v>154</v>
      </c>
      <c r="D56" s="184" t="s">
        <v>1988</v>
      </c>
      <c r="E56" s="184" t="s">
        <v>1989</v>
      </c>
      <c r="F56" s="184" t="s">
        <v>1990</v>
      </c>
      <c r="G56" s="184" t="s">
        <v>1991</v>
      </c>
      <c r="H56" s="184" t="s">
        <v>1992</v>
      </c>
      <c r="I56" s="184" t="s">
        <v>1993</v>
      </c>
      <c r="J56" s="184" t="s">
        <v>1937</v>
      </c>
      <c r="K56" s="184" t="s">
        <v>1938</v>
      </c>
      <c r="L56" s="184" t="s">
        <v>1939</v>
      </c>
      <c r="M56" s="184" t="s">
        <v>1994</v>
      </c>
      <c r="N56" s="184" t="s">
        <v>163</v>
      </c>
      <c r="O56" s="184">
        <v>20</v>
      </c>
      <c r="P56" s="184" t="s">
        <v>259</v>
      </c>
      <c r="Q56" s="184" t="s">
        <v>1995</v>
      </c>
      <c r="R56" s="184" t="s">
        <v>1996</v>
      </c>
      <c r="S56" s="184" t="s">
        <v>1997</v>
      </c>
      <c r="T56" s="184" t="s">
        <v>1998</v>
      </c>
      <c r="U56" s="184" t="s">
        <v>1999</v>
      </c>
      <c r="V56" s="184" t="s">
        <v>2000</v>
      </c>
      <c r="W56" s="184" t="s">
        <v>2001</v>
      </c>
      <c r="X56" s="184" t="s">
        <v>2002</v>
      </c>
      <c r="Y56" s="185" t="s">
        <v>1948</v>
      </c>
      <c r="Z56" s="185">
        <v>4</v>
      </c>
      <c r="AA56" s="185" t="s">
        <v>2003</v>
      </c>
      <c r="AB56" s="185" t="s">
        <v>346</v>
      </c>
      <c r="AC56" s="185" t="s">
        <v>527</v>
      </c>
      <c r="AD56" s="185" t="s">
        <v>2003</v>
      </c>
      <c r="AE56" s="185" t="s">
        <v>346</v>
      </c>
      <c r="AF56" s="185" t="s">
        <v>527</v>
      </c>
      <c r="AG56" s="185" t="s">
        <v>1949</v>
      </c>
      <c r="AH56" s="185">
        <v>4</v>
      </c>
      <c r="AI56" s="185" t="s">
        <v>373</v>
      </c>
      <c r="AJ56" s="185" t="s">
        <v>1481</v>
      </c>
      <c r="AK56" s="185" t="s">
        <v>175</v>
      </c>
      <c r="AL56" s="185" t="s">
        <v>373</v>
      </c>
      <c r="AM56" s="185" t="s">
        <v>1481</v>
      </c>
      <c r="AN56" s="185" t="s">
        <v>175</v>
      </c>
      <c r="AO56" s="185" t="s">
        <v>1950</v>
      </c>
      <c r="AP56" s="185">
        <v>4</v>
      </c>
      <c r="AQ56" s="185" t="s">
        <v>2004</v>
      </c>
      <c r="AR56" s="185" t="s">
        <v>279</v>
      </c>
      <c r="AS56" s="185" t="s">
        <v>437</v>
      </c>
      <c r="AT56" s="185" t="s">
        <v>2004</v>
      </c>
      <c r="AU56" s="185" t="s">
        <v>279</v>
      </c>
      <c r="AV56" s="185" t="s">
        <v>437</v>
      </c>
      <c r="AW56" s="185" t="s">
        <v>1951</v>
      </c>
      <c r="AX56" s="185">
        <v>3</v>
      </c>
      <c r="AY56" s="185" t="s">
        <v>2005</v>
      </c>
      <c r="AZ56" s="185" t="s">
        <v>179</v>
      </c>
      <c r="BA56" s="185" t="s">
        <v>2006</v>
      </c>
      <c r="BB56" s="185" t="s">
        <v>2005</v>
      </c>
      <c r="BC56" s="185" t="s">
        <v>179</v>
      </c>
      <c r="BD56" s="185" t="s">
        <v>2006</v>
      </c>
      <c r="BE56" s="185" t="s">
        <v>57</v>
      </c>
      <c r="BF56" s="185">
        <v>3</v>
      </c>
      <c r="BG56" s="185" t="s">
        <v>317</v>
      </c>
      <c r="BH56" s="185" t="s">
        <v>1805</v>
      </c>
      <c r="BI56" s="185" t="s">
        <v>2007</v>
      </c>
      <c r="BJ56" s="185" t="s">
        <v>317</v>
      </c>
      <c r="BK56" s="185" t="s">
        <v>1805</v>
      </c>
      <c r="BL56" s="185" t="s">
        <v>2007</v>
      </c>
      <c r="BM56" s="185" t="s">
        <v>198</v>
      </c>
      <c r="BN56" s="185">
        <v>2</v>
      </c>
      <c r="BO56" s="185" t="s">
        <v>199</v>
      </c>
      <c r="BP56" s="185" t="s">
        <v>1952</v>
      </c>
      <c r="BQ56" s="185" t="s">
        <v>1953</v>
      </c>
      <c r="BR56" s="185" t="s">
        <v>199</v>
      </c>
      <c r="BS56" s="185" t="s">
        <v>202</v>
      </c>
      <c r="BT56" s="185" t="s">
        <v>1954</v>
      </c>
    </row>
    <row r="57" spans="1:72" s="184" customFormat="1" ht="36" customHeight="1" x14ac:dyDescent="0.25">
      <c r="A57" s="155">
        <v>5</v>
      </c>
      <c r="B57" s="184" t="s">
        <v>765</v>
      </c>
      <c r="C57" s="184" t="s">
        <v>247</v>
      </c>
      <c r="D57" s="184" t="s">
        <v>2008</v>
      </c>
      <c r="E57" s="184" t="s">
        <v>2009</v>
      </c>
      <c r="F57" s="184" t="s">
        <v>2010</v>
      </c>
      <c r="G57" s="184" t="s">
        <v>2011</v>
      </c>
      <c r="H57" s="184" t="s">
        <v>2012</v>
      </c>
      <c r="I57" s="184" t="s">
        <v>2013</v>
      </c>
      <c r="J57" s="184" t="s">
        <v>1937</v>
      </c>
      <c r="K57" s="184" t="s">
        <v>1938</v>
      </c>
      <c r="L57" s="184" t="s">
        <v>1939</v>
      </c>
      <c r="M57" s="184" t="s">
        <v>2014</v>
      </c>
      <c r="N57" s="184" t="s">
        <v>163</v>
      </c>
      <c r="O57" s="184">
        <v>20</v>
      </c>
      <c r="P57" s="184" t="s">
        <v>164</v>
      </c>
      <c r="Q57" s="184" t="s">
        <v>2015</v>
      </c>
      <c r="R57" s="184" t="s">
        <v>2016</v>
      </c>
      <c r="S57" s="184" t="s">
        <v>2017</v>
      </c>
      <c r="T57" s="184" t="s">
        <v>2018</v>
      </c>
      <c r="U57" s="184" t="s">
        <v>2019</v>
      </c>
      <c r="V57" s="184" t="s">
        <v>2020</v>
      </c>
      <c r="W57" s="184" t="s">
        <v>993</v>
      </c>
      <c r="X57" s="184" t="s">
        <v>2021</v>
      </c>
      <c r="Y57" s="185" t="s">
        <v>1948</v>
      </c>
      <c r="Z57" s="185">
        <v>4</v>
      </c>
      <c r="AA57" s="185" t="s">
        <v>2022</v>
      </c>
      <c r="AB57" s="185" t="s">
        <v>2023</v>
      </c>
      <c r="AC57" s="185" t="s">
        <v>2024</v>
      </c>
      <c r="AD57" s="185" t="s">
        <v>2022</v>
      </c>
      <c r="AE57" s="185" t="s">
        <v>2023</v>
      </c>
      <c r="AF57" s="185" t="s">
        <v>2024</v>
      </c>
      <c r="AG57" s="185" t="s">
        <v>1949</v>
      </c>
      <c r="AH57" s="185">
        <v>4</v>
      </c>
      <c r="AI57" s="185" t="s">
        <v>176</v>
      </c>
      <c r="AJ57" s="185" t="s">
        <v>196</v>
      </c>
      <c r="AK57" s="185" t="s">
        <v>273</v>
      </c>
      <c r="AL57" s="185" t="s">
        <v>176</v>
      </c>
      <c r="AM57" s="185" t="s">
        <v>196</v>
      </c>
      <c r="AN57" s="185" t="s">
        <v>273</v>
      </c>
      <c r="AO57" s="185" t="s">
        <v>1950</v>
      </c>
      <c r="AP57" s="185">
        <v>4</v>
      </c>
      <c r="AQ57" s="185" t="s">
        <v>232</v>
      </c>
      <c r="AR57" s="185" t="s">
        <v>230</v>
      </c>
      <c r="AS57" s="185" t="s">
        <v>182</v>
      </c>
      <c r="AT57" s="185" t="s">
        <v>232</v>
      </c>
      <c r="AU57" s="185" t="s">
        <v>230</v>
      </c>
      <c r="AV57" s="185" t="s">
        <v>182</v>
      </c>
      <c r="AW57" s="185" t="s">
        <v>1951</v>
      </c>
      <c r="AX57" s="185">
        <v>3</v>
      </c>
      <c r="AY57" s="185" t="s">
        <v>231</v>
      </c>
      <c r="AZ57" s="185" t="s">
        <v>179</v>
      </c>
      <c r="BA57" s="185" t="s">
        <v>2025</v>
      </c>
      <c r="BB57" s="185" t="s">
        <v>231</v>
      </c>
      <c r="BC57" s="185" t="s">
        <v>179</v>
      </c>
      <c r="BD57" s="185" t="s">
        <v>2025</v>
      </c>
      <c r="BE57" s="185" t="s">
        <v>57</v>
      </c>
      <c r="BF57" s="185">
        <v>3</v>
      </c>
      <c r="BG57" s="185" t="s">
        <v>188</v>
      </c>
      <c r="BH57" s="185" t="s">
        <v>1805</v>
      </c>
      <c r="BI57" s="185" t="s">
        <v>786</v>
      </c>
      <c r="BJ57" s="185" t="s">
        <v>188</v>
      </c>
      <c r="BK57" s="185" t="s">
        <v>1805</v>
      </c>
      <c r="BL57" s="185" t="s">
        <v>786</v>
      </c>
      <c r="BM57" s="185" t="s">
        <v>198</v>
      </c>
      <c r="BN57" s="185">
        <v>2</v>
      </c>
      <c r="BO57" s="185" t="s">
        <v>199</v>
      </c>
      <c r="BP57" s="185" t="s">
        <v>1952</v>
      </c>
      <c r="BQ57" s="185" t="s">
        <v>1953</v>
      </c>
      <c r="BR57" s="185" t="s">
        <v>199</v>
      </c>
      <c r="BS57" s="185" t="s">
        <v>202</v>
      </c>
      <c r="BT57" s="185" t="s">
        <v>1954</v>
      </c>
    </row>
    <row r="58" spans="1:72" s="184" customFormat="1" ht="36" customHeight="1" x14ac:dyDescent="0.25">
      <c r="A58" s="155">
        <v>6</v>
      </c>
      <c r="B58" s="184" t="s">
        <v>2026</v>
      </c>
      <c r="C58" s="184" t="s">
        <v>247</v>
      </c>
      <c r="D58" s="184" t="s">
        <v>2027</v>
      </c>
      <c r="E58" s="184" t="s">
        <v>2028</v>
      </c>
      <c r="F58" s="184" t="s">
        <v>2029</v>
      </c>
      <c r="G58" s="184" t="s">
        <v>2030</v>
      </c>
      <c r="H58" s="184" t="s">
        <v>2031</v>
      </c>
      <c r="I58" s="184" t="s">
        <v>2032</v>
      </c>
      <c r="J58" s="184" t="s">
        <v>1937</v>
      </c>
      <c r="K58" s="184" t="s">
        <v>1938</v>
      </c>
      <c r="L58" s="184" t="s">
        <v>1939</v>
      </c>
      <c r="M58" s="184" t="s">
        <v>2033</v>
      </c>
      <c r="N58" s="184" t="s">
        <v>163</v>
      </c>
      <c r="O58" s="184">
        <v>20</v>
      </c>
      <c r="P58" s="184" t="s">
        <v>259</v>
      </c>
      <c r="Q58" s="184" t="s">
        <v>2034</v>
      </c>
      <c r="R58" s="184" t="s">
        <v>2035</v>
      </c>
      <c r="S58" s="184" t="s">
        <v>2036</v>
      </c>
      <c r="T58" s="184" t="s">
        <v>2037</v>
      </c>
      <c r="U58" s="184" t="s">
        <v>2038</v>
      </c>
      <c r="V58" s="184" t="s">
        <v>2039</v>
      </c>
      <c r="W58" s="184" t="s">
        <v>2040</v>
      </c>
      <c r="X58" s="184" t="s">
        <v>2041</v>
      </c>
      <c r="Y58" s="185" t="s">
        <v>1948</v>
      </c>
      <c r="Z58" s="185">
        <v>4</v>
      </c>
      <c r="AA58" s="185" t="s">
        <v>2023</v>
      </c>
      <c r="AB58" s="185" t="s">
        <v>2042</v>
      </c>
      <c r="AC58" s="185" t="s">
        <v>2043</v>
      </c>
      <c r="AD58" s="185" t="s">
        <v>2023</v>
      </c>
      <c r="AE58" s="185" t="s">
        <v>2042</v>
      </c>
      <c r="AF58" s="185" t="s">
        <v>2043</v>
      </c>
      <c r="AG58" s="185" t="s">
        <v>1949</v>
      </c>
      <c r="AH58" s="185">
        <v>4</v>
      </c>
      <c r="AI58" s="185" t="s">
        <v>468</v>
      </c>
      <c r="AJ58" s="185" t="s">
        <v>2042</v>
      </c>
      <c r="AK58" s="185" t="s">
        <v>345</v>
      </c>
      <c r="AL58" s="185" t="s">
        <v>468</v>
      </c>
      <c r="AM58" s="185" t="s">
        <v>2042</v>
      </c>
      <c r="AN58" s="185" t="s">
        <v>345</v>
      </c>
      <c r="AO58" s="185" t="s">
        <v>1950</v>
      </c>
      <c r="AP58" s="185">
        <v>4</v>
      </c>
      <c r="AQ58" s="185" t="s">
        <v>466</v>
      </c>
      <c r="AR58" s="185" t="s">
        <v>182</v>
      </c>
      <c r="AS58" s="185" t="s">
        <v>1845</v>
      </c>
      <c r="AT58" s="185" t="s">
        <v>466</v>
      </c>
      <c r="AU58" s="185" t="s">
        <v>182</v>
      </c>
      <c r="AV58" s="185" t="s">
        <v>1845</v>
      </c>
      <c r="AW58" s="185" t="s">
        <v>1951</v>
      </c>
      <c r="AX58" s="185">
        <v>3</v>
      </c>
      <c r="AY58" s="185" t="s">
        <v>2042</v>
      </c>
      <c r="AZ58" s="185" t="s">
        <v>179</v>
      </c>
      <c r="BA58" s="185" t="s">
        <v>828</v>
      </c>
      <c r="BB58" s="185" t="s">
        <v>2042</v>
      </c>
      <c r="BC58" s="185" t="s">
        <v>179</v>
      </c>
      <c r="BD58" s="185" t="s">
        <v>828</v>
      </c>
      <c r="BE58" s="185" t="s">
        <v>57</v>
      </c>
      <c r="BF58" s="185">
        <v>3</v>
      </c>
      <c r="BG58" s="185" t="s">
        <v>188</v>
      </c>
      <c r="BH58" s="185" t="s">
        <v>190</v>
      </c>
      <c r="BI58" s="185" t="s">
        <v>281</v>
      </c>
      <c r="BJ58" s="185" t="s">
        <v>188</v>
      </c>
      <c r="BK58" s="185" t="s">
        <v>190</v>
      </c>
      <c r="BL58" s="185" t="s">
        <v>281</v>
      </c>
      <c r="BM58" s="185" t="s">
        <v>198</v>
      </c>
      <c r="BN58" s="185">
        <v>2</v>
      </c>
      <c r="BO58" s="185" t="s">
        <v>199</v>
      </c>
      <c r="BP58" s="185" t="s">
        <v>1952</v>
      </c>
      <c r="BQ58" s="185" t="s">
        <v>1953</v>
      </c>
      <c r="BR58" s="185" t="s">
        <v>199</v>
      </c>
      <c r="BS58" s="185" t="s">
        <v>202</v>
      </c>
      <c r="BT58" s="185" t="s">
        <v>1954</v>
      </c>
    </row>
    <row r="59" spans="1:72" s="184" customFormat="1" ht="36" customHeight="1" x14ac:dyDescent="0.25">
      <c r="A59" s="155">
        <v>7</v>
      </c>
      <c r="B59" s="184" t="s">
        <v>204</v>
      </c>
      <c r="C59" s="184" t="s">
        <v>205</v>
      </c>
      <c r="D59" s="184" t="s">
        <v>2044</v>
      </c>
      <c r="E59" s="184" t="s">
        <v>2045</v>
      </c>
      <c r="F59" s="184" t="s">
        <v>2046</v>
      </c>
      <c r="G59" s="184" t="s">
        <v>2047</v>
      </c>
      <c r="H59" s="184" t="s">
        <v>2048</v>
      </c>
      <c r="I59" s="184" t="s">
        <v>2049</v>
      </c>
      <c r="J59" s="184" t="s">
        <v>1937</v>
      </c>
      <c r="K59" s="184" t="s">
        <v>1938</v>
      </c>
      <c r="L59" s="184" t="s">
        <v>1939</v>
      </c>
      <c r="M59" s="184" t="s">
        <v>2050</v>
      </c>
      <c r="N59" s="184" t="s">
        <v>163</v>
      </c>
      <c r="O59" s="184">
        <v>20</v>
      </c>
      <c r="P59" s="184" t="s">
        <v>164</v>
      </c>
      <c r="Q59" s="184" t="s">
        <v>2051</v>
      </c>
      <c r="R59" s="184" t="s">
        <v>2052</v>
      </c>
      <c r="S59" s="184" t="s">
        <v>2053</v>
      </c>
      <c r="T59" s="184" t="s">
        <v>429</v>
      </c>
      <c r="U59" s="184" t="s">
        <v>2054</v>
      </c>
      <c r="V59" s="184" t="s">
        <v>2055</v>
      </c>
      <c r="W59" s="184" t="s">
        <v>2056</v>
      </c>
      <c r="X59" s="184" t="s">
        <v>2057</v>
      </c>
      <c r="Y59" s="185" t="s">
        <v>1948</v>
      </c>
      <c r="Z59" s="185">
        <v>4</v>
      </c>
      <c r="AA59" s="185" t="s">
        <v>434</v>
      </c>
      <c r="AB59" s="185" t="s">
        <v>2023</v>
      </c>
      <c r="AC59" s="185" t="s">
        <v>2058</v>
      </c>
      <c r="AD59" s="185" t="s">
        <v>434</v>
      </c>
      <c r="AE59" s="185" t="s">
        <v>2023</v>
      </c>
      <c r="AF59" s="185" t="s">
        <v>2058</v>
      </c>
      <c r="AG59" s="185" t="s">
        <v>1949</v>
      </c>
      <c r="AH59" s="185">
        <v>4</v>
      </c>
      <c r="AI59" s="185" t="s">
        <v>175</v>
      </c>
      <c r="AJ59" s="185" t="s">
        <v>226</v>
      </c>
      <c r="AK59" s="185" t="s">
        <v>1483</v>
      </c>
      <c r="AL59" s="185" t="s">
        <v>175</v>
      </c>
      <c r="AM59" s="185" t="s">
        <v>226</v>
      </c>
      <c r="AN59" s="185" t="s">
        <v>1483</v>
      </c>
      <c r="AO59" s="185" t="s">
        <v>1950</v>
      </c>
      <c r="AP59" s="185">
        <v>4</v>
      </c>
      <c r="AQ59" s="185" t="s">
        <v>229</v>
      </c>
      <c r="AR59" s="185" t="s">
        <v>230</v>
      </c>
      <c r="AS59" s="185" t="s">
        <v>182</v>
      </c>
      <c r="AT59" s="185" t="s">
        <v>229</v>
      </c>
      <c r="AU59" s="185" t="s">
        <v>230</v>
      </c>
      <c r="AV59" s="185" t="s">
        <v>182</v>
      </c>
      <c r="AW59" s="185" t="s">
        <v>1951</v>
      </c>
      <c r="AX59" s="185">
        <v>3</v>
      </c>
      <c r="AY59" s="185" t="s">
        <v>1483</v>
      </c>
      <c r="AZ59" s="185" t="s">
        <v>231</v>
      </c>
      <c r="BA59" s="185" t="s">
        <v>179</v>
      </c>
      <c r="BB59" s="185" t="s">
        <v>1483</v>
      </c>
      <c r="BC59" s="185" t="s">
        <v>231</v>
      </c>
      <c r="BD59" s="185" t="s">
        <v>179</v>
      </c>
      <c r="BE59" s="185" t="s">
        <v>57</v>
      </c>
      <c r="BF59" s="185">
        <v>3</v>
      </c>
      <c r="BG59" s="185" t="s">
        <v>237</v>
      </c>
      <c r="BH59" s="185" t="s">
        <v>238</v>
      </c>
      <c r="BI59" s="185" t="s">
        <v>240</v>
      </c>
      <c r="BJ59" s="185" t="s">
        <v>237</v>
      </c>
      <c r="BK59" s="185" t="s">
        <v>238</v>
      </c>
      <c r="BL59" s="185" t="s">
        <v>240</v>
      </c>
      <c r="BM59" s="185" t="s">
        <v>198</v>
      </c>
      <c r="BN59" s="185">
        <v>2</v>
      </c>
      <c r="BO59" s="185" t="s">
        <v>199</v>
      </c>
      <c r="BP59" s="185" t="s">
        <v>1952</v>
      </c>
      <c r="BQ59" s="185" t="s">
        <v>1953</v>
      </c>
      <c r="BR59" s="185" t="s">
        <v>199</v>
      </c>
      <c r="BS59" s="185" t="s">
        <v>202</v>
      </c>
      <c r="BT59" s="185" t="s">
        <v>1954</v>
      </c>
    </row>
    <row r="60" spans="1:72" s="184" customFormat="1" ht="36" customHeight="1" x14ac:dyDescent="0.25">
      <c r="A60" s="155">
        <v>8</v>
      </c>
      <c r="B60" s="184" t="s">
        <v>2059</v>
      </c>
      <c r="C60" s="184" t="s">
        <v>247</v>
      </c>
      <c r="D60" s="184" t="s">
        <v>2060</v>
      </c>
      <c r="E60" s="184" t="s">
        <v>2061</v>
      </c>
      <c r="F60" s="184" t="s">
        <v>2062</v>
      </c>
      <c r="G60" s="184" t="s">
        <v>2063</v>
      </c>
      <c r="H60" s="184" t="s">
        <v>2064</v>
      </c>
      <c r="I60" s="184" t="s">
        <v>2065</v>
      </c>
      <c r="J60" s="184" t="s">
        <v>1937</v>
      </c>
      <c r="K60" s="184" t="s">
        <v>1938</v>
      </c>
      <c r="L60" s="184" t="s">
        <v>1939</v>
      </c>
      <c r="M60" s="184" t="s">
        <v>2066</v>
      </c>
      <c r="N60" s="184" t="s">
        <v>163</v>
      </c>
      <c r="O60" s="184">
        <v>20</v>
      </c>
      <c r="P60" s="184" t="s">
        <v>259</v>
      </c>
      <c r="Q60" s="184" t="s">
        <v>2067</v>
      </c>
      <c r="R60" s="184" t="s">
        <v>2068</v>
      </c>
      <c r="S60" s="184" t="s">
        <v>2069</v>
      </c>
      <c r="T60" s="184" t="s">
        <v>2070</v>
      </c>
      <c r="U60" s="184" t="s">
        <v>306</v>
      </c>
      <c r="V60" s="184" t="s">
        <v>2071</v>
      </c>
      <c r="W60" s="184" t="s">
        <v>2072</v>
      </c>
      <c r="X60" s="184" t="s">
        <v>2073</v>
      </c>
      <c r="Y60" s="185" t="s">
        <v>1948</v>
      </c>
      <c r="Z60" s="185">
        <v>4</v>
      </c>
      <c r="AA60" s="185" t="s">
        <v>434</v>
      </c>
      <c r="AB60" s="185" t="s">
        <v>2023</v>
      </c>
      <c r="AC60" s="185" t="s">
        <v>2074</v>
      </c>
      <c r="AD60" s="185" t="s">
        <v>434</v>
      </c>
      <c r="AE60" s="185" t="s">
        <v>2023</v>
      </c>
      <c r="AF60" s="185" t="s">
        <v>2074</v>
      </c>
      <c r="AG60" s="185" t="s">
        <v>1949</v>
      </c>
      <c r="AH60" s="185">
        <v>4</v>
      </c>
      <c r="AI60" s="185" t="s">
        <v>176</v>
      </c>
      <c r="AJ60" s="185" t="s">
        <v>310</v>
      </c>
      <c r="AK60" s="185" t="s">
        <v>313</v>
      </c>
      <c r="AL60" s="185" t="s">
        <v>176</v>
      </c>
      <c r="AM60" s="185" t="s">
        <v>310</v>
      </c>
      <c r="AN60" s="185" t="s">
        <v>313</v>
      </c>
      <c r="AO60" s="185" t="s">
        <v>1950</v>
      </c>
      <c r="AP60" s="185">
        <v>4</v>
      </c>
      <c r="AQ60" s="185" t="s">
        <v>681</v>
      </c>
      <c r="AR60" s="185" t="s">
        <v>2075</v>
      </c>
      <c r="AS60" s="185" t="s">
        <v>314</v>
      </c>
      <c r="AT60" s="185" t="s">
        <v>681</v>
      </c>
      <c r="AU60" s="185" t="s">
        <v>2075</v>
      </c>
      <c r="AV60" s="185" t="s">
        <v>314</v>
      </c>
      <c r="AW60" s="185" t="s">
        <v>1951</v>
      </c>
      <c r="AX60" s="185">
        <v>3</v>
      </c>
      <c r="AY60" s="185" t="s">
        <v>231</v>
      </c>
      <c r="AZ60" s="185" t="s">
        <v>179</v>
      </c>
      <c r="BA60" s="185" t="s">
        <v>828</v>
      </c>
      <c r="BB60" s="185" t="s">
        <v>231</v>
      </c>
      <c r="BC60" s="185" t="s">
        <v>179</v>
      </c>
      <c r="BD60" s="185" t="s">
        <v>828</v>
      </c>
      <c r="BE60" s="185" t="s">
        <v>57</v>
      </c>
      <c r="BF60" s="185">
        <v>3</v>
      </c>
      <c r="BG60" s="185" t="s">
        <v>317</v>
      </c>
      <c r="BH60" s="185" t="s">
        <v>493</v>
      </c>
      <c r="BI60" s="185" t="s">
        <v>1805</v>
      </c>
      <c r="BJ60" s="185" t="s">
        <v>317</v>
      </c>
      <c r="BK60" s="185" t="s">
        <v>493</v>
      </c>
      <c r="BL60" s="185" t="s">
        <v>1805</v>
      </c>
      <c r="BM60" s="185" t="s">
        <v>198</v>
      </c>
      <c r="BN60" s="185">
        <v>2</v>
      </c>
      <c r="BO60" s="185" t="s">
        <v>199</v>
      </c>
      <c r="BP60" s="185" t="s">
        <v>1952</v>
      </c>
      <c r="BQ60" s="185" t="s">
        <v>1953</v>
      </c>
      <c r="BR60" s="185" t="s">
        <v>199</v>
      </c>
      <c r="BS60" s="185" t="s">
        <v>202</v>
      </c>
      <c r="BT60" s="185" t="s">
        <v>1954</v>
      </c>
    </row>
    <row r="61" spans="1:72" s="184" customFormat="1" ht="36" customHeight="1" x14ac:dyDescent="0.25">
      <c r="A61" s="155">
        <v>9</v>
      </c>
      <c r="B61" s="184" t="s">
        <v>2076</v>
      </c>
      <c r="C61" s="184" t="s">
        <v>154</v>
      </c>
      <c r="D61" s="184" t="s">
        <v>2077</v>
      </c>
      <c r="E61" s="184" t="s">
        <v>2078</v>
      </c>
      <c r="F61" s="184" t="s">
        <v>2079</v>
      </c>
      <c r="G61" s="184" t="s">
        <v>2080</v>
      </c>
      <c r="H61" s="184" t="s">
        <v>2081</v>
      </c>
      <c r="I61" s="184" t="s">
        <v>2082</v>
      </c>
      <c r="J61" s="184" t="s">
        <v>1937</v>
      </c>
      <c r="K61" s="184" t="s">
        <v>1938</v>
      </c>
      <c r="L61" s="184" t="s">
        <v>1939</v>
      </c>
      <c r="M61" s="184" t="s">
        <v>2083</v>
      </c>
      <c r="N61" s="184" t="s">
        <v>163</v>
      </c>
      <c r="O61" s="184">
        <v>20</v>
      </c>
      <c r="P61" s="184" t="s">
        <v>259</v>
      </c>
      <c r="Q61" s="184" t="s">
        <v>2084</v>
      </c>
      <c r="R61" s="184" t="s">
        <v>2085</v>
      </c>
      <c r="S61" s="184" t="s">
        <v>2086</v>
      </c>
      <c r="T61" s="184" t="s">
        <v>2087</v>
      </c>
      <c r="U61" s="184" t="s">
        <v>1259</v>
      </c>
      <c r="V61" s="184" t="s">
        <v>2088</v>
      </c>
      <c r="W61" s="184" t="s">
        <v>2089</v>
      </c>
      <c r="X61" s="184" t="s">
        <v>2090</v>
      </c>
      <c r="Y61" s="185" t="s">
        <v>1948</v>
      </c>
      <c r="Z61" s="185">
        <v>4</v>
      </c>
      <c r="AA61" s="185" t="s">
        <v>2091</v>
      </c>
      <c r="AB61" s="185" t="s">
        <v>273</v>
      </c>
      <c r="AC61" s="185" t="s">
        <v>2092</v>
      </c>
      <c r="AD61" s="185" t="s">
        <v>2091</v>
      </c>
      <c r="AE61" s="185" t="s">
        <v>273</v>
      </c>
      <c r="AF61" s="185" t="s">
        <v>2092</v>
      </c>
      <c r="AG61" s="185" t="s">
        <v>1949</v>
      </c>
      <c r="AH61" s="185">
        <v>4</v>
      </c>
      <c r="AI61" s="185" t="s">
        <v>226</v>
      </c>
      <c r="AJ61" s="185" t="s">
        <v>2093</v>
      </c>
      <c r="AK61" s="185" t="s">
        <v>179</v>
      </c>
      <c r="AL61" s="185" t="s">
        <v>226</v>
      </c>
      <c r="AM61" s="185" t="s">
        <v>2093</v>
      </c>
      <c r="AN61" s="185" t="s">
        <v>179</v>
      </c>
      <c r="AO61" s="185" t="s">
        <v>1950</v>
      </c>
      <c r="AP61" s="185">
        <v>4</v>
      </c>
      <c r="AQ61" s="185" t="s">
        <v>230</v>
      </c>
      <c r="AR61" s="185" t="s">
        <v>182</v>
      </c>
      <c r="AS61" s="185" t="s">
        <v>229</v>
      </c>
      <c r="AT61" s="185" t="s">
        <v>230</v>
      </c>
      <c r="AU61" s="185" t="s">
        <v>182</v>
      </c>
      <c r="AV61" s="185" t="s">
        <v>229</v>
      </c>
      <c r="AW61" s="185" t="s">
        <v>1951</v>
      </c>
      <c r="AX61" s="185">
        <v>3</v>
      </c>
      <c r="AY61" s="185" t="s">
        <v>179</v>
      </c>
      <c r="AZ61" s="185" t="s">
        <v>2094</v>
      </c>
      <c r="BA61" s="185" t="s">
        <v>2095</v>
      </c>
      <c r="BB61" s="185" t="s">
        <v>179</v>
      </c>
      <c r="BC61" s="185" t="s">
        <v>2094</v>
      </c>
      <c r="BD61" s="185" t="s">
        <v>2095</v>
      </c>
      <c r="BE61" s="185" t="s">
        <v>57</v>
      </c>
      <c r="BF61" s="185">
        <v>3</v>
      </c>
      <c r="BG61" s="185" t="s">
        <v>237</v>
      </c>
      <c r="BH61" s="185" t="s">
        <v>317</v>
      </c>
      <c r="BI61" s="185" t="s">
        <v>1805</v>
      </c>
      <c r="BJ61" s="185" t="s">
        <v>237</v>
      </c>
      <c r="BK61" s="185" t="s">
        <v>317</v>
      </c>
      <c r="BL61" s="185" t="s">
        <v>1805</v>
      </c>
      <c r="BM61" s="185" t="s">
        <v>198</v>
      </c>
      <c r="BN61" s="185">
        <v>2</v>
      </c>
      <c r="BO61" s="185" t="s">
        <v>199</v>
      </c>
      <c r="BP61" s="185" t="s">
        <v>1952</v>
      </c>
      <c r="BQ61" s="185" t="s">
        <v>1953</v>
      </c>
      <c r="BR61" s="185" t="s">
        <v>199</v>
      </c>
      <c r="BS61" s="185" t="s">
        <v>202</v>
      </c>
      <c r="BT61" s="185" t="s">
        <v>1954</v>
      </c>
    </row>
    <row r="62" spans="1:72" s="184" customFormat="1" ht="36" customHeight="1" x14ac:dyDescent="0.25">
      <c r="A62" s="155">
        <v>10</v>
      </c>
      <c r="B62" s="184" t="s">
        <v>2096</v>
      </c>
      <c r="C62" s="184" t="s">
        <v>247</v>
      </c>
      <c r="D62" s="184" t="s">
        <v>2097</v>
      </c>
      <c r="E62" s="184" t="s">
        <v>2098</v>
      </c>
      <c r="F62" s="184" t="s">
        <v>2099</v>
      </c>
      <c r="G62" s="184" t="s">
        <v>2100</v>
      </c>
      <c r="H62" s="184" t="s">
        <v>2101</v>
      </c>
      <c r="I62" s="184" t="s">
        <v>2102</v>
      </c>
      <c r="J62" s="184" t="s">
        <v>1937</v>
      </c>
      <c r="K62" s="184" t="s">
        <v>1938</v>
      </c>
      <c r="L62" s="184" t="s">
        <v>1939</v>
      </c>
      <c r="M62" s="184" t="s">
        <v>2103</v>
      </c>
      <c r="N62" s="184" t="s">
        <v>163</v>
      </c>
      <c r="O62" s="184">
        <v>20</v>
      </c>
      <c r="P62" s="184" t="s">
        <v>164</v>
      </c>
      <c r="Q62" s="184" t="s">
        <v>2104</v>
      </c>
      <c r="R62" s="184" t="s">
        <v>2105</v>
      </c>
      <c r="S62" s="184" t="s">
        <v>2106</v>
      </c>
      <c r="T62" s="184" t="s">
        <v>2018</v>
      </c>
      <c r="U62" s="184" t="s">
        <v>2107</v>
      </c>
      <c r="V62" s="184" t="s">
        <v>2108</v>
      </c>
      <c r="W62" s="184" t="s">
        <v>2109</v>
      </c>
      <c r="X62" s="184" t="s">
        <v>2110</v>
      </c>
      <c r="Y62" s="185" t="s">
        <v>1948</v>
      </c>
      <c r="Z62" s="185">
        <v>4</v>
      </c>
      <c r="AA62" s="185" t="s">
        <v>2111</v>
      </c>
      <c r="AB62" s="185" t="s">
        <v>1897</v>
      </c>
      <c r="AC62" s="185" t="s">
        <v>273</v>
      </c>
      <c r="AD62" s="185" t="s">
        <v>2111</v>
      </c>
      <c r="AE62" s="185" t="s">
        <v>1897</v>
      </c>
      <c r="AF62" s="185" t="s">
        <v>273</v>
      </c>
      <c r="AG62" s="185" t="s">
        <v>1949</v>
      </c>
      <c r="AH62" s="185">
        <v>4</v>
      </c>
      <c r="AI62" s="185" t="s">
        <v>176</v>
      </c>
      <c r="AJ62" s="185" t="s">
        <v>285</v>
      </c>
      <c r="AK62" s="185" t="s">
        <v>2112</v>
      </c>
      <c r="AL62" s="185" t="s">
        <v>176</v>
      </c>
      <c r="AM62" s="185" t="s">
        <v>285</v>
      </c>
      <c r="AN62" s="185" t="s">
        <v>2112</v>
      </c>
      <c r="AO62" s="185" t="s">
        <v>1950</v>
      </c>
      <c r="AP62" s="185">
        <v>4</v>
      </c>
      <c r="AQ62" s="185" t="s">
        <v>408</v>
      </c>
      <c r="AR62" s="185" t="s">
        <v>760</v>
      </c>
      <c r="AS62" s="185" t="s">
        <v>437</v>
      </c>
      <c r="AT62" s="185" t="s">
        <v>408</v>
      </c>
      <c r="AU62" s="185" t="s">
        <v>760</v>
      </c>
      <c r="AV62" s="185" t="s">
        <v>437</v>
      </c>
      <c r="AW62" s="185" t="s">
        <v>1951</v>
      </c>
      <c r="AX62" s="185">
        <v>3</v>
      </c>
      <c r="AY62" s="185" t="s">
        <v>231</v>
      </c>
      <c r="AZ62" s="185" t="s">
        <v>179</v>
      </c>
      <c r="BA62" s="185" t="s">
        <v>589</v>
      </c>
      <c r="BB62" s="185" t="s">
        <v>231</v>
      </c>
      <c r="BC62" s="185" t="s">
        <v>179</v>
      </c>
      <c r="BD62" s="185" t="s">
        <v>589</v>
      </c>
      <c r="BE62" s="185" t="s">
        <v>57</v>
      </c>
      <c r="BF62" s="185">
        <v>3</v>
      </c>
      <c r="BG62" s="185" t="s">
        <v>189</v>
      </c>
      <c r="BH62" s="185" t="s">
        <v>188</v>
      </c>
      <c r="BI62" s="185" t="s">
        <v>191</v>
      </c>
      <c r="BJ62" s="185" t="s">
        <v>189</v>
      </c>
      <c r="BK62" s="185" t="s">
        <v>188</v>
      </c>
      <c r="BL62" s="185" t="s">
        <v>191</v>
      </c>
      <c r="BM62" s="185" t="s">
        <v>198</v>
      </c>
      <c r="BN62" s="185">
        <v>2</v>
      </c>
      <c r="BO62" s="185" t="s">
        <v>199</v>
      </c>
      <c r="BP62" s="185" t="s">
        <v>1952</v>
      </c>
      <c r="BQ62" s="185" t="s">
        <v>1953</v>
      </c>
      <c r="BR62" s="185" t="s">
        <v>199</v>
      </c>
      <c r="BS62" s="185" t="s">
        <v>202</v>
      </c>
      <c r="BT62" s="185" t="s">
        <v>1954</v>
      </c>
    </row>
    <row r="63" spans="1:72" s="184" customFormat="1" ht="36" customHeight="1" x14ac:dyDescent="0.25">
      <c r="A63" s="155">
        <v>11</v>
      </c>
      <c r="B63" s="184" t="s">
        <v>506</v>
      </c>
      <c r="C63" s="184" t="s">
        <v>247</v>
      </c>
      <c r="D63" s="184" t="s">
        <v>2113</v>
      </c>
      <c r="E63" s="184" t="s">
        <v>2114</v>
      </c>
      <c r="F63" s="184" t="s">
        <v>2115</v>
      </c>
      <c r="G63" s="184" t="s">
        <v>2116</v>
      </c>
      <c r="H63" s="184" t="s">
        <v>2117</v>
      </c>
      <c r="I63" s="184" t="s">
        <v>2118</v>
      </c>
      <c r="J63" s="184" t="s">
        <v>1937</v>
      </c>
      <c r="K63" s="184" t="s">
        <v>1938</v>
      </c>
      <c r="L63" s="184" t="s">
        <v>1939</v>
      </c>
      <c r="M63" s="184" t="s">
        <v>2119</v>
      </c>
      <c r="N63" s="184" t="s">
        <v>163</v>
      </c>
      <c r="O63" s="184">
        <v>20</v>
      </c>
      <c r="P63" s="184" t="s">
        <v>164</v>
      </c>
      <c r="Q63" s="184" t="s">
        <v>2120</v>
      </c>
      <c r="R63" s="184" t="s">
        <v>2121</v>
      </c>
      <c r="S63" s="184" t="s">
        <v>2122</v>
      </c>
      <c r="T63" s="184" t="s">
        <v>2123</v>
      </c>
      <c r="U63" s="184" t="s">
        <v>521</v>
      </c>
      <c r="V63" s="184" t="s">
        <v>2124</v>
      </c>
      <c r="W63" s="184" t="s">
        <v>2125</v>
      </c>
      <c r="X63" s="184" t="s">
        <v>2126</v>
      </c>
      <c r="Y63" s="185" t="s">
        <v>1948</v>
      </c>
      <c r="Z63" s="185">
        <v>4</v>
      </c>
      <c r="AA63" s="185" t="s">
        <v>2127</v>
      </c>
      <c r="AB63" s="185" t="s">
        <v>2091</v>
      </c>
      <c r="AC63" s="185" t="s">
        <v>273</v>
      </c>
      <c r="AD63" s="185" t="s">
        <v>2127</v>
      </c>
      <c r="AE63" s="185" t="s">
        <v>2091</v>
      </c>
      <c r="AF63" s="185" t="s">
        <v>273</v>
      </c>
      <c r="AG63" s="185" t="s">
        <v>1949</v>
      </c>
      <c r="AH63" s="185">
        <v>4</v>
      </c>
      <c r="AI63" s="185" t="s">
        <v>2128</v>
      </c>
      <c r="AJ63" s="185" t="s">
        <v>2129</v>
      </c>
      <c r="AK63" s="185" t="s">
        <v>179</v>
      </c>
      <c r="AL63" s="185" t="s">
        <v>2128</v>
      </c>
      <c r="AM63" s="185" t="s">
        <v>2129</v>
      </c>
      <c r="AN63" s="185" t="s">
        <v>179</v>
      </c>
      <c r="AO63" s="185" t="s">
        <v>1950</v>
      </c>
      <c r="AP63" s="185">
        <v>4</v>
      </c>
      <c r="AQ63" s="185" t="s">
        <v>1878</v>
      </c>
      <c r="AR63" s="185" t="s">
        <v>435</v>
      </c>
      <c r="AS63" s="185" t="s">
        <v>232</v>
      </c>
      <c r="AT63" s="185" t="s">
        <v>1878</v>
      </c>
      <c r="AU63" s="185" t="s">
        <v>435</v>
      </c>
      <c r="AV63" s="185" t="s">
        <v>232</v>
      </c>
      <c r="AW63" s="185" t="s">
        <v>1951</v>
      </c>
      <c r="AX63" s="185">
        <v>3</v>
      </c>
      <c r="AY63" s="185" t="s">
        <v>589</v>
      </c>
      <c r="AZ63" s="185" t="s">
        <v>179</v>
      </c>
      <c r="BA63" s="185" t="s">
        <v>2130</v>
      </c>
      <c r="BB63" s="185" t="s">
        <v>589</v>
      </c>
      <c r="BC63" s="185" t="s">
        <v>179</v>
      </c>
      <c r="BD63" s="185" t="s">
        <v>2130</v>
      </c>
      <c r="BE63" s="185" t="s">
        <v>57</v>
      </c>
      <c r="BF63" s="185">
        <v>3</v>
      </c>
      <c r="BG63" s="185" t="s">
        <v>281</v>
      </c>
      <c r="BH63" s="185" t="s">
        <v>280</v>
      </c>
      <c r="BI63" s="185" t="s">
        <v>284</v>
      </c>
      <c r="BJ63" s="185" t="s">
        <v>281</v>
      </c>
      <c r="BK63" s="185" t="s">
        <v>280</v>
      </c>
      <c r="BL63" s="185" t="s">
        <v>284</v>
      </c>
      <c r="BM63" s="185" t="s">
        <v>198</v>
      </c>
      <c r="BN63" s="185">
        <v>2</v>
      </c>
      <c r="BO63" s="185" t="s">
        <v>199</v>
      </c>
      <c r="BP63" s="185" t="s">
        <v>1952</v>
      </c>
      <c r="BQ63" s="185" t="s">
        <v>1953</v>
      </c>
      <c r="BR63" s="185" t="s">
        <v>199</v>
      </c>
      <c r="BS63" s="185" t="s">
        <v>202</v>
      </c>
      <c r="BT63" s="185" t="s">
        <v>1954</v>
      </c>
    </row>
    <row r="64" spans="1:72" s="184" customFormat="1" ht="36" customHeight="1" x14ac:dyDescent="0.25">
      <c r="A64" s="155">
        <v>12</v>
      </c>
      <c r="B64" s="184" t="s">
        <v>978</v>
      </c>
      <c r="C64" s="184" t="s">
        <v>154</v>
      </c>
      <c r="D64" s="184" t="s">
        <v>2131</v>
      </c>
      <c r="E64" s="184" t="s">
        <v>2132</v>
      </c>
      <c r="F64" s="184" t="s">
        <v>2133</v>
      </c>
      <c r="G64" s="184" t="s">
        <v>2134</v>
      </c>
      <c r="H64" s="184" t="s">
        <v>2135</v>
      </c>
      <c r="I64" s="184" t="s">
        <v>2136</v>
      </c>
      <c r="J64" s="184" t="s">
        <v>1937</v>
      </c>
      <c r="K64" s="184" t="s">
        <v>1938</v>
      </c>
      <c r="L64" s="184" t="s">
        <v>1939</v>
      </c>
      <c r="M64" s="184" t="s">
        <v>2137</v>
      </c>
      <c r="N64" s="184" t="s">
        <v>163</v>
      </c>
      <c r="O64" s="184">
        <v>20</v>
      </c>
      <c r="P64" s="184" t="s">
        <v>259</v>
      </c>
      <c r="Q64" s="184" t="s">
        <v>2138</v>
      </c>
      <c r="R64" s="184" t="s">
        <v>2139</v>
      </c>
      <c r="S64" s="184" t="s">
        <v>2140</v>
      </c>
      <c r="T64" s="184" t="s">
        <v>2141</v>
      </c>
      <c r="U64" s="184" t="s">
        <v>673</v>
      </c>
      <c r="V64" s="184" t="s">
        <v>2142</v>
      </c>
      <c r="W64" s="184" t="s">
        <v>2143</v>
      </c>
      <c r="X64" s="184" t="s">
        <v>2144</v>
      </c>
      <c r="Y64" s="185" t="s">
        <v>1948</v>
      </c>
      <c r="Z64" s="185">
        <v>4</v>
      </c>
      <c r="AA64" s="185" t="s">
        <v>2091</v>
      </c>
      <c r="AB64" s="185" t="s">
        <v>182</v>
      </c>
      <c r="AC64" s="185" t="s">
        <v>2145</v>
      </c>
      <c r="AD64" s="185" t="s">
        <v>2091</v>
      </c>
      <c r="AE64" s="185" t="s">
        <v>182</v>
      </c>
      <c r="AF64" s="185" t="s">
        <v>2145</v>
      </c>
      <c r="AG64" s="185" t="s">
        <v>1949</v>
      </c>
      <c r="AH64" s="185">
        <v>4</v>
      </c>
      <c r="AI64" s="185" t="s">
        <v>374</v>
      </c>
      <c r="AJ64" s="185" t="s">
        <v>2146</v>
      </c>
      <c r="AK64" s="185" t="s">
        <v>2093</v>
      </c>
      <c r="AL64" s="185" t="s">
        <v>374</v>
      </c>
      <c r="AM64" s="185" t="s">
        <v>2146</v>
      </c>
      <c r="AN64" s="185" t="s">
        <v>2093</v>
      </c>
      <c r="AO64" s="185" t="s">
        <v>1950</v>
      </c>
      <c r="AP64" s="185">
        <v>4</v>
      </c>
      <c r="AQ64" s="185" t="s">
        <v>230</v>
      </c>
      <c r="AR64" s="185" t="s">
        <v>2004</v>
      </c>
      <c r="AS64" s="185" t="s">
        <v>182</v>
      </c>
      <c r="AT64" s="185" t="s">
        <v>230</v>
      </c>
      <c r="AU64" s="185" t="s">
        <v>2004</v>
      </c>
      <c r="AV64" s="185" t="s">
        <v>182</v>
      </c>
      <c r="AW64" s="185" t="s">
        <v>1951</v>
      </c>
      <c r="AX64" s="185">
        <v>3</v>
      </c>
      <c r="AY64" s="185" t="s">
        <v>231</v>
      </c>
      <c r="AZ64" s="185" t="s">
        <v>179</v>
      </c>
      <c r="BA64" s="185" t="s">
        <v>285</v>
      </c>
      <c r="BB64" s="185" t="s">
        <v>231</v>
      </c>
      <c r="BC64" s="185" t="s">
        <v>179</v>
      </c>
      <c r="BD64" s="185" t="s">
        <v>285</v>
      </c>
      <c r="BE64" s="185" t="s">
        <v>57</v>
      </c>
      <c r="BF64" s="185">
        <v>3</v>
      </c>
      <c r="BG64" s="185" t="s">
        <v>317</v>
      </c>
      <c r="BH64" s="185" t="s">
        <v>1805</v>
      </c>
      <c r="BI64" s="185" t="s">
        <v>2007</v>
      </c>
      <c r="BJ64" s="185" t="s">
        <v>317</v>
      </c>
      <c r="BK64" s="185" t="s">
        <v>1805</v>
      </c>
      <c r="BL64" s="185" t="s">
        <v>2007</v>
      </c>
      <c r="BM64" s="185" t="s">
        <v>198</v>
      </c>
      <c r="BN64" s="185">
        <v>2</v>
      </c>
      <c r="BO64" s="185" t="s">
        <v>199</v>
      </c>
      <c r="BP64" s="185" t="s">
        <v>1952</v>
      </c>
      <c r="BQ64" s="185" t="s">
        <v>1953</v>
      </c>
      <c r="BR64" s="185" t="s">
        <v>199</v>
      </c>
      <c r="BS64" s="185" t="s">
        <v>202</v>
      </c>
      <c r="BT64" s="185" t="s">
        <v>1954</v>
      </c>
    </row>
    <row r="65" spans="1:72" s="184" customFormat="1" ht="36" customHeight="1" x14ac:dyDescent="0.25">
      <c r="A65" s="155">
        <v>13</v>
      </c>
      <c r="B65" s="184" t="s">
        <v>246</v>
      </c>
      <c r="C65" s="184" t="s">
        <v>247</v>
      </c>
      <c r="D65" s="184" t="s">
        <v>2147</v>
      </c>
      <c r="E65" s="184" t="s">
        <v>2148</v>
      </c>
      <c r="F65" s="184" t="s">
        <v>2149</v>
      </c>
      <c r="G65" s="184" t="s">
        <v>2150</v>
      </c>
      <c r="H65" s="184" t="s">
        <v>2151</v>
      </c>
      <c r="I65" s="184" t="s">
        <v>2152</v>
      </c>
      <c r="J65" s="184" t="s">
        <v>1937</v>
      </c>
      <c r="K65" s="184" t="s">
        <v>1938</v>
      </c>
      <c r="L65" s="184" t="s">
        <v>1939</v>
      </c>
      <c r="M65" s="184" t="s">
        <v>2153</v>
      </c>
      <c r="N65" s="184" t="s">
        <v>163</v>
      </c>
      <c r="O65" s="184">
        <v>20</v>
      </c>
      <c r="P65" s="184" t="s">
        <v>164</v>
      </c>
      <c r="Q65" s="184" t="s">
        <v>2154</v>
      </c>
      <c r="R65" s="184" t="s">
        <v>2155</v>
      </c>
      <c r="S65" s="184" t="s">
        <v>2156</v>
      </c>
      <c r="T65" s="184" t="s">
        <v>2157</v>
      </c>
      <c r="U65" s="184" t="s">
        <v>521</v>
      </c>
      <c r="V65" s="184" t="s">
        <v>2158</v>
      </c>
      <c r="W65" s="184" t="s">
        <v>2159</v>
      </c>
      <c r="X65" s="184" t="s">
        <v>2160</v>
      </c>
      <c r="Y65" s="185" t="s">
        <v>1948</v>
      </c>
      <c r="Z65" s="185">
        <v>4</v>
      </c>
      <c r="AA65" s="185" t="s">
        <v>525</v>
      </c>
      <c r="AB65" s="185" t="s">
        <v>527</v>
      </c>
      <c r="AC65" s="185" t="s">
        <v>2161</v>
      </c>
      <c r="AD65" s="185" t="s">
        <v>525</v>
      </c>
      <c r="AE65" s="185" t="s">
        <v>527</v>
      </c>
      <c r="AF65" s="185" t="s">
        <v>2161</v>
      </c>
      <c r="AG65" s="185" t="s">
        <v>1949</v>
      </c>
      <c r="AH65" s="185">
        <v>4</v>
      </c>
      <c r="AI65" s="185" t="s">
        <v>226</v>
      </c>
      <c r="AJ65" s="185" t="s">
        <v>2162</v>
      </c>
      <c r="AK65" s="185" t="s">
        <v>527</v>
      </c>
      <c r="AL65" s="185" t="s">
        <v>226</v>
      </c>
      <c r="AM65" s="185" t="s">
        <v>2162</v>
      </c>
      <c r="AN65" s="185" t="s">
        <v>527</v>
      </c>
      <c r="AO65" s="185" t="s">
        <v>1950</v>
      </c>
      <c r="AP65" s="185">
        <v>4</v>
      </c>
      <c r="AQ65" s="185" t="s">
        <v>279</v>
      </c>
      <c r="AR65" s="185" t="s">
        <v>234</v>
      </c>
      <c r="AS65" s="185" t="s">
        <v>408</v>
      </c>
      <c r="AT65" s="185" t="s">
        <v>279</v>
      </c>
      <c r="AU65" s="185" t="s">
        <v>234</v>
      </c>
      <c r="AV65" s="185" t="s">
        <v>408</v>
      </c>
      <c r="AW65" s="185" t="s">
        <v>1951</v>
      </c>
      <c r="AX65" s="185">
        <v>3</v>
      </c>
      <c r="AY65" s="185" t="s">
        <v>179</v>
      </c>
      <c r="AZ65" s="185" t="s">
        <v>2163</v>
      </c>
      <c r="BA65" s="185" t="s">
        <v>2164</v>
      </c>
      <c r="BB65" s="185" t="s">
        <v>179</v>
      </c>
      <c r="BC65" s="185" t="s">
        <v>2163</v>
      </c>
      <c r="BD65" s="185" t="s">
        <v>2164</v>
      </c>
      <c r="BE65" s="185" t="s">
        <v>57</v>
      </c>
      <c r="BF65" s="185">
        <v>3</v>
      </c>
      <c r="BG65" s="185" t="s">
        <v>281</v>
      </c>
      <c r="BH65" s="185" t="s">
        <v>282</v>
      </c>
      <c r="BI65" s="185" t="s">
        <v>280</v>
      </c>
      <c r="BJ65" s="185" t="s">
        <v>281</v>
      </c>
      <c r="BK65" s="185" t="s">
        <v>282</v>
      </c>
      <c r="BL65" s="185" t="s">
        <v>280</v>
      </c>
      <c r="BM65" s="185" t="s">
        <v>198</v>
      </c>
      <c r="BN65" s="185">
        <v>2</v>
      </c>
      <c r="BO65" s="185" t="s">
        <v>199</v>
      </c>
      <c r="BP65" s="185" t="s">
        <v>1952</v>
      </c>
      <c r="BQ65" s="185" t="s">
        <v>1953</v>
      </c>
      <c r="BR65" s="185" t="s">
        <v>199</v>
      </c>
      <c r="BS65" s="185" t="s">
        <v>202</v>
      </c>
      <c r="BT65" s="185" t="s">
        <v>1954</v>
      </c>
    </row>
    <row r="66" spans="1:72" s="184" customFormat="1" ht="36" customHeight="1" x14ac:dyDescent="0.25">
      <c r="A66" s="155">
        <v>14</v>
      </c>
      <c r="B66" s="184" t="s">
        <v>2165</v>
      </c>
      <c r="C66" s="184" t="s">
        <v>154</v>
      </c>
      <c r="D66" s="184" t="s">
        <v>2166</v>
      </c>
      <c r="E66" s="184" t="s">
        <v>2167</v>
      </c>
      <c r="F66" s="184" t="s">
        <v>2168</v>
      </c>
      <c r="G66" s="184" t="s">
        <v>2169</v>
      </c>
      <c r="H66" s="184" t="s">
        <v>2170</v>
      </c>
      <c r="I66" s="184" t="s">
        <v>2171</v>
      </c>
      <c r="J66" s="184" t="s">
        <v>1937</v>
      </c>
      <c r="K66" s="184" t="s">
        <v>1938</v>
      </c>
      <c r="L66" s="184" t="s">
        <v>1939</v>
      </c>
      <c r="M66" s="184" t="s">
        <v>2172</v>
      </c>
      <c r="N66" s="184" t="s">
        <v>163</v>
      </c>
      <c r="O66" s="184">
        <v>20</v>
      </c>
      <c r="P66" s="184" t="s">
        <v>164</v>
      </c>
      <c r="Q66" s="184" t="s">
        <v>2173</v>
      </c>
      <c r="R66" s="184" t="s">
        <v>2174</v>
      </c>
      <c r="S66" s="184" t="s">
        <v>2175</v>
      </c>
      <c r="T66" s="184" t="s">
        <v>2176</v>
      </c>
      <c r="U66" s="184" t="s">
        <v>2177</v>
      </c>
      <c r="V66" s="184" t="s">
        <v>2178</v>
      </c>
      <c r="W66" s="184" t="s">
        <v>2179</v>
      </c>
      <c r="X66" s="184" t="s">
        <v>2180</v>
      </c>
      <c r="Y66" s="185" t="s">
        <v>1948</v>
      </c>
      <c r="Z66" s="185">
        <v>4</v>
      </c>
      <c r="AA66" s="185" t="s">
        <v>2181</v>
      </c>
      <c r="AB66" s="185" t="s">
        <v>527</v>
      </c>
      <c r="AC66" s="185" t="s">
        <v>2091</v>
      </c>
      <c r="AD66" s="185" t="s">
        <v>2181</v>
      </c>
      <c r="AE66" s="185" t="s">
        <v>527</v>
      </c>
      <c r="AF66" s="185" t="s">
        <v>2091</v>
      </c>
      <c r="AG66" s="185" t="s">
        <v>1949</v>
      </c>
      <c r="AH66" s="185">
        <v>4</v>
      </c>
      <c r="AI66" s="185" t="s">
        <v>373</v>
      </c>
      <c r="AJ66" s="185" t="s">
        <v>1481</v>
      </c>
      <c r="AK66" s="185" t="s">
        <v>2182</v>
      </c>
      <c r="AL66" s="185" t="s">
        <v>373</v>
      </c>
      <c r="AM66" s="185" t="s">
        <v>1481</v>
      </c>
      <c r="AN66" s="185" t="s">
        <v>2182</v>
      </c>
      <c r="AO66" s="185" t="s">
        <v>1950</v>
      </c>
      <c r="AP66" s="185">
        <v>4</v>
      </c>
      <c r="AQ66" s="185" t="s">
        <v>279</v>
      </c>
      <c r="AR66" s="185" t="s">
        <v>2004</v>
      </c>
      <c r="AS66" s="185" t="s">
        <v>182</v>
      </c>
      <c r="AT66" s="185" t="s">
        <v>279</v>
      </c>
      <c r="AU66" s="185" t="s">
        <v>2004</v>
      </c>
      <c r="AV66" s="185" t="s">
        <v>182</v>
      </c>
      <c r="AW66" s="185" t="s">
        <v>1951</v>
      </c>
      <c r="AX66" s="185">
        <v>3</v>
      </c>
      <c r="AY66" s="185" t="s">
        <v>2183</v>
      </c>
      <c r="AZ66" s="185" t="s">
        <v>179</v>
      </c>
      <c r="BA66" s="185" t="s">
        <v>231</v>
      </c>
      <c r="BB66" s="185" t="s">
        <v>2183</v>
      </c>
      <c r="BC66" s="185" t="s">
        <v>179</v>
      </c>
      <c r="BD66" s="185" t="s">
        <v>231</v>
      </c>
      <c r="BE66" s="185" t="s">
        <v>57</v>
      </c>
      <c r="BF66" s="185">
        <v>3</v>
      </c>
      <c r="BG66" s="185" t="s">
        <v>189</v>
      </c>
      <c r="BH66" s="185" t="s">
        <v>317</v>
      </c>
      <c r="BI66" s="185" t="s">
        <v>1805</v>
      </c>
      <c r="BJ66" s="185" t="s">
        <v>189</v>
      </c>
      <c r="BK66" s="185" t="s">
        <v>317</v>
      </c>
      <c r="BL66" s="185" t="s">
        <v>1805</v>
      </c>
      <c r="BM66" s="185" t="s">
        <v>198</v>
      </c>
      <c r="BN66" s="185">
        <v>2</v>
      </c>
      <c r="BO66" s="185" t="s">
        <v>199</v>
      </c>
      <c r="BP66" s="185" t="s">
        <v>1952</v>
      </c>
      <c r="BQ66" s="185" t="s">
        <v>1953</v>
      </c>
      <c r="BR66" s="185" t="s">
        <v>199</v>
      </c>
      <c r="BS66" s="185" t="s">
        <v>202</v>
      </c>
      <c r="BT66" s="185" t="s">
        <v>1954</v>
      </c>
    </row>
    <row r="67" spans="1:72" s="184" customFormat="1" ht="36" customHeight="1" x14ac:dyDescent="0.25">
      <c r="A67" s="155">
        <v>15</v>
      </c>
      <c r="B67" s="184" t="s">
        <v>246</v>
      </c>
      <c r="C67" s="184" t="s">
        <v>247</v>
      </c>
      <c r="D67" s="184" t="s">
        <v>2184</v>
      </c>
      <c r="E67" s="184" t="s">
        <v>2185</v>
      </c>
      <c r="F67" s="184" t="s">
        <v>2186</v>
      </c>
      <c r="G67" s="184" t="s">
        <v>2187</v>
      </c>
      <c r="H67" s="184" t="s">
        <v>2188</v>
      </c>
      <c r="I67" s="184" t="s">
        <v>2189</v>
      </c>
      <c r="J67" s="184" t="s">
        <v>1937</v>
      </c>
      <c r="K67" s="184" t="s">
        <v>1938</v>
      </c>
      <c r="L67" s="184" t="s">
        <v>1939</v>
      </c>
      <c r="M67" s="184" t="s">
        <v>2190</v>
      </c>
      <c r="N67" s="184" t="s">
        <v>163</v>
      </c>
      <c r="O67" s="184">
        <v>20</v>
      </c>
      <c r="P67" s="184" t="s">
        <v>259</v>
      </c>
      <c r="Q67" s="184" t="s">
        <v>2191</v>
      </c>
      <c r="R67" s="184" t="s">
        <v>2192</v>
      </c>
      <c r="S67" s="184" t="s">
        <v>2193</v>
      </c>
      <c r="T67" s="184" t="s">
        <v>2194</v>
      </c>
      <c r="U67" s="184" t="s">
        <v>673</v>
      </c>
      <c r="V67" s="184" t="s">
        <v>2195</v>
      </c>
      <c r="W67" s="184" t="s">
        <v>2196</v>
      </c>
      <c r="X67" s="184" t="s">
        <v>2197</v>
      </c>
      <c r="Y67" s="185" t="s">
        <v>1948</v>
      </c>
      <c r="Z67" s="185">
        <v>4</v>
      </c>
      <c r="AA67" s="185" t="s">
        <v>677</v>
      </c>
      <c r="AB67" s="185" t="s">
        <v>2024</v>
      </c>
      <c r="AC67" s="185" t="s">
        <v>273</v>
      </c>
      <c r="AD67" s="185" t="s">
        <v>677</v>
      </c>
      <c r="AE67" s="185" t="s">
        <v>2024</v>
      </c>
      <c r="AF67" s="185" t="s">
        <v>273</v>
      </c>
      <c r="AG67" s="185" t="s">
        <v>1949</v>
      </c>
      <c r="AH67" s="185">
        <v>4</v>
      </c>
      <c r="AI67" s="185" t="s">
        <v>176</v>
      </c>
      <c r="AJ67" s="185" t="s">
        <v>679</v>
      </c>
      <c r="AK67" s="185" t="s">
        <v>677</v>
      </c>
      <c r="AL67" s="185" t="s">
        <v>176</v>
      </c>
      <c r="AM67" s="185" t="s">
        <v>679</v>
      </c>
      <c r="AN67" s="185" t="s">
        <v>677</v>
      </c>
      <c r="AO67" s="185" t="s">
        <v>1950</v>
      </c>
      <c r="AP67" s="185">
        <v>4</v>
      </c>
      <c r="AQ67" s="185" t="s">
        <v>232</v>
      </c>
      <c r="AR67" s="185" t="s">
        <v>230</v>
      </c>
      <c r="AS67" s="185" t="s">
        <v>681</v>
      </c>
      <c r="AT67" s="185" t="s">
        <v>232</v>
      </c>
      <c r="AU67" s="185" t="s">
        <v>230</v>
      </c>
      <c r="AV67" s="185" t="s">
        <v>681</v>
      </c>
      <c r="AW67" s="185" t="s">
        <v>1951</v>
      </c>
      <c r="AX67" s="185">
        <v>3</v>
      </c>
      <c r="AY67" s="185" t="s">
        <v>231</v>
      </c>
      <c r="AZ67" s="185" t="s">
        <v>179</v>
      </c>
      <c r="BA67" s="185" t="s">
        <v>2025</v>
      </c>
      <c r="BB67" s="185" t="s">
        <v>231</v>
      </c>
      <c r="BC67" s="185" t="s">
        <v>179</v>
      </c>
      <c r="BD67" s="185" t="s">
        <v>2025</v>
      </c>
      <c r="BE67" s="185" t="s">
        <v>57</v>
      </c>
      <c r="BF67" s="185">
        <v>3</v>
      </c>
      <c r="BG67" s="185" t="s">
        <v>684</v>
      </c>
      <c r="BH67" s="185" t="s">
        <v>685</v>
      </c>
      <c r="BI67" s="185" t="s">
        <v>281</v>
      </c>
      <c r="BJ67" s="185" t="s">
        <v>684</v>
      </c>
      <c r="BK67" s="185" t="s">
        <v>685</v>
      </c>
      <c r="BL67" s="185" t="s">
        <v>281</v>
      </c>
      <c r="BM67" s="185" t="s">
        <v>198</v>
      </c>
      <c r="BN67" s="185">
        <v>2</v>
      </c>
      <c r="BO67" s="185" t="s">
        <v>199</v>
      </c>
      <c r="BP67" s="185" t="s">
        <v>1952</v>
      </c>
      <c r="BQ67" s="185" t="s">
        <v>1953</v>
      </c>
      <c r="BR67" s="185" t="s">
        <v>199</v>
      </c>
      <c r="BS67" s="185" t="s">
        <v>202</v>
      </c>
      <c r="BT67" s="185" t="s">
        <v>1954</v>
      </c>
    </row>
    <row r="68" spans="1:72" s="184" customFormat="1" ht="36" customHeight="1" x14ac:dyDescent="0.25">
      <c r="A68" s="155">
        <v>16</v>
      </c>
      <c r="B68" s="184" t="s">
        <v>385</v>
      </c>
      <c r="C68" s="184" t="s">
        <v>205</v>
      </c>
      <c r="D68" s="184" t="s">
        <v>2198</v>
      </c>
      <c r="E68" s="184" t="s">
        <v>2199</v>
      </c>
      <c r="F68" s="184" t="s">
        <v>2200</v>
      </c>
      <c r="G68" s="184" t="s">
        <v>2201</v>
      </c>
      <c r="H68" s="184" t="s">
        <v>2202</v>
      </c>
      <c r="I68" s="184" t="s">
        <v>2203</v>
      </c>
      <c r="J68" s="184" t="s">
        <v>1937</v>
      </c>
      <c r="K68" s="184" t="s">
        <v>1938</v>
      </c>
      <c r="L68" s="184" t="s">
        <v>1939</v>
      </c>
      <c r="M68" s="184" t="s">
        <v>2204</v>
      </c>
      <c r="N68" s="184" t="s">
        <v>163</v>
      </c>
      <c r="O68" s="184">
        <v>20</v>
      </c>
      <c r="P68" s="184" t="s">
        <v>259</v>
      </c>
      <c r="Q68" s="184" t="s">
        <v>2205</v>
      </c>
      <c r="R68" s="184" t="s">
        <v>2206</v>
      </c>
      <c r="S68" s="184" t="s">
        <v>2207</v>
      </c>
      <c r="T68" s="184" t="s">
        <v>2208</v>
      </c>
      <c r="U68" s="184" t="s">
        <v>521</v>
      </c>
      <c r="V68" s="184" t="s">
        <v>2209</v>
      </c>
      <c r="W68" s="184" t="s">
        <v>2210</v>
      </c>
      <c r="X68" s="184" t="s">
        <v>2211</v>
      </c>
      <c r="Y68" s="185" t="s">
        <v>1948</v>
      </c>
      <c r="Z68" s="185">
        <v>4</v>
      </c>
      <c r="AA68" s="185" t="s">
        <v>677</v>
      </c>
      <c r="AB68" s="185" t="s">
        <v>2212</v>
      </c>
      <c r="AC68" s="185" t="s">
        <v>2058</v>
      </c>
      <c r="AD68" s="185" t="s">
        <v>677</v>
      </c>
      <c r="AE68" s="185" t="s">
        <v>2212</v>
      </c>
      <c r="AF68" s="185" t="s">
        <v>2058</v>
      </c>
      <c r="AG68" s="185" t="s">
        <v>1949</v>
      </c>
      <c r="AH68" s="185">
        <v>4</v>
      </c>
      <c r="AI68" s="185" t="s">
        <v>2213</v>
      </c>
      <c r="AJ68" s="185" t="s">
        <v>2212</v>
      </c>
      <c r="AK68" s="185" t="s">
        <v>679</v>
      </c>
      <c r="AL68" s="185" t="s">
        <v>2213</v>
      </c>
      <c r="AM68" s="185" t="s">
        <v>2212</v>
      </c>
      <c r="AN68" s="185" t="s">
        <v>679</v>
      </c>
      <c r="AO68" s="185" t="s">
        <v>1950</v>
      </c>
      <c r="AP68" s="185">
        <v>4</v>
      </c>
      <c r="AQ68" s="185" t="s">
        <v>230</v>
      </c>
      <c r="AR68" s="185" t="s">
        <v>465</v>
      </c>
      <c r="AS68" s="185" t="s">
        <v>182</v>
      </c>
      <c r="AT68" s="185" t="s">
        <v>230</v>
      </c>
      <c r="AU68" s="185" t="s">
        <v>465</v>
      </c>
      <c r="AV68" s="185" t="s">
        <v>182</v>
      </c>
      <c r="AW68" s="185" t="s">
        <v>1951</v>
      </c>
      <c r="AX68" s="185">
        <v>3</v>
      </c>
      <c r="AY68" s="185" t="s">
        <v>2212</v>
      </c>
      <c r="AZ68" s="185" t="s">
        <v>179</v>
      </c>
      <c r="BA68" s="185" t="s">
        <v>2214</v>
      </c>
      <c r="BB68" s="185" t="s">
        <v>2212</v>
      </c>
      <c r="BC68" s="185" t="s">
        <v>179</v>
      </c>
      <c r="BD68" s="185" t="s">
        <v>2214</v>
      </c>
      <c r="BE68" s="185" t="s">
        <v>57</v>
      </c>
      <c r="BF68" s="185">
        <v>3</v>
      </c>
      <c r="BG68" s="185" t="s">
        <v>237</v>
      </c>
      <c r="BH68" s="185" t="s">
        <v>685</v>
      </c>
      <c r="BI68" s="185" t="s">
        <v>684</v>
      </c>
      <c r="BJ68" s="185" t="s">
        <v>237</v>
      </c>
      <c r="BK68" s="185" t="s">
        <v>685</v>
      </c>
      <c r="BL68" s="185" t="s">
        <v>684</v>
      </c>
      <c r="BM68" s="185" t="s">
        <v>198</v>
      </c>
      <c r="BN68" s="185">
        <v>2</v>
      </c>
      <c r="BO68" s="185" t="s">
        <v>199</v>
      </c>
      <c r="BP68" s="185" t="s">
        <v>1952</v>
      </c>
      <c r="BQ68" s="185" t="s">
        <v>1953</v>
      </c>
      <c r="BR68" s="185" t="s">
        <v>199</v>
      </c>
      <c r="BS68" s="185" t="s">
        <v>202</v>
      </c>
      <c r="BT68" s="185" t="s">
        <v>1954</v>
      </c>
    </row>
    <row r="69" spans="1:72" s="184" customFormat="1" ht="36" customHeight="1" x14ac:dyDescent="0.25">
      <c r="A69" s="155">
        <v>17</v>
      </c>
      <c r="B69" s="184" t="s">
        <v>739</v>
      </c>
      <c r="C69" s="184" t="s">
        <v>247</v>
      </c>
      <c r="D69" s="184" t="s">
        <v>2215</v>
      </c>
      <c r="E69" s="184" t="s">
        <v>2216</v>
      </c>
      <c r="F69" s="184" t="s">
        <v>2217</v>
      </c>
      <c r="G69" s="184" t="s">
        <v>2218</v>
      </c>
      <c r="H69" s="184" t="s">
        <v>2219</v>
      </c>
      <c r="I69" s="184" t="s">
        <v>2220</v>
      </c>
      <c r="J69" s="184" t="s">
        <v>1937</v>
      </c>
      <c r="K69" s="184" t="s">
        <v>1938</v>
      </c>
      <c r="L69" s="184" t="s">
        <v>1939</v>
      </c>
      <c r="M69" s="184" t="s">
        <v>2221</v>
      </c>
      <c r="N69" s="184" t="s">
        <v>163</v>
      </c>
      <c r="O69" s="184">
        <v>20</v>
      </c>
      <c r="P69" s="184" t="s">
        <v>164</v>
      </c>
      <c r="Q69" s="184" t="s">
        <v>2222</v>
      </c>
      <c r="R69" s="184" t="s">
        <v>2223</v>
      </c>
      <c r="S69" s="184" t="s">
        <v>2224</v>
      </c>
      <c r="T69" s="184" t="s">
        <v>2225</v>
      </c>
      <c r="U69" s="184" t="s">
        <v>2107</v>
      </c>
      <c r="V69" s="184" t="s">
        <v>2226</v>
      </c>
      <c r="W69" s="184" t="s">
        <v>2227</v>
      </c>
      <c r="X69" s="184" t="s">
        <v>2228</v>
      </c>
      <c r="Y69" s="185" t="s">
        <v>1948</v>
      </c>
      <c r="Z69" s="185">
        <v>4</v>
      </c>
      <c r="AA69" s="185" t="s">
        <v>2229</v>
      </c>
      <c r="AB69" s="185" t="s">
        <v>935</v>
      </c>
      <c r="AC69" s="185" t="s">
        <v>2230</v>
      </c>
      <c r="AD69" s="185" t="s">
        <v>2229</v>
      </c>
      <c r="AE69" s="185" t="s">
        <v>935</v>
      </c>
      <c r="AF69" s="185" t="s">
        <v>2230</v>
      </c>
      <c r="AG69" s="185" t="s">
        <v>1949</v>
      </c>
      <c r="AH69" s="185">
        <v>4</v>
      </c>
      <c r="AI69" s="185" t="s">
        <v>860</v>
      </c>
      <c r="AJ69" s="185" t="s">
        <v>270</v>
      </c>
      <c r="AK69" s="185" t="s">
        <v>2231</v>
      </c>
      <c r="AL69" s="185" t="s">
        <v>860</v>
      </c>
      <c r="AM69" s="185" t="s">
        <v>270</v>
      </c>
      <c r="AN69" s="185" t="s">
        <v>2231</v>
      </c>
      <c r="AO69" s="185" t="s">
        <v>1950</v>
      </c>
      <c r="AP69" s="185">
        <v>4</v>
      </c>
      <c r="AQ69" s="185" t="s">
        <v>2232</v>
      </c>
      <c r="AR69" s="185" t="s">
        <v>279</v>
      </c>
      <c r="AS69" s="185" t="s">
        <v>230</v>
      </c>
      <c r="AT69" s="185" t="s">
        <v>2232</v>
      </c>
      <c r="AU69" s="185" t="s">
        <v>279</v>
      </c>
      <c r="AV69" s="185" t="s">
        <v>230</v>
      </c>
      <c r="AW69" s="185" t="s">
        <v>1951</v>
      </c>
      <c r="AX69" s="185">
        <v>3</v>
      </c>
      <c r="AY69" s="185" t="s">
        <v>180</v>
      </c>
      <c r="AZ69" s="185" t="s">
        <v>2233</v>
      </c>
      <c r="BA69" s="185" t="s">
        <v>589</v>
      </c>
      <c r="BB69" s="185" t="s">
        <v>180</v>
      </c>
      <c r="BC69" s="185" t="s">
        <v>2233</v>
      </c>
      <c r="BD69" s="185" t="s">
        <v>589</v>
      </c>
      <c r="BE69" s="185" t="s">
        <v>57</v>
      </c>
      <c r="BF69" s="185">
        <v>3</v>
      </c>
      <c r="BG69" s="185" t="s">
        <v>762</v>
      </c>
      <c r="BH69" s="185" t="s">
        <v>270</v>
      </c>
      <c r="BI69" s="185" t="s">
        <v>2234</v>
      </c>
      <c r="BJ69" s="185" t="s">
        <v>762</v>
      </c>
      <c r="BK69" s="185" t="s">
        <v>270</v>
      </c>
      <c r="BL69" s="185" t="s">
        <v>2234</v>
      </c>
      <c r="BM69" s="185" t="s">
        <v>198</v>
      </c>
      <c r="BN69" s="185">
        <v>2</v>
      </c>
      <c r="BO69" s="185" t="s">
        <v>199</v>
      </c>
      <c r="BP69" s="185" t="s">
        <v>1952</v>
      </c>
      <c r="BQ69" s="185" t="s">
        <v>1953</v>
      </c>
      <c r="BR69" s="185" t="s">
        <v>199</v>
      </c>
      <c r="BS69" s="185" t="s">
        <v>202</v>
      </c>
      <c r="BT69" s="185" t="s">
        <v>1954</v>
      </c>
    </row>
    <row r="70" spans="1:72" s="184" customFormat="1" ht="36" customHeight="1" x14ac:dyDescent="0.25">
      <c r="A70" s="155">
        <v>18</v>
      </c>
      <c r="B70" s="184" t="s">
        <v>324</v>
      </c>
      <c r="C70" s="184" t="s">
        <v>154</v>
      </c>
      <c r="D70" s="184" t="s">
        <v>2235</v>
      </c>
      <c r="E70" s="184" t="s">
        <v>2236</v>
      </c>
      <c r="F70" s="184" t="s">
        <v>2237</v>
      </c>
      <c r="G70" s="184" t="s">
        <v>2238</v>
      </c>
      <c r="H70" s="184" t="s">
        <v>2239</v>
      </c>
      <c r="I70" s="184" t="s">
        <v>2240</v>
      </c>
      <c r="J70" s="184" t="s">
        <v>1937</v>
      </c>
      <c r="K70" s="184" t="s">
        <v>1938</v>
      </c>
      <c r="L70" s="184" t="s">
        <v>1939</v>
      </c>
      <c r="M70" s="184" t="s">
        <v>2241</v>
      </c>
      <c r="N70" s="184" t="s">
        <v>163</v>
      </c>
      <c r="O70" s="184">
        <v>20</v>
      </c>
      <c r="P70" s="184" t="s">
        <v>259</v>
      </c>
      <c r="Q70" s="184" t="s">
        <v>2242</v>
      </c>
      <c r="R70" s="184" t="s">
        <v>2243</v>
      </c>
      <c r="S70" s="184" t="s">
        <v>2244</v>
      </c>
      <c r="T70" s="184" t="s">
        <v>2245</v>
      </c>
      <c r="U70" s="184" t="s">
        <v>521</v>
      </c>
      <c r="V70" s="184" t="s">
        <v>2246</v>
      </c>
      <c r="W70" s="184" t="s">
        <v>2247</v>
      </c>
      <c r="X70" s="184" t="s">
        <v>2248</v>
      </c>
      <c r="Y70" s="185" t="s">
        <v>1948</v>
      </c>
      <c r="Z70" s="185">
        <v>4</v>
      </c>
      <c r="AA70" s="185" t="s">
        <v>2229</v>
      </c>
      <c r="AB70" s="185" t="s">
        <v>2249</v>
      </c>
      <c r="AC70" s="185" t="s">
        <v>179</v>
      </c>
      <c r="AD70" s="185" t="s">
        <v>2229</v>
      </c>
      <c r="AE70" s="185" t="s">
        <v>2249</v>
      </c>
      <c r="AF70" s="185" t="s">
        <v>179</v>
      </c>
      <c r="AG70" s="185" t="s">
        <v>1949</v>
      </c>
      <c r="AH70" s="185">
        <v>4</v>
      </c>
      <c r="AI70" s="185" t="s">
        <v>175</v>
      </c>
      <c r="AJ70" s="185" t="s">
        <v>226</v>
      </c>
      <c r="AK70" s="185" t="s">
        <v>174</v>
      </c>
      <c r="AL70" s="185" t="s">
        <v>175</v>
      </c>
      <c r="AM70" s="185" t="s">
        <v>226</v>
      </c>
      <c r="AN70" s="185" t="s">
        <v>174</v>
      </c>
      <c r="AO70" s="185" t="s">
        <v>1950</v>
      </c>
      <c r="AP70" s="185">
        <v>4</v>
      </c>
      <c r="AQ70" s="185" t="s">
        <v>347</v>
      </c>
      <c r="AR70" s="185" t="s">
        <v>182</v>
      </c>
      <c r="AS70" s="185" t="s">
        <v>2004</v>
      </c>
      <c r="AT70" s="185" t="s">
        <v>347</v>
      </c>
      <c r="AU70" s="185" t="s">
        <v>182</v>
      </c>
      <c r="AV70" s="185" t="s">
        <v>2004</v>
      </c>
      <c r="AW70" s="185" t="s">
        <v>1951</v>
      </c>
      <c r="AX70" s="185">
        <v>3</v>
      </c>
      <c r="AY70" s="185" t="s">
        <v>2249</v>
      </c>
      <c r="AZ70" s="185" t="s">
        <v>2250</v>
      </c>
      <c r="BA70" s="185" t="s">
        <v>179</v>
      </c>
      <c r="BB70" s="185" t="s">
        <v>2249</v>
      </c>
      <c r="BC70" s="185" t="s">
        <v>2250</v>
      </c>
      <c r="BD70" s="185" t="s">
        <v>179</v>
      </c>
      <c r="BE70" s="185" t="s">
        <v>57</v>
      </c>
      <c r="BF70" s="185">
        <v>3</v>
      </c>
      <c r="BG70" s="185" t="s">
        <v>190</v>
      </c>
      <c r="BH70" s="185" t="s">
        <v>188</v>
      </c>
      <c r="BI70" s="185" t="s">
        <v>567</v>
      </c>
      <c r="BJ70" s="185" t="s">
        <v>190</v>
      </c>
      <c r="BK70" s="185" t="s">
        <v>188</v>
      </c>
      <c r="BL70" s="185" t="s">
        <v>567</v>
      </c>
      <c r="BM70" s="185" t="s">
        <v>198</v>
      </c>
      <c r="BN70" s="185">
        <v>2</v>
      </c>
      <c r="BO70" s="185" t="s">
        <v>199</v>
      </c>
      <c r="BP70" s="185" t="s">
        <v>1952</v>
      </c>
      <c r="BQ70" s="185" t="s">
        <v>1953</v>
      </c>
      <c r="BR70" s="185" t="s">
        <v>199</v>
      </c>
      <c r="BS70" s="185" t="s">
        <v>202</v>
      </c>
      <c r="BT70" s="185" t="s">
        <v>1954</v>
      </c>
    </row>
    <row r="71" spans="1:72" s="184" customFormat="1" ht="36" customHeight="1" x14ac:dyDescent="0.25">
      <c r="A71" s="155">
        <v>19</v>
      </c>
      <c r="B71" s="184" t="s">
        <v>204</v>
      </c>
      <c r="C71" s="184" t="s">
        <v>325</v>
      </c>
      <c r="D71" s="184" t="s">
        <v>2251</v>
      </c>
      <c r="E71" s="184" t="s">
        <v>2252</v>
      </c>
      <c r="F71" s="184" t="s">
        <v>2253</v>
      </c>
      <c r="G71" s="184" t="s">
        <v>2254</v>
      </c>
      <c r="H71" s="184" t="s">
        <v>2255</v>
      </c>
      <c r="I71" s="184" t="s">
        <v>2256</v>
      </c>
      <c r="J71" s="184" t="s">
        <v>1937</v>
      </c>
      <c r="K71" s="184" t="s">
        <v>1938</v>
      </c>
      <c r="L71" s="184" t="s">
        <v>1939</v>
      </c>
      <c r="M71" s="184" t="s">
        <v>2257</v>
      </c>
      <c r="N71" s="184" t="s">
        <v>163</v>
      </c>
      <c r="O71" s="184">
        <v>20</v>
      </c>
      <c r="P71" s="184" t="s">
        <v>164</v>
      </c>
      <c r="Q71" s="184" t="s">
        <v>2258</v>
      </c>
      <c r="R71" s="184" t="s">
        <v>2259</v>
      </c>
      <c r="S71" s="184" t="s">
        <v>2260</v>
      </c>
      <c r="T71" s="184" t="s">
        <v>2261</v>
      </c>
      <c r="U71" s="184" t="s">
        <v>1965</v>
      </c>
      <c r="V71" s="184" t="s">
        <v>2262</v>
      </c>
      <c r="W71" s="184" t="s">
        <v>2263</v>
      </c>
      <c r="X71" s="184" t="s">
        <v>2264</v>
      </c>
      <c r="Y71" s="185" t="s">
        <v>1948</v>
      </c>
      <c r="Z71" s="185">
        <v>4</v>
      </c>
      <c r="AA71" s="185" t="s">
        <v>2265</v>
      </c>
      <c r="AB71" s="185" t="s">
        <v>2229</v>
      </c>
      <c r="AC71" s="185" t="s">
        <v>527</v>
      </c>
      <c r="AD71" s="185" t="s">
        <v>2265</v>
      </c>
      <c r="AE71" s="185" t="s">
        <v>2229</v>
      </c>
      <c r="AF71" s="185" t="s">
        <v>527</v>
      </c>
      <c r="AG71" s="185" t="s">
        <v>1949</v>
      </c>
      <c r="AH71" s="185">
        <v>4</v>
      </c>
      <c r="AI71" s="185" t="s">
        <v>227</v>
      </c>
      <c r="AJ71" s="185" t="s">
        <v>225</v>
      </c>
      <c r="AK71" s="185" t="s">
        <v>226</v>
      </c>
      <c r="AL71" s="185" t="s">
        <v>227</v>
      </c>
      <c r="AM71" s="185" t="s">
        <v>225</v>
      </c>
      <c r="AN71" s="185" t="s">
        <v>226</v>
      </c>
      <c r="AO71" s="185" t="s">
        <v>1950</v>
      </c>
      <c r="AP71" s="185">
        <v>4</v>
      </c>
      <c r="AQ71" s="185" t="s">
        <v>279</v>
      </c>
      <c r="AR71" s="185" t="s">
        <v>1649</v>
      </c>
      <c r="AS71" s="185" t="s">
        <v>1987</v>
      </c>
      <c r="AT71" s="185" t="s">
        <v>279</v>
      </c>
      <c r="AU71" s="185" t="s">
        <v>1649</v>
      </c>
      <c r="AV71" s="185" t="s">
        <v>1987</v>
      </c>
      <c r="AW71" s="185" t="s">
        <v>1951</v>
      </c>
      <c r="AX71" s="185">
        <v>3</v>
      </c>
      <c r="AY71" s="185" t="s">
        <v>2266</v>
      </c>
      <c r="AZ71" s="185" t="s">
        <v>937</v>
      </c>
      <c r="BA71" s="185" t="s">
        <v>236</v>
      </c>
      <c r="BB71" s="185" t="s">
        <v>2266</v>
      </c>
      <c r="BC71" s="185" t="s">
        <v>937</v>
      </c>
      <c r="BD71" s="185" t="s">
        <v>236</v>
      </c>
      <c r="BE71" s="185" t="s">
        <v>57</v>
      </c>
      <c r="BF71" s="185">
        <v>3</v>
      </c>
      <c r="BG71" s="185" t="s">
        <v>237</v>
      </c>
      <c r="BH71" s="185" t="s">
        <v>238</v>
      </c>
      <c r="BI71" s="185" t="s">
        <v>240</v>
      </c>
      <c r="BJ71" s="185" t="s">
        <v>237</v>
      </c>
      <c r="BK71" s="185" t="s">
        <v>238</v>
      </c>
      <c r="BL71" s="185" t="s">
        <v>240</v>
      </c>
      <c r="BM71" s="185" t="s">
        <v>198</v>
      </c>
      <c r="BN71" s="185">
        <v>2</v>
      </c>
      <c r="BO71" s="185" t="s">
        <v>199</v>
      </c>
      <c r="BP71" s="185" t="s">
        <v>1952</v>
      </c>
      <c r="BQ71" s="185" t="s">
        <v>1953</v>
      </c>
      <c r="BR71" s="185" t="s">
        <v>199</v>
      </c>
      <c r="BS71" s="185" t="s">
        <v>202</v>
      </c>
      <c r="BT71" s="185" t="s">
        <v>1954</v>
      </c>
    </row>
    <row r="72" spans="1:72" s="184" customFormat="1" ht="36" customHeight="1" x14ac:dyDescent="0.25">
      <c r="A72" s="155">
        <v>20</v>
      </c>
      <c r="B72" s="184" t="s">
        <v>978</v>
      </c>
      <c r="C72" s="184" t="s">
        <v>325</v>
      </c>
      <c r="D72" s="184" t="s">
        <v>2267</v>
      </c>
      <c r="E72" s="184" t="s">
        <v>2268</v>
      </c>
      <c r="F72" s="184" t="s">
        <v>2269</v>
      </c>
      <c r="G72" s="184" t="s">
        <v>2270</v>
      </c>
      <c r="H72" s="184" t="s">
        <v>2271</v>
      </c>
      <c r="I72" s="184" t="s">
        <v>2272</v>
      </c>
      <c r="J72" s="184" t="s">
        <v>1937</v>
      </c>
      <c r="K72" s="184" t="s">
        <v>1938</v>
      </c>
      <c r="L72" s="184" t="s">
        <v>1939</v>
      </c>
      <c r="M72" s="184" t="s">
        <v>2273</v>
      </c>
      <c r="N72" s="184" t="s">
        <v>163</v>
      </c>
      <c r="O72" s="184">
        <v>20</v>
      </c>
      <c r="P72" s="184" t="s">
        <v>259</v>
      </c>
      <c r="Q72" s="184" t="s">
        <v>2274</v>
      </c>
      <c r="R72" s="184" t="s">
        <v>2275</v>
      </c>
      <c r="S72" s="184" t="s">
        <v>2276</v>
      </c>
      <c r="T72" s="184" t="s">
        <v>2277</v>
      </c>
      <c r="U72" s="184" t="s">
        <v>2278</v>
      </c>
      <c r="V72" s="184" t="s">
        <v>2279</v>
      </c>
      <c r="W72" s="184" t="s">
        <v>2280</v>
      </c>
      <c r="X72" s="184" t="s">
        <v>2281</v>
      </c>
      <c r="Y72" s="185" t="s">
        <v>1948</v>
      </c>
      <c r="Z72" s="185">
        <v>4</v>
      </c>
      <c r="AA72" s="185" t="s">
        <v>1729</v>
      </c>
      <c r="AB72" s="185" t="s">
        <v>2229</v>
      </c>
      <c r="AC72" s="185" t="s">
        <v>232</v>
      </c>
      <c r="AD72" s="185" t="s">
        <v>1729</v>
      </c>
      <c r="AE72" s="185" t="s">
        <v>2229</v>
      </c>
      <c r="AF72" s="185" t="s">
        <v>232</v>
      </c>
      <c r="AG72" s="185" t="s">
        <v>1949</v>
      </c>
      <c r="AH72" s="185">
        <v>4</v>
      </c>
      <c r="AI72" s="185" t="s">
        <v>373</v>
      </c>
      <c r="AJ72" s="185" t="s">
        <v>270</v>
      </c>
      <c r="AK72" s="185" t="s">
        <v>236</v>
      </c>
      <c r="AL72" s="185" t="s">
        <v>373</v>
      </c>
      <c r="AM72" s="185" t="s">
        <v>270</v>
      </c>
      <c r="AN72" s="185" t="s">
        <v>236</v>
      </c>
      <c r="AO72" s="185" t="s">
        <v>1950</v>
      </c>
      <c r="AP72" s="185">
        <v>4</v>
      </c>
      <c r="AQ72" s="185" t="s">
        <v>760</v>
      </c>
      <c r="AR72" s="185" t="s">
        <v>279</v>
      </c>
      <c r="AS72" s="185" t="s">
        <v>498</v>
      </c>
      <c r="AT72" s="185" t="s">
        <v>760</v>
      </c>
      <c r="AU72" s="185" t="s">
        <v>279</v>
      </c>
      <c r="AV72" s="185" t="s">
        <v>498</v>
      </c>
      <c r="AW72" s="185" t="s">
        <v>1951</v>
      </c>
      <c r="AX72" s="185">
        <v>3</v>
      </c>
      <c r="AY72" s="185" t="s">
        <v>2233</v>
      </c>
      <c r="AZ72" s="185" t="s">
        <v>589</v>
      </c>
      <c r="BA72" s="185" t="s">
        <v>179</v>
      </c>
      <c r="BB72" s="185" t="s">
        <v>2233</v>
      </c>
      <c r="BC72" s="185" t="s">
        <v>589</v>
      </c>
      <c r="BD72" s="185" t="s">
        <v>179</v>
      </c>
      <c r="BE72" s="185" t="s">
        <v>57</v>
      </c>
      <c r="BF72" s="185">
        <v>3</v>
      </c>
      <c r="BG72" s="185" t="s">
        <v>317</v>
      </c>
      <c r="BH72" s="185" t="s">
        <v>1805</v>
      </c>
      <c r="BI72" s="185" t="s">
        <v>2007</v>
      </c>
      <c r="BJ72" s="185" t="s">
        <v>317</v>
      </c>
      <c r="BK72" s="185" t="s">
        <v>1805</v>
      </c>
      <c r="BL72" s="185" t="s">
        <v>2007</v>
      </c>
      <c r="BM72" s="185" t="s">
        <v>198</v>
      </c>
      <c r="BN72" s="185">
        <v>2</v>
      </c>
      <c r="BO72" s="185" t="s">
        <v>199</v>
      </c>
      <c r="BP72" s="185" t="s">
        <v>1952</v>
      </c>
      <c r="BQ72" s="185" t="s">
        <v>1953</v>
      </c>
      <c r="BR72" s="185" t="s">
        <v>199</v>
      </c>
      <c r="BS72" s="185" t="s">
        <v>202</v>
      </c>
      <c r="BT72" s="185" t="s">
        <v>1954</v>
      </c>
    </row>
    <row r="73" spans="1:72" s="184" customFormat="1" ht="36" customHeight="1" x14ac:dyDescent="0.25">
      <c r="A73" s="155">
        <v>21</v>
      </c>
      <c r="B73" s="184" t="s">
        <v>246</v>
      </c>
      <c r="C73" s="184" t="s">
        <v>205</v>
      </c>
      <c r="D73" s="184" t="s">
        <v>2282</v>
      </c>
      <c r="E73" s="184" t="s">
        <v>2283</v>
      </c>
      <c r="F73" s="184" t="s">
        <v>2284</v>
      </c>
      <c r="G73" s="184" t="s">
        <v>2285</v>
      </c>
      <c r="H73" s="184" t="s">
        <v>2286</v>
      </c>
      <c r="I73" s="184" t="s">
        <v>2287</v>
      </c>
      <c r="J73" s="184" t="s">
        <v>1937</v>
      </c>
      <c r="K73" s="184" t="s">
        <v>1938</v>
      </c>
      <c r="L73" s="184" t="s">
        <v>1939</v>
      </c>
      <c r="M73" s="184" t="s">
        <v>2288</v>
      </c>
      <c r="N73" s="184" t="s">
        <v>163</v>
      </c>
      <c r="O73" s="184">
        <v>20</v>
      </c>
      <c r="P73" s="184" t="s">
        <v>259</v>
      </c>
      <c r="Q73" s="184" t="s">
        <v>2289</v>
      </c>
      <c r="R73" s="184" t="s">
        <v>2290</v>
      </c>
      <c r="S73" s="184" t="s">
        <v>2291</v>
      </c>
      <c r="T73" s="184" t="s">
        <v>705</v>
      </c>
      <c r="U73" s="184" t="s">
        <v>2292</v>
      </c>
      <c r="V73" s="184" t="s">
        <v>2293</v>
      </c>
      <c r="W73" s="184" t="s">
        <v>2294</v>
      </c>
      <c r="X73" s="184" t="s">
        <v>2295</v>
      </c>
      <c r="Y73" s="185" t="s">
        <v>1948</v>
      </c>
      <c r="Z73" s="185">
        <v>4</v>
      </c>
      <c r="AA73" s="185" t="s">
        <v>1502</v>
      </c>
      <c r="AB73" s="185" t="s">
        <v>274</v>
      </c>
      <c r="AC73" s="185" t="s">
        <v>268</v>
      </c>
      <c r="AD73" s="185" t="s">
        <v>1502</v>
      </c>
      <c r="AE73" s="185" t="s">
        <v>274</v>
      </c>
      <c r="AF73" s="185" t="s">
        <v>268</v>
      </c>
      <c r="AG73" s="185" t="s">
        <v>1949</v>
      </c>
      <c r="AH73" s="185">
        <v>4</v>
      </c>
      <c r="AI73" s="185" t="s">
        <v>373</v>
      </c>
      <c r="AJ73" s="185" t="s">
        <v>468</v>
      </c>
      <c r="AK73" s="185" t="s">
        <v>2182</v>
      </c>
      <c r="AL73" s="185" t="s">
        <v>373</v>
      </c>
      <c r="AM73" s="185" t="s">
        <v>468</v>
      </c>
      <c r="AN73" s="185" t="s">
        <v>2182</v>
      </c>
      <c r="AO73" s="185" t="s">
        <v>1950</v>
      </c>
      <c r="AP73" s="185">
        <v>4</v>
      </c>
      <c r="AQ73" s="185" t="s">
        <v>466</v>
      </c>
      <c r="AR73" s="185" t="s">
        <v>229</v>
      </c>
      <c r="AS73" s="185" t="s">
        <v>234</v>
      </c>
      <c r="AT73" s="185" t="s">
        <v>466</v>
      </c>
      <c r="AU73" s="185" t="s">
        <v>229</v>
      </c>
      <c r="AV73" s="185" t="s">
        <v>234</v>
      </c>
      <c r="AW73" s="185" t="s">
        <v>1951</v>
      </c>
      <c r="AX73" s="185">
        <v>3</v>
      </c>
      <c r="AY73" s="185" t="s">
        <v>1502</v>
      </c>
      <c r="AZ73" s="185" t="s">
        <v>468</v>
      </c>
      <c r="BA73" s="185" t="s">
        <v>2296</v>
      </c>
      <c r="BB73" s="185" t="s">
        <v>1502</v>
      </c>
      <c r="BC73" s="185" t="s">
        <v>468</v>
      </c>
      <c r="BD73" s="185" t="s">
        <v>2296</v>
      </c>
      <c r="BE73" s="185" t="s">
        <v>57</v>
      </c>
      <c r="BF73" s="185">
        <v>3</v>
      </c>
      <c r="BG73" s="185" t="s">
        <v>281</v>
      </c>
      <c r="BH73" s="185" t="s">
        <v>282</v>
      </c>
      <c r="BI73" s="185" t="s">
        <v>280</v>
      </c>
      <c r="BJ73" s="185" t="s">
        <v>281</v>
      </c>
      <c r="BK73" s="185" t="s">
        <v>282</v>
      </c>
      <c r="BL73" s="185" t="s">
        <v>280</v>
      </c>
      <c r="BM73" s="185" t="s">
        <v>198</v>
      </c>
      <c r="BN73" s="185">
        <v>2</v>
      </c>
      <c r="BO73" s="185" t="s">
        <v>199</v>
      </c>
      <c r="BP73" s="185" t="s">
        <v>1952</v>
      </c>
      <c r="BQ73" s="185" t="s">
        <v>1953</v>
      </c>
      <c r="BR73" s="185" t="s">
        <v>199</v>
      </c>
      <c r="BS73" s="185" t="s">
        <v>202</v>
      </c>
      <c r="BT73" s="185" t="s">
        <v>1954</v>
      </c>
    </row>
    <row r="74" spans="1:72" s="184" customFormat="1" ht="36" customHeight="1" x14ac:dyDescent="0.25">
      <c r="A74" s="155">
        <v>22</v>
      </c>
      <c r="B74" s="184" t="s">
        <v>444</v>
      </c>
      <c r="C74" s="184" t="s">
        <v>154</v>
      </c>
      <c r="D74" s="184" t="s">
        <v>2297</v>
      </c>
      <c r="E74" s="184" t="s">
        <v>2298</v>
      </c>
      <c r="F74" s="184" t="s">
        <v>2299</v>
      </c>
      <c r="G74" s="184" t="s">
        <v>2300</v>
      </c>
      <c r="H74" s="184" t="s">
        <v>2301</v>
      </c>
      <c r="I74" s="184" t="s">
        <v>2302</v>
      </c>
      <c r="J74" s="184" t="s">
        <v>1937</v>
      </c>
      <c r="K74" s="184" t="s">
        <v>1938</v>
      </c>
      <c r="L74" s="184" t="s">
        <v>1939</v>
      </c>
      <c r="M74" s="184" t="s">
        <v>2303</v>
      </c>
      <c r="N74" s="184" t="s">
        <v>163</v>
      </c>
      <c r="O74" s="184">
        <v>20</v>
      </c>
      <c r="P74" s="184" t="s">
        <v>259</v>
      </c>
      <c r="Q74" s="184" t="s">
        <v>455</v>
      </c>
      <c r="R74" s="184" t="s">
        <v>2304</v>
      </c>
      <c r="S74" s="184" t="s">
        <v>457</v>
      </c>
      <c r="T74" s="184" t="s">
        <v>429</v>
      </c>
      <c r="U74" s="184" t="s">
        <v>2305</v>
      </c>
      <c r="V74" s="184" t="s">
        <v>2306</v>
      </c>
      <c r="W74" s="184" t="s">
        <v>2307</v>
      </c>
      <c r="X74" s="184" t="s">
        <v>2308</v>
      </c>
      <c r="Y74" s="185" t="s">
        <v>1948</v>
      </c>
      <c r="Z74" s="185">
        <v>4</v>
      </c>
      <c r="AA74" s="185" t="s">
        <v>2309</v>
      </c>
      <c r="AB74" s="185" t="s">
        <v>268</v>
      </c>
      <c r="AC74" s="185" t="s">
        <v>2310</v>
      </c>
      <c r="AD74" s="185" t="s">
        <v>2309</v>
      </c>
      <c r="AE74" s="185" t="s">
        <v>268</v>
      </c>
      <c r="AF74" s="185" t="s">
        <v>2310</v>
      </c>
      <c r="AG74" s="185" t="s">
        <v>1949</v>
      </c>
      <c r="AH74" s="185">
        <v>4</v>
      </c>
      <c r="AI74" s="185" t="s">
        <v>2311</v>
      </c>
      <c r="AJ74" s="185" t="s">
        <v>464</v>
      </c>
      <c r="AK74" s="185" t="s">
        <v>273</v>
      </c>
      <c r="AL74" s="185" t="s">
        <v>2311</v>
      </c>
      <c r="AM74" s="185" t="s">
        <v>464</v>
      </c>
      <c r="AN74" s="185" t="s">
        <v>273</v>
      </c>
      <c r="AO74" s="185" t="s">
        <v>1950</v>
      </c>
      <c r="AP74" s="185">
        <v>4</v>
      </c>
      <c r="AQ74" s="185" t="s">
        <v>466</v>
      </c>
      <c r="AR74" s="185" t="s">
        <v>2312</v>
      </c>
      <c r="AS74" s="185" t="s">
        <v>232</v>
      </c>
      <c r="AT74" s="185" t="s">
        <v>466</v>
      </c>
      <c r="AU74" s="185" t="s">
        <v>2312</v>
      </c>
      <c r="AV74" s="185" t="s">
        <v>232</v>
      </c>
      <c r="AW74" s="185" t="s">
        <v>1951</v>
      </c>
      <c r="AX74" s="185">
        <v>3</v>
      </c>
      <c r="AY74" s="185" t="s">
        <v>589</v>
      </c>
      <c r="AZ74" s="185" t="s">
        <v>2313</v>
      </c>
      <c r="BA74" s="185" t="s">
        <v>828</v>
      </c>
      <c r="BB74" s="185" t="s">
        <v>589</v>
      </c>
      <c r="BC74" s="185" t="s">
        <v>2313</v>
      </c>
      <c r="BD74" s="185" t="s">
        <v>828</v>
      </c>
      <c r="BE74" s="185" t="s">
        <v>57</v>
      </c>
      <c r="BF74" s="185">
        <v>3</v>
      </c>
      <c r="BG74" s="185" t="s">
        <v>282</v>
      </c>
      <c r="BH74" s="185" t="s">
        <v>467</v>
      </c>
      <c r="BI74" s="185" t="s">
        <v>280</v>
      </c>
      <c r="BJ74" s="185" t="s">
        <v>282</v>
      </c>
      <c r="BK74" s="185" t="s">
        <v>467</v>
      </c>
      <c r="BL74" s="185" t="s">
        <v>280</v>
      </c>
      <c r="BM74" s="185" t="s">
        <v>198</v>
      </c>
      <c r="BN74" s="185">
        <v>2</v>
      </c>
      <c r="BO74" s="185" t="s">
        <v>199</v>
      </c>
      <c r="BP74" s="185" t="s">
        <v>1952</v>
      </c>
      <c r="BQ74" s="185" t="s">
        <v>1953</v>
      </c>
      <c r="BR74" s="185" t="s">
        <v>199</v>
      </c>
      <c r="BS74" s="185" t="s">
        <v>202</v>
      </c>
      <c r="BT74" s="185" t="s">
        <v>1954</v>
      </c>
    </row>
    <row r="75" spans="1:72" s="184" customFormat="1" ht="36" customHeight="1" x14ac:dyDescent="0.25">
      <c r="A75" s="155">
        <v>23</v>
      </c>
      <c r="B75" s="184" t="s">
        <v>765</v>
      </c>
      <c r="C75" s="184" t="s">
        <v>205</v>
      </c>
      <c r="D75" s="184" t="s">
        <v>2314</v>
      </c>
      <c r="E75" s="184" t="s">
        <v>2315</v>
      </c>
      <c r="F75" s="184" t="s">
        <v>2316</v>
      </c>
      <c r="G75" s="184" t="s">
        <v>2317</v>
      </c>
      <c r="H75" s="184" t="s">
        <v>2318</v>
      </c>
      <c r="I75" s="184" t="s">
        <v>2319</v>
      </c>
      <c r="J75" s="184" t="s">
        <v>1937</v>
      </c>
      <c r="K75" s="184" t="s">
        <v>1938</v>
      </c>
      <c r="L75" s="184" t="s">
        <v>1939</v>
      </c>
      <c r="M75" s="184" t="s">
        <v>2320</v>
      </c>
      <c r="N75" s="184" t="s">
        <v>163</v>
      </c>
      <c r="O75" s="184">
        <v>20</v>
      </c>
      <c r="P75" s="184" t="s">
        <v>259</v>
      </c>
      <c r="Q75" s="184" t="s">
        <v>2321</v>
      </c>
      <c r="R75" s="184" t="s">
        <v>2322</v>
      </c>
      <c r="S75" s="184" t="s">
        <v>2323</v>
      </c>
      <c r="T75" s="184" t="s">
        <v>2324</v>
      </c>
      <c r="U75" s="184" t="s">
        <v>521</v>
      </c>
      <c r="V75" s="184" t="s">
        <v>2325</v>
      </c>
      <c r="W75" s="184" t="s">
        <v>2326</v>
      </c>
      <c r="X75" s="184" t="s">
        <v>2327</v>
      </c>
      <c r="Y75" s="185" t="s">
        <v>1948</v>
      </c>
      <c r="Z75" s="185">
        <v>4</v>
      </c>
      <c r="AA75" s="185" t="s">
        <v>2328</v>
      </c>
      <c r="AB75" s="185" t="s">
        <v>268</v>
      </c>
      <c r="AC75" s="185" t="s">
        <v>275</v>
      </c>
      <c r="AD75" s="185" t="s">
        <v>2328</v>
      </c>
      <c r="AE75" s="185" t="s">
        <v>268</v>
      </c>
      <c r="AF75" s="185" t="s">
        <v>275</v>
      </c>
      <c r="AG75" s="185" t="s">
        <v>1949</v>
      </c>
      <c r="AH75" s="185">
        <v>4</v>
      </c>
      <c r="AI75" s="185" t="s">
        <v>760</v>
      </c>
      <c r="AJ75" s="185" t="s">
        <v>435</v>
      </c>
      <c r="AK75" s="185" t="s">
        <v>2329</v>
      </c>
      <c r="AL75" s="185" t="s">
        <v>760</v>
      </c>
      <c r="AM75" s="185" t="s">
        <v>435</v>
      </c>
      <c r="AN75" s="185" t="s">
        <v>2329</v>
      </c>
      <c r="AO75" s="185" t="s">
        <v>1950</v>
      </c>
      <c r="AP75" s="185">
        <v>4</v>
      </c>
      <c r="AQ75" s="185" t="s">
        <v>232</v>
      </c>
      <c r="AR75" s="185" t="s">
        <v>275</v>
      </c>
      <c r="AS75" s="185" t="s">
        <v>435</v>
      </c>
      <c r="AT75" s="185" t="s">
        <v>232</v>
      </c>
      <c r="AU75" s="185" t="s">
        <v>275</v>
      </c>
      <c r="AV75" s="185" t="s">
        <v>435</v>
      </c>
      <c r="AW75" s="185" t="s">
        <v>1951</v>
      </c>
      <c r="AX75" s="185">
        <v>3</v>
      </c>
      <c r="AY75" s="185" t="s">
        <v>1784</v>
      </c>
      <c r="AZ75" s="185" t="s">
        <v>179</v>
      </c>
      <c r="BA75" s="185" t="s">
        <v>2128</v>
      </c>
      <c r="BB75" s="185" t="s">
        <v>1784</v>
      </c>
      <c r="BC75" s="185" t="s">
        <v>179</v>
      </c>
      <c r="BD75" s="185" t="s">
        <v>2128</v>
      </c>
      <c r="BE75" s="185" t="s">
        <v>57</v>
      </c>
      <c r="BF75" s="185">
        <v>3</v>
      </c>
      <c r="BG75" s="185" t="s">
        <v>2330</v>
      </c>
      <c r="BH75" s="185" t="s">
        <v>379</v>
      </c>
      <c r="BI75" s="185" t="s">
        <v>270</v>
      </c>
      <c r="BJ75" s="185" t="s">
        <v>2330</v>
      </c>
      <c r="BK75" s="185" t="s">
        <v>379</v>
      </c>
      <c r="BL75" s="185" t="s">
        <v>270</v>
      </c>
      <c r="BM75" s="185" t="s">
        <v>198</v>
      </c>
      <c r="BN75" s="185">
        <v>2</v>
      </c>
      <c r="BO75" s="185" t="s">
        <v>199</v>
      </c>
      <c r="BP75" s="185" t="s">
        <v>1952</v>
      </c>
      <c r="BQ75" s="185" t="s">
        <v>1953</v>
      </c>
      <c r="BR75" s="185" t="s">
        <v>199</v>
      </c>
      <c r="BS75" s="185" t="s">
        <v>202</v>
      </c>
      <c r="BT75" s="185" t="s">
        <v>1954</v>
      </c>
    </row>
    <row r="76" spans="1:72" s="184" customFormat="1" ht="36" customHeight="1" x14ac:dyDescent="0.25">
      <c r="A76" s="155">
        <v>24</v>
      </c>
      <c r="B76" s="184" t="s">
        <v>385</v>
      </c>
      <c r="C76" s="184" t="s">
        <v>247</v>
      </c>
      <c r="D76" s="184" t="s">
        <v>2331</v>
      </c>
      <c r="E76" s="184" t="s">
        <v>2332</v>
      </c>
      <c r="F76" s="184" t="s">
        <v>2333</v>
      </c>
      <c r="G76" s="184" t="s">
        <v>2334</v>
      </c>
      <c r="H76" s="184" t="s">
        <v>2335</v>
      </c>
      <c r="I76" s="184" t="s">
        <v>2336</v>
      </c>
      <c r="J76" s="184" t="s">
        <v>1937</v>
      </c>
      <c r="K76" s="184" t="s">
        <v>1938</v>
      </c>
      <c r="L76" s="184" t="s">
        <v>1939</v>
      </c>
      <c r="M76" s="184" t="s">
        <v>2337</v>
      </c>
      <c r="N76" s="184" t="s">
        <v>163</v>
      </c>
      <c r="O76" s="184">
        <v>20</v>
      </c>
      <c r="P76" s="184" t="s">
        <v>259</v>
      </c>
      <c r="Q76" s="184" t="s">
        <v>2338</v>
      </c>
      <c r="R76" s="184" t="s">
        <v>2339</v>
      </c>
      <c r="S76" s="184" t="s">
        <v>2340</v>
      </c>
      <c r="T76" s="184" t="s">
        <v>705</v>
      </c>
      <c r="U76" s="184" t="s">
        <v>2341</v>
      </c>
      <c r="V76" s="184" t="s">
        <v>2342</v>
      </c>
      <c r="W76" s="184" t="s">
        <v>2343</v>
      </c>
      <c r="X76" s="184" t="s">
        <v>2344</v>
      </c>
      <c r="Y76" s="185" t="s">
        <v>1948</v>
      </c>
      <c r="Z76" s="185">
        <v>4</v>
      </c>
      <c r="AA76" s="185" t="s">
        <v>275</v>
      </c>
      <c r="AB76" s="185" t="s">
        <v>2042</v>
      </c>
      <c r="AC76" s="185" t="s">
        <v>268</v>
      </c>
      <c r="AD76" s="185" t="s">
        <v>275</v>
      </c>
      <c r="AE76" s="185" t="s">
        <v>2042</v>
      </c>
      <c r="AF76" s="185" t="s">
        <v>268</v>
      </c>
      <c r="AG76" s="185" t="s">
        <v>1949</v>
      </c>
      <c r="AH76" s="185">
        <v>4</v>
      </c>
      <c r="AI76" s="185" t="s">
        <v>468</v>
      </c>
      <c r="AJ76" s="185" t="s">
        <v>226</v>
      </c>
      <c r="AK76" s="185" t="s">
        <v>179</v>
      </c>
      <c r="AL76" s="185" t="s">
        <v>468</v>
      </c>
      <c r="AM76" s="185" t="s">
        <v>226</v>
      </c>
      <c r="AN76" s="185" t="s">
        <v>179</v>
      </c>
      <c r="AO76" s="185" t="s">
        <v>1950</v>
      </c>
      <c r="AP76" s="185">
        <v>4</v>
      </c>
      <c r="AQ76" s="185" t="s">
        <v>466</v>
      </c>
      <c r="AR76" s="185" t="s">
        <v>1845</v>
      </c>
      <c r="AS76" s="185" t="s">
        <v>182</v>
      </c>
      <c r="AT76" s="185" t="s">
        <v>466</v>
      </c>
      <c r="AU76" s="185" t="s">
        <v>1845</v>
      </c>
      <c r="AV76" s="185" t="s">
        <v>182</v>
      </c>
      <c r="AW76" s="185" t="s">
        <v>1951</v>
      </c>
      <c r="AX76" s="185">
        <v>3</v>
      </c>
      <c r="AY76" s="185" t="s">
        <v>2042</v>
      </c>
      <c r="AZ76" s="185" t="s">
        <v>2345</v>
      </c>
      <c r="BA76" s="185" t="s">
        <v>828</v>
      </c>
      <c r="BB76" s="185" t="s">
        <v>2042</v>
      </c>
      <c r="BC76" s="185" t="s">
        <v>2345</v>
      </c>
      <c r="BD76" s="185" t="s">
        <v>828</v>
      </c>
      <c r="BE76" s="185" t="s">
        <v>57</v>
      </c>
      <c r="BF76" s="185">
        <v>3</v>
      </c>
      <c r="BG76" s="185" t="s">
        <v>237</v>
      </c>
      <c r="BH76" s="185" t="s">
        <v>1558</v>
      </c>
      <c r="BI76" s="185" t="s">
        <v>715</v>
      </c>
      <c r="BJ76" s="185" t="s">
        <v>237</v>
      </c>
      <c r="BK76" s="185" t="s">
        <v>1558</v>
      </c>
      <c r="BL76" s="185" t="s">
        <v>715</v>
      </c>
      <c r="BM76" s="185" t="s">
        <v>198</v>
      </c>
      <c r="BN76" s="185">
        <v>2</v>
      </c>
      <c r="BO76" s="185" t="s">
        <v>199</v>
      </c>
      <c r="BP76" s="185" t="s">
        <v>1952</v>
      </c>
      <c r="BQ76" s="185" t="s">
        <v>1953</v>
      </c>
      <c r="BR76" s="185" t="s">
        <v>199</v>
      </c>
      <c r="BS76" s="185" t="s">
        <v>202</v>
      </c>
      <c r="BT76" s="185" t="s">
        <v>1954</v>
      </c>
    </row>
    <row r="77" spans="1:72" s="184" customFormat="1" ht="36" customHeight="1" x14ac:dyDescent="0.25">
      <c r="A77" s="155">
        <v>25</v>
      </c>
      <c r="B77" s="184" t="s">
        <v>2096</v>
      </c>
      <c r="C77" s="184" t="s">
        <v>247</v>
      </c>
      <c r="D77" s="184" t="s">
        <v>2346</v>
      </c>
      <c r="E77" s="184" t="s">
        <v>2347</v>
      </c>
      <c r="F77" s="184" t="s">
        <v>2348</v>
      </c>
      <c r="G77" s="184" t="s">
        <v>2349</v>
      </c>
      <c r="H77" s="184" t="s">
        <v>2350</v>
      </c>
      <c r="I77" s="184" t="s">
        <v>2351</v>
      </c>
      <c r="J77" s="184" t="s">
        <v>1937</v>
      </c>
      <c r="K77" s="184" t="s">
        <v>1938</v>
      </c>
      <c r="L77" s="184" t="s">
        <v>1939</v>
      </c>
      <c r="M77" s="184" t="s">
        <v>2352</v>
      </c>
      <c r="N77" s="184" t="s">
        <v>163</v>
      </c>
      <c r="O77" s="184">
        <v>20</v>
      </c>
      <c r="P77" s="184" t="s">
        <v>259</v>
      </c>
      <c r="Q77" s="184" t="s">
        <v>1871</v>
      </c>
      <c r="R77" s="184" t="s">
        <v>2353</v>
      </c>
      <c r="S77" s="184" t="s">
        <v>2354</v>
      </c>
      <c r="T77" s="184" t="s">
        <v>705</v>
      </c>
      <c r="U77" s="184" t="s">
        <v>521</v>
      </c>
      <c r="V77" s="184" t="s">
        <v>2355</v>
      </c>
      <c r="W77" s="184" t="s">
        <v>2356</v>
      </c>
      <c r="X77" s="184" t="s">
        <v>2357</v>
      </c>
      <c r="Y77" s="185" t="s">
        <v>1948</v>
      </c>
      <c r="Z77" s="185">
        <v>4</v>
      </c>
      <c r="AA77" s="185" t="s">
        <v>525</v>
      </c>
      <c r="AB77" s="185" t="s">
        <v>2358</v>
      </c>
      <c r="AC77" s="185" t="s">
        <v>527</v>
      </c>
      <c r="AD77" s="185" t="s">
        <v>525</v>
      </c>
      <c r="AE77" s="185" t="s">
        <v>2358</v>
      </c>
      <c r="AF77" s="185" t="s">
        <v>527</v>
      </c>
      <c r="AG77" s="185" t="s">
        <v>1949</v>
      </c>
      <c r="AH77" s="185">
        <v>4</v>
      </c>
      <c r="AI77" s="185" t="s">
        <v>2359</v>
      </c>
      <c r="AJ77" s="185" t="s">
        <v>269</v>
      </c>
      <c r="AK77" s="185" t="s">
        <v>2360</v>
      </c>
      <c r="AL77" s="185" t="s">
        <v>2359</v>
      </c>
      <c r="AM77" s="185" t="s">
        <v>269</v>
      </c>
      <c r="AN77" s="185" t="s">
        <v>2360</v>
      </c>
      <c r="AO77" s="185" t="s">
        <v>1950</v>
      </c>
      <c r="AP77" s="185">
        <v>4</v>
      </c>
      <c r="AQ77" s="185" t="s">
        <v>279</v>
      </c>
      <c r="AR77" s="185" t="s">
        <v>234</v>
      </c>
      <c r="AS77" s="185" t="s">
        <v>408</v>
      </c>
      <c r="AT77" s="185" t="s">
        <v>279</v>
      </c>
      <c r="AU77" s="185" t="s">
        <v>234</v>
      </c>
      <c r="AV77" s="185" t="s">
        <v>408</v>
      </c>
      <c r="AW77" s="185" t="s">
        <v>1951</v>
      </c>
      <c r="AX77" s="185">
        <v>3</v>
      </c>
      <c r="AY77" s="185" t="s">
        <v>589</v>
      </c>
      <c r="AZ77" s="185" t="s">
        <v>179</v>
      </c>
      <c r="BA77" s="185" t="s">
        <v>2361</v>
      </c>
      <c r="BB77" s="185" t="s">
        <v>589</v>
      </c>
      <c r="BC77" s="185" t="s">
        <v>179</v>
      </c>
      <c r="BD77" s="185" t="s">
        <v>2361</v>
      </c>
      <c r="BE77" s="185" t="s">
        <v>57</v>
      </c>
      <c r="BF77" s="185">
        <v>3</v>
      </c>
      <c r="BG77" s="185" t="s">
        <v>189</v>
      </c>
      <c r="BH77" s="185" t="s">
        <v>188</v>
      </c>
      <c r="BI77" s="185" t="s">
        <v>191</v>
      </c>
      <c r="BJ77" s="185" t="s">
        <v>189</v>
      </c>
      <c r="BK77" s="185" t="s">
        <v>188</v>
      </c>
      <c r="BL77" s="185" t="s">
        <v>191</v>
      </c>
      <c r="BM77" s="185" t="s">
        <v>198</v>
      </c>
      <c r="BN77" s="185">
        <v>2</v>
      </c>
      <c r="BO77" s="185" t="s">
        <v>199</v>
      </c>
      <c r="BP77" s="185" t="s">
        <v>1952</v>
      </c>
      <c r="BQ77" s="185" t="s">
        <v>1953</v>
      </c>
      <c r="BR77" s="185" t="s">
        <v>199</v>
      </c>
      <c r="BS77" s="185" t="s">
        <v>202</v>
      </c>
      <c r="BT77" s="185" t="s">
        <v>1954</v>
      </c>
    </row>
    <row r="78" spans="1:72" s="184" customFormat="1" ht="36" customHeight="1" x14ac:dyDescent="0.25">
      <c r="A78" s="155">
        <v>26</v>
      </c>
      <c r="B78" s="184" t="s">
        <v>506</v>
      </c>
      <c r="C78" s="184" t="s">
        <v>247</v>
      </c>
      <c r="D78" s="184" t="s">
        <v>2362</v>
      </c>
      <c r="E78" s="184" t="s">
        <v>2363</v>
      </c>
      <c r="F78" s="184" t="s">
        <v>2364</v>
      </c>
      <c r="G78" s="184" t="s">
        <v>2365</v>
      </c>
      <c r="H78" s="184" t="s">
        <v>2366</v>
      </c>
      <c r="I78" s="184" t="s">
        <v>2367</v>
      </c>
      <c r="J78" s="184" t="s">
        <v>1937</v>
      </c>
      <c r="K78" s="184" t="s">
        <v>1938</v>
      </c>
      <c r="L78" s="184" t="s">
        <v>1939</v>
      </c>
      <c r="M78" s="184" t="s">
        <v>2368</v>
      </c>
      <c r="N78" s="184" t="s">
        <v>163</v>
      </c>
      <c r="O78" s="184">
        <v>20</v>
      </c>
      <c r="P78" s="184" t="s">
        <v>259</v>
      </c>
      <c r="Q78" s="184" t="s">
        <v>2369</v>
      </c>
      <c r="R78" s="184" t="s">
        <v>2370</v>
      </c>
      <c r="S78" s="184" t="s">
        <v>1817</v>
      </c>
      <c r="T78" s="184" t="s">
        <v>2123</v>
      </c>
      <c r="U78" s="184" t="s">
        <v>2292</v>
      </c>
      <c r="V78" s="184" t="s">
        <v>2371</v>
      </c>
      <c r="W78" s="184" t="s">
        <v>2372</v>
      </c>
      <c r="X78" s="184" t="s">
        <v>2373</v>
      </c>
      <c r="Y78" s="185" t="s">
        <v>1948</v>
      </c>
      <c r="Z78" s="185">
        <v>4</v>
      </c>
      <c r="AA78" s="185" t="s">
        <v>1687</v>
      </c>
      <c r="AB78" s="185" t="s">
        <v>2374</v>
      </c>
      <c r="AC78" s="185" t="s">
        <v>276</v>
      </c>
      <c r="AD78" s="185" t="s">
        <v>1687</v>
      </c>
      <c r="AE78" s="185" t="s">
        <v>2374</v>
      </c>
      <c r="AF78" s="185" t="s">
        <v>276</v>
      </c>
      <c r="AG78" s="185" t="s">
        <v>1949</v>
      </c>
      <c r="AH78" s="185">
        <v>4</v>
      </c>
      <c r="AI78" s="185" t="s">
        <v>176</v>
      </c>
      <c r="AJ78" s="185" t="s">
        <v>1397</v>
      </c>
      <c r="AK78" s="185" t="s">
        <v>2311</v>
      </c>
      <c r="AL78" s="185" t="s">
        <v>176</v>
      </c>
      <c r="AM78" s="185" t="s">
        <v>1397</v>
      </c>
      <c r="AN78" s="185" t="s">
        <v>2311</v>
      </c>
      <c r="AO78" s="185" t="s">
        <v>1950</v>
      </c>
      <c r="AP78" s="185">
        <v>4</v>
      </c>
      <c r="AQ78" s="185" t="s">
        <v>232</v>
      </c>
      <c r="AR78" s="185" t="s">
        <v>279</v>
      </c>
      <c r="AS78" s="185" t="s">
        <v>681</v>
      </c>
      <c r="AT78" s="185" t="s">
        <v>232</v>
      </c>
      <c r="AU78" s="185" t="s">
        <v>279</v>
      </c>
      <c r="AV78" s="185" t="s">
        <v>681</v>
      </c>
      <c r="AW78" s="185" t="s">
        <v>1951</v>
      </c>
      <c r="AX78" s="185">
        <v>3</v>
      </c>
      <c r="AY78" s="185" t="s">
        <v>278</v>
      </c>
      <c r="AZ78" s="185" t="s">
        <v>589</v>
      </c>
      <c r="BA78" s="185" t="s">
        <v>179</v>
      </c>
      <c r="BB78" s="185" t="s">
        <v>278</v>
      </c>
      <c r="BC78" s="185" t="s">
        <v>589</v>
      </c>
      <c r="BD78" s="185" t="s">
        <v>179</v>
      </c>
      <c r="BE78" s="185" t="s">
        <v>57</v>
      </c>
      <c r="BF78" s="185">
        <v>3</v>
      </c>
      <c r="BG78" s="185" t="s">
        <v>281</v>
      </c>
      <c r="BH78" s="185" t="s">
        <v>280</v>
      </c>
      <c r="BI78" s="185" t="s">
        <v>1558</v>
      </c>
      <c r="BJ78" s="185" t="s">
        <v>281</v>
      </c>
      <c r="BK78" s="185" t="s">
        <v>280</v>
      </c>
      <c r="BL78" s="185" t="s">
        <v>1558</v>
      </c>
      <c r="BM78" s="185" t="s">
        <v>198</v>
      </c>
      <c r="BN78" s="185">
        <v>2</v>
      </c>
      <c r="BO78" s="185" t="s">
        <v>199</v>
      </c>
      <c r="BP78" s="185" t="s">
        <v>1952</v>
      </c>
      <c r="BQ78" s="185" t="s">
        <v>1953</v>
      </c>
      <c r="BR78" s="185" t="s">
        <v>199</v>
      </c>
      <c r="BS78" s="185" t="s">
        <v>202</v>
      </c>
      <c r="BT78" s="185" t="s">
        <v>1954</v>
      </c>
    </row>
    <row r="79" spans="1:72" s="184" customFormat="1" ht="36" customHeight="1" x14ac:dyDescent="0.25">
      <c r="A79" s="155">
        <v>27</v>
      </c>
      <c r="B79" s="184" t="s">
        <v>444</v>
      </c>
      <c r="C79" s="184" t="s">
        <v>247</v>
      </c>
      <c r="D79" s="184" t="s">
        <v>2375</v>
      </c>
      <c r="E79" s="184" t="s">
        <v>2376</v>
      </c>
      <c r="F79" s="184" t="s">
        <v>2377</v>
      </c>
      <c r="G79" s="184" t="s">
        <v>2378</v>
      </c>
      <c r="H79" s="184" t="s">
        <v>2379</v>
      </c>
      <c r="I79" s="184" t="s">
        <v>2380</v>
      </c>
      <c r="J79" s="184" t="s">
        <v>1937</v>
      </c>
      <c r="K79" s="184" t="s">
        <v>1938</v>
      </c>
      <c r="L79" s="184" t="s">
        <v>1939</v>
      </c>
      <c r="M79" s="184" t="s">
        <v>2381</v>
      </c>
      <c r="N79" s="184" t="s">
        <v>163</v>
      </c>
      <c r="O79" s="184">
        <v>20</v>
      </c>
      <c r="P79" s="184" t="s">
        <v>259</v>
      </c>
      <c r="Q79" s="184" t="s">
        <v>2382</v>
      </c>
      <c r="R79" s="184" t="s">
        <v>2383</v>
      </c>
      <c r="S79" s="184" t="s">
        <v>2384</v>
      </c>
      <c r="T79" s="184" t="s">
        <v>2385</v>
      </c>
      <c r="U79" s="184" t="s">
        <v>521</v>
      </c>
      <c r="V79" s="184" t="s">
        <v>2386</v>
      </c>
      <c r="W79" s="184" t="s">
        <v>2387</v>
      </c>
      <c r="X79" s="184" t="s">
        <v>2388</v>
      </c>
      <c r="Y79" s="185" t="s">
        <v>1948</v>
      </c>
      <c r="Z79" s="185">
        <v>4</v>
      </c>
      <c r="AA79" s="185" t="s">
        <v>2389</v>
      </c>
      <c r="AB79" s="185" t="s">
        <v>1823</v>
      </c>
      <c r="AC79" s="185" t="s">
        <v>2390</v>
      </c>
      <c r="AD79" s="185" t="s">
        <v>2389</v>
      </c>
      <c r="AE79" s="185" t="s">
        <v>1823</v>
      </c>
      <c r="AF79" s="185" t="s">
        <v>2390</v>
      </c>
      <c r="AG79" s="185" t="s">
        <v>1949</v>
      </c>
      <c r="AH79" s="185">
        <v>4</v>
      </c>
      <c r="AI79" s="185" t="s">
        <v>176</v>
      </c>
      <c r="AJ79" s="185" t="s">
        <v>2391</v>
      </c>
      <c r="AK79" s="185" t="s">
        <v>2392</v>
      </c>
      <c r="AL79" s="185" t="s">
        <v>176</v>
      </c>
      <c r="AM79" s="185" t="s">
        <v>2391</v>
      </c>
      <c r="AN79" s="185" t="s">
        <v>2392</v>
      </c>
      <c r="AO79" s="185" t="s">
        <v>1950</v>
      </c>
      <c r="AP79" s="185">
        <v>4</v>
      </c>
      <c r="AQ79" s="185" t="s">
        <v>232</v>
      </c>
      <c r="AR79" s="185" t="s">
        <v>760</v>
      </c>
      <c r="AS79" s="185" t="s">
        <v>901</v>
      </c>
      <c r="AT79" s="185" t="s">
        <v>232</v>
      </c>
      <c r="AU79" s="185" t="s">
        <v>760</v>
      </c>
      <c r="AV79" s="185" t="s">
        <v>901</v>
      </c>
      <c r="AW79" s="185" t="s">
        <v>1951</v>
      </c>
      <c r="AX79" s="185">
        <v>3</v>
      </c>
      <c r="AY79" s="185" t="s">
        <v>179</v>
      </c>
      <c r="AZ79" s="185" t="s">
        <v>1987</v>
      </c>
      <c r="BA79" s="185" t="s">
        <v>176</v>
      </c>
      <c r="BB79" s="185" t="s">
        <v>179</v>
      </c>
      <c r="BC79" s="185" t="s">
        <v>1987</v>
      </c>
      <c r="BD79" s="185" t="s">
        <v>176</v>
      </c>
      <c r="BE79" s="185" t="s">
        <v>57</v>
      </c>
      <c r="BF79" s="185">
        <v>3</v>
      </c>
      <c r="BG79" s="185" t="s">
        <v>282</v>
      </c>
      <c r="BH79" s="185" t="s">
        <v>467</v>
      </c>
      <c r="BI79" s="185" t="s">
        <v>2393</v>
      </c>
      <c r="BJ79" s="185" t="s">
        <v>282</v>
      </c>
      <c r="BK79" s="185" t="s">
        <v>467</v>
      </c>
      <c r="BL79" s="185" t="s">
        <v>2393</v>
      </c>
      <c r="BM79" s="185" t="s">
        <v>198</v>
      </c>
      <c r="BN79" s="185">
        <v>2</v>
      </c>
      <c r="BO79" s="185" t="s">
        <v>199</v>
      </c>
      <c r="BP79" s="185" t="s">
        <v>1952</v>
      </c>
      <c r="BQ79" s="185" t="s">
        <v>1953</v>
      </c>
      <c r="BR79" s="185" t="s">
        <v>199</v>
      </c>
      <c r="BS79" s="185" t="s">
        <v>202</v>
      </c>
      <c r="BT79" s="185" t="s">
        <v>1954</v>
      </c>
    </row>
    <row r="80" spans="1:72" s="184" customFormat="1" ht="36" customHeight="1" x14ac:dyDescent="0.25">
      <c r="A80" s="155">
        <v>28</v>
      </c>
      <c r="B80" s="184" t="s">
        <v>385</v>
      </c>
      <c r="C80" s="184" t="s">
        <v>325</v>
      </c>
      <c r="D80" s="184" t="s">
        <v>2394</v>
      </c>
      <c r="E80" s="184" t="s">
        <v>2395</v>
      </c>
      <c r="F80" s="184" t="s">
        <v>2396</v>
      </c>
      <c r="G80" s="184" t="s">
        <v>2397</v>
      </c>
      <c r="H80" s="184" t="s">
        <v>2398</v>
      </c>
      <c r="I80" s="184" t="s">
        <v>2399</v>
      </c>
      <c r="J80" s="184" t="s">
        <v>1937</v>
      </c>
      <c r="K80" s="184" t="s">
        <v>1938</v>
      </c>
      <c r="L80" s="184" t="s">
        <v>1939</v>
      </c>
      <c r="M80" s="184" t="s">
        <v>2400</v>
      </c>
      <c r="N80" s="184" t="s">
        <v>163</v>
      </c>
      <c r="O80" s="184">
        <v>20</v>
      </c>
      <c r="P80" s="184" t="s">
        <v>259</v>
      </c>
      <c r="Q80" s="184" t="s">
        <v>2401</v>
      </c>
      <c r="R80" s="184" t="s">
        <v>2402</v>
      </c>
      <c r="S80" s="184" t="s">
        <v>2403</v>
      </c>
      <c r="T80" s="184" t="s">
        <v>2123</v>
      </c>
      <c r="U80" s="184" t="s">
        <v>2404</v>
      </c>
      <c r="V80" s="184" t="s">
        <v>2405</v>
      </c>
      <c r="W80" s="184" t="s">
        <v>2406</v>
      </c>
      <c r="X80" s="184" t="s">
        <v>2407</v>
      </c>
      <c r="Y80" s="185" t="s">
        <v>1948</v>
      </c>
      <c r="Z80" s="185">
        <v>4</v>
      </c>
      <c r="AA80" s="185" t="s">
        <v>1613</v>
      </c>
      <c r="AB80" s="185" t="s">
        <v>232</v>
      </c>
      <c r="AC80" s="185" t="s">
        <v>527</v>
      </c>
      <c r="AD80" s="185" t="s">
        <v>1613</v>
      </c>
      <c r="AE80" s="185" t="s">
        <v>232</v>
      </c>
      <c r="AF80" s="185" t="s">
        <v>527</v>
      </c>
      <c r="AG80" s="185" t="s">
        <v>1949</v>
      </c>
      <c r="AH80" s="185">
        <v>4</v>
      </c>
      <c r="AI80" s="185" t="s">
        <v>2182</v>
      </c>
      <c r="AJ80" s="185" t="s">
        <v>1986</v>
      </c>
      <c r="AK80" s="185" t="s">
        <v>373</v>
      </c>
      <c r="AL80" s="185" t="s">
        <v>2182</v>
      </c>
      <c r="AM80" s="185" t="s">
        <v>1986</v>
      </c>
      <c r="AN80" s="185" t="s">
        <v>373</v>
      </c>
      <c r="AO80" s="185" t="s">
        <v>1950</v>
      </c>
      <c r="AP80" s="185">
        <v>4</v>
      </c>
      <c r="AQ80" s="185" t="s">
        <v>279</v>
      </c>
      <c r="AR80" s="185" t="s">
        <v>408</v>
      </c>
      <c r="AS80" s="185" t="s">
        <v>383</v>
      </c>
      <c r="AT80" s="185" t="s">
        <v>279</v>
      </c>
      <c r="AU80" s="185" t="s">
        <v>408</v>
      </c>
      <c r="AV80" s="185" t="s">
        <v>383</v>
      </c>
      <c r="AW80" s="185" t="s">
        <v>1951</v>
      </c>
      <c r="AX80" s="185">
        <v>3</v>
      </c>
      <c r="AY80" s="185" t="s">
        <v>1612</v>
      </c>
      <c r="AZ80" s="185" t="s">
        <v>466</v>
      </c>
      <c r="BA80" s="185" t="s">
        <v>179</v>
      </c>
      <c r="BB80" s="185" t="s">
        <v>1612</v>
      </c>
      <c r="BC80" s="185" t="s">
        <v>466</v>
      </c>
      <c r="BD80" s="185" t="s">
        <v>179</v>
      </c>
      <c r="BE80" s="185" t="s">
        <v>57</v>
      </c>
      <c r="BF80" s="185">
        <v>3</v>
      </c>
      <c r="BG80" s="185" t="s">
        <v>237</v>
      </c>
      <c r="BH80" s="185" t="s">
        <v>531</v>
      </c>
      <c r="BI80" s="185" t="s">
        <v>1501</v>
      </c>
      <c r="BJ80" s="185" t="s">
        <v>237</v>
      </c>
      <c r="BK80" s="185" t="s">
        <v>531</v>
      </c>
      <c r="BL80" s="185" t="s">
        <v>1501</v>
      </c>
      <c r="BM80" s="185" t="s">
        <v>198</v>
      </c>
      <c r="BN80" s="185">
        <v>2</v>
      </c>
      <c r="BO80" s="185" t="s">
        <v>199</v>
      </c>
      <c r="BP80" s="185" t="s">
        <v>1952</v>
      </c>
      <c r="BQ80" s="185" t="s">
        <v>1953</v>
      </c>
      <c r="BR80" s="185" t="s">
        <v>199</v>
      </c>
      <c r="BS80" s="185" t="s">
        <v>202</v>
      </c>
      <c r="BT80" s="185" t="s">
        <v>1954</v>
      </c>
    </row>
    <row r="81" spans="1:72" s="184" customFormat="1" ht="36" customHeight="1" x14ac:dyDescent="0.25">
      <c r="A81" s="155">
        <v>29</v>
      </c>
      <c r="B81" s="184" t="s">
        <v>765</v>
      </c>
      <c r="C81" s="184" t="s">
        <v>570</v>
      </c>
      <c r="D81" s="184" t="s">
        <v>2408</v>
      </c>
      <c r="E81" s="184" t="s">
        <v>2409</v>
      </c>
      <c r="F81" s="184" t="s">
        <v>2410</v>
      </c>
      <c r="G81" s="184" t="s">
        <v>2411</v>
      </c>
      <c r="H81" s="184" t="s">
        <v>2412</v>
      </c>
      <c r="I81" s="184" t="s">
        <v>2413</v>
      </c>
      <c r="J81" s="184" t="s">
        <v>1937</v>
      </c>
      <c r="K81" s="184" t="s">
        <v>1938</v>
      </c>
      <c r="L81" s="184" t="s">
        <v>1939</v>
      </c>
      <c r="M81" s="184" t="s">
        <v>2414</v>
      </c>
      <c r="N81" s="184" t="s">
        <v>163</v>
      </c>
      <c r="O81" s="184">
        <v>20</v>
      </c>
      <c r="P81" s="184" t="s">
        <v>259</v>
      </c>
      <c r="Q81" s="184" t="s">
        <v>2415</v>
      </c>
      <c r="R81" s="184" t="s">
        <v>2416</v>
      </c>
      <c r="S81" s="184" t="s">
        <v>2417</v>
      </c>
      <c r="T81" s="184" t="s">
        <v>2418</v>
      </c>
      <c r="U81" s="184" t="s">
        <v>1628</v>
      </c>
      <c r="V81" s="184" t="s">
        <v>2419</v>
      </c>
      <c r="W81" s="184" t="s">
        <v>2420</v>
      </c>
      <c r="X81" s="184" t="s">
        <v>2421</v>
      </c>
      <c r="Y81" s="185" t="s">
        <v>1948</v>
      </c>
      <c r="Z81" s="185">
        <v>4</v>
      </c>
      <c r="AA81" s="185" t="s">
        <v>2422</v>
      </c>
      <c r="AB81" s="185" t="s">
        <v>527</v>
      </c>
      <c r="AC81" s="185" t="s">
        <v>466</v>
      </c>
      <c r="AD81" s="185" t="s">
        <v>2422</v>
      </c>
      <c r="AE81" s="185" t="s">
        <v>527</v>
      </c>
      <c r="AF81" s="185" t="s">
        <v>466</v>
      </c>
      <c r="AG81" s="185" t="s">
        <v>1949</v>
      </c>
      <c r="AH81" s="185">
        <v>4</v>
      </c>
      <c r="AI81" s="185" t="s">
        <v>176</v>
      </c>
      <c r="AJ81" s="185" t="s">
        <v>2423</v>
      </c>
      <c r="AK81" s="185" t="s">
        <v>2424</v>
      </c>
      <c r="AL81" s="185" t="s">
        <v>176</v>
      </c>
      <c r="AM81" s="185" t="s">
        <v>2423</v>
      </c>
      <c r="AN81" s="185" t="s">
        <v>2424</v>
      </c>
      <c r="AO81" s="185" t="s">
        <v>1950</v>
      </c>
      <c r="AP81" s="185">
        <v>4</v>
      </c>
      <c r="AQ81" s="185" t="s">
        <v>232</v>
      </c>
      <c r="AR81" s="185" t="s">
        <v>279</v>
      </c>
      <c r="AS81" s="185" t="s">
        <v>437</v>
      </c>
      <c r="AT81" s="185" t="s">
        <v>232</v>
      </c>
      <c r="AU81" s="185" t="s">
        <v>279</v>
      </c>
      <c r="AV81" s="185" t="s">
        <v>437</v>
      </c>
      <c r="AW81" s="185" t="s">
        <v>1951</v>
      </c>
      <c r="AX81" s="185">
        <v>3</v>
      </c>
      <c r="AY81" s="185" t="s">
        <v>1784</v>
      </c>
      <c r="AZ81" s="185" t="s">
        <v>879</v>
      </c>
      <c r="BA81" s="185" t="s">
        <v>2425</v>
      </c>
      <c r="BB81" s="185" t="s">
        <v>1784</v>
      </c>
      <c r="BC81" s="185" t="s">
        <v>879</v>
      </c>
      <c r="BD81" s="185" t="s">
        <v>2425</v>
      </c>
      <c r="BE81" s="185" t="s">
        <v>57</v>
      </c>
      <c r="BF81" s="185">
        <v>3</v>
      </c>
      <c r="BG81" s="185" t="s">
        <v>2330</v>
      </c>
      <c r="BH81" s="185" t="s">
        <v>1424</v>
      </c>
      <c r="BI81" s="185" t="s">
        <v>2426</v>
      </c>
      <c r="BJ81" s="185" t="s">
        <v>2330</v>
      </c>
      <c r="BK81" s="185" t="s">
        <v>1424</v>
      </c>
      <c r="BL81" s="185" t="s">
        <v>2426</v>
      </c>
      <c r="BM81" s="185" t="s">
        <v>198</v>
      </c>
      <c r="BN81" s="185">
        <v>2</v>
      </c>
      <c r="BO81" s="185" t="s">
        <v>199</v>
      </c>
      <c r="BP81" s="185" t="s">
        <v>1952</v>
      </c>
      <c r="BQ81" s="185" t="s">
        <v>1953</v>
      </c>
      <c r="BR81" s="185" t="s">
        <v>199</v>
      </c>
      <c r="BS81" s="185" t="s">
        <v>202</v>
      </c>
      <c r="BT81" s="185" t="s">
        <v>1954</v>
      </c>
    </row>
    <row r="82" spans="1:72" s="184" customFormat="1" ht="36" customHeight="1" x14ac:dyDescent="0.25">
      <c r="A82" s="155">
        <v>30</v>
      </c>
      <c r="B82" s="184" t="s">
        <v>246</v>
      </c>
      <c r="C82" s="184" t="s">
        <v>247</v>
      </c>
      <c r="D82" s="184" t="s">
        <v>2427</v>
      </c>
      <c r="E82" s="184" t="s">
        <v>2428</v>
      </c>
      <c r="F82" s="184" t="s">
        <v>2429</v>
      </c>
      <c r="G82" s="184" t="s">
        <v>2430</v>
      </c>
      <c r="H82" s="184" t="s">
        <v>2431</v>
      </c>
      <c r="I82" s="184" t="s">
        <v>2432</v>
      </c>
      <c r="J82" s="184" t="s">
        <v>1937</v>
      </c>
      <c r="K82" s="184" t="s">
        <v>1938</v>
      </c>
      <c r="L82" s="184" t="s">
        <v>1939</v>
      </c>
      <c r="M82" s="184" t="s">
        <v>2433</v>
      </c>
      <c r="N82" s="184" t="s">
        <v>163</v>
      </c>
      <c r="O82" s="184">
        <v>20</v>
      </c>
      <c r="P82" s="184" t="s">
        <v>164</v>
      </c>
      <c r="Q82" s="184" t="s">
        <v>2434</v>
      </c>
      <c r="R82" s="184" t="s">
        <v>2435</v>
      </c>
      <c r="S82" s="184" t="s">
        <v>2436</v>
      </c>
      <c r="T82" s="184" t="s">
        <v>705</v>
      </c>
      <c r="U82" s="184" t="s">
        <v>521</v>
      </c>
      <c r="V82" s="184" t="s">
        <v>2437</v>
      </c>
      <c r="W82" s="184" t="s">
        <v>2438</v>
      </c>
      <c r="X82" s="184" t="s">
        <v>2439</v>
      </c>
      <c r="Y82" s="185" t="s">
        <v>1948</v>
      </c>
      <c r="Z82" s="185">
        <v>4</v>
      </c>
      <c r="AA82" s="185" t="s">
        <v>1482</v>
      </c>
      <c r="AB82" s="185" t="s">
        <v>1878</v>
      </c>
      <c r="AC82" s="185" t="s">
        <v>2440</v>
      </c>
      <c r="AD82" s="185" t="s">
        <v>1482</v>
      </c>
      <c r="AE82" s="185" t="s">
        <v>1878</v>
      </c>
      <c r="AF82" s="185" t="s">
        <v>2440</v>
      </c>
      <c r="AG82" s="185" t="s">
        <v>1949</v>
      </c>
      <c r="AH82" s="185">
        <v>4</v>
      </c>
      <c r="AI82" s="185" t="s">
        <v>226</v>
      </c>
      <c r="AJ82" s="185" t="s">
        <v>2128</v>
      </c>
      <c r="AK82" s="185" t="s">
        <v>175</v>
      </c>
      <c r="AL82" s="185" t="s">
        <v>226</v>
      </c>
      <c r="AM82" s="185" t="s">
        <v>2128</v>
      </c>
      <c r="AN82" s="185" t="s">
        <v>175</v>
      </c>
      <c r="AO82" s="185" t="s">
        <v>1950</v>
      </c>
      <c r="AP82" s="185">
        <v>4</v>
      </c>
      <c r="AQ82" s="185" t="s">
        <v>2004</v>
      </c>
      <c r="AR82" s="185" t="s">
        <v>279</v>
      </c>
      <c r="AS82" s="185" t="s">
        <v>234</v>
      </c>
      <c r="AT82" s="185" t="s">
        <v>2004</v>
      </c>
      <c r="AU82" s="185" t="s">
        <v>279</v>
      </c>
      <c r="AV82" s="185" t="s">
        <v>234</v>
      </c>
      <c r="AW82" s="185" t="s">
        <v>1951</v>
      </c>
      <c r="AX82" s="185">
        <v>3</v>
      </c>
      <c r="AY82" s="185" t="s">
        <v>529</v>
      </c>
      <c r="AZ82" s="185" t="s">
        <v>179</v>
      </c>
      <c r="BA82" s="185" t="s">
        <v>2441</v>
      </c>
      <c r="BB82" s="185" t="s">
        <v>529</v>
      </c>
      <c r="BC82" s="185" t="s">
        <v>179</v>
      </c>
      <c r="BD82" s="185" t="s">
        <v>2441</v>
      </c>
      <c r="BE82" s="185" t="s">
        <v>57</v>
      </c>
      <c r="BF82" s="185">
        <v>3</v>
      </c>
      <c r="BG82" s="185" t="s">
        <v>281</v>
      </c>
      <c r="BH82" s="185" t="s">
        <v>282</v>
      </c>
      <c r="BI82" s="185" t="s">
        <v>280</v>
      </c>
      <c r="BJ82" s="185" t="s">
        <v>281</v>
      </c>
      <c r="BK82" s="185" t="s">
        <v>282</v>
      </c>
      <c r="BL82" s="185" t="s">
        <v>280</v>
      </c>
      <c r="BM82" s="185" t="s">
        <v>198</v>
      </c>
      <c r="BN82" s="185">
        <v>2</v>
      </c>
      <c r="BO82" s="185" t="s">
        <v>199</v>
      </c>
      <c r="BP82" s="185" t="s">
        <v>1952</v>
      </c>
      <c r="BQ82" s="185" t="s">
        <v>1953</v>
      </c>
      <c r="BR82" s="185" t="s">
        <v>199</v>
      </c>
      <c r="BS82" s="185" t="s">
        <v>202</v>
      </c>
      <c r="BT82" s="185" t="s">
        <v>1954</v>
      </c>
    </row>
    <row r="83" spans="1:72" s="184" customFormat="1" ht="36" customHeight="1" x14ac:dyDescent="0.25">
      <c r="A83" s="155">
        <v>31</v>
      </c>
      <c r="B83" s="184" t="s">
        <v>385</v>
      </c>
      <c r="C83" s="184" t="s">
        <v>247</v>
      </c>
      <c r="D83" s="184" t="s">
        <v>2442</v>
      </c>
      <c r="E83" s="184" t="s">
        <v>2443</v>
      </c>
      <c r="F83" s="184" t="s">
        <v>2444</v>
      </c>
      <c r="G83" s="184" t="s">
        <v>2445</v>
      </c>
      <c r="H83" s="184" t="s">
        <v>2446</v>
      </c>
      <c r="I83" s="184" t="s">
        <v>2447</v>
      </c>
      <c r="J83" s="184" t="s">
        <v>1937</v>
      </c>
      <c r="K83" s="184" t="s">
        <v>1938</v>
      </c>
      <c r="L83" s="184" t="s">
        <v>1939</v>
      </c>
      <c r="M83" s="184" t="s">
        <v>2448</v>
      </c>
      <c r="N83" s="184" t="s">
        <v>163</v>
      </c>
      <c r="O83" s="184">
        <v>20</v>
      </c>
      <c r="P83" s="184" t="s">
        <v>259</v>
      </c>
      <c r="Q83" s="184" t="s">
        <v>2449</v>
      </c>
      <c r="R83" s="184" t="s">
        <v>2450</v>
      </c>
      <c r="S83" s="184" t="s">
        <v>2451</v>
      </c>
      <c r="T83" s="184" t="s">
        <v>2123</v>
      </c>
      <c r="U83" s="184" t="s">
        <v>521</v>
      </c>
      <c r="V83" s="184" t="s">
        <v>2452</v>
      </c>
      <c r="W83" s="184" t="s">
        <v>2453</v>
      </c>
      <c r="X83" s="184" t="s">
        <v>2454</v>
      </c>
      <c r="Y83" s="185" t="s">
        <v>1948</v>
      </c>
      <c r="Z83" s="185">
        <v>4</v>
      </c>
      <c r="AA83" s="185" t="s">
        <v>2042</v>
      </c>
      <c r="AB83" s="185" t="s">
        <v>2023</v>
      </c>
      <c r="AC83" s="185" t="s">
        <v>232</v>
      </c>
      <c r="AD83" s="185" t="s">
        <v>2042</v>
      </c>
      <c r="AE83" s="185" t="s">
        <v>2023</v>
      </c>
      <c r="AF83" s="185" t="s">
        <v>232</v>
      </c>
      <c r="AG83" s="185" t="s">
        <v>1949</v>
      </c>
      <c r="AH83" s="185">
        <v>4</v>
      </c>
      <c r="AI83" s="185" t="s">
        <v>179</v>
      </c>
      <c r="AJ83" s="185" t="s">
        <v>228</v>
      </c>
      <c r="AK83" s="185" t="s">
        <v>2455</v>
      </c>
      <c r="AL83" s="185" t="s">
        <v>179</v>
      </c>
      <c r="AM83" s="185" t="s">
        <v>228</v>
      </c>
      <c r="AN83" s="185" t="s">
        <v>2455</v>
      </c>
      <c r="AO83" s="185" t="s">
        <v>1950</v>
      </c>
      <c r="AP83" s="185">
        <v>4</v>
      </c>
      <c r="AQ83" s="185" t="s">
        <v>466</v>
      </c>
      <c r="AR83" s="185" t="s">
        <v>232</v>
      </c>
      <c r="AS83" s="185" t="s">
        <v>2456</v>
      </c>
      <c r="AT83" s="185" t="s">
        <v>466</v>
      </c>
      <c r="AU83" s="185" t="s">
        <v>232</v>
      </c>
      <c r="AV83" s="185" t="s">
        <v>2456</v>
      </c>
      <c r="AW83" s="185" t="s">
        <v>1951</v>
      </c>
      <c r="AX83" s="185">
        <v>3</v>
      </c>
      <c r="AY83" s="185" t="s">
        <v>2042</v>
      </c>
      <c r="AZ83" s="185" t="s">
        <v>2457</v>
      </c>
      <c r="BA83" s="185" t="s">
        <v>468</v>
      </c>
      <c r="BB83" s="185" t="s">
        <v>2042</v>
      </c>
      <c r="BC83" s="185" t="s">
        <v>2457</v>
      </c>
      <c r="BD83" s="185" t="s">
        <v>468</v>
      </c>
      <c r="BE83" s="185" t="s">
        <v>57</v>
      </c>
      <c r="BF83" s="185">
        <v>3</v>
      </c>
      <c r="BG83" s="185" t="s">
        <v>237</v>
      </c>
      <c r="BH83" s="185" t="s">
        <v>270</v>
      </c>
      <c r="BI83" s="185" t="s">
        <v>715</v>
      </c>
      <c r="BJ83" s="185" t="s">
        <v>237</v>
      </c>
      <c r="BK83" s="185" t="s">
        <v>270</v>
      </c>
      <c r="BL83" s="185" t="s">
        <v>715</v>
      </c>
      <c r="BM83" s="185" t="s">
        <v>198</v>
      </c>
      <c r="BN83" s="185">
        <v>2</v>
      </c>
      <c r="BO83" s="185" t="s">
        <v>199</v>
      </c>
      <c r="BP83" s="185" t="s">
        <v>1952</v>
      </c>
      <c r="BQ83" s="185" t="s">
        <v>1953</v>
      </c>
      <c r="BR83" s="185" t="s">
        <v>199</v>
      </c>
      <c r="BS83" s="185" t="s">
        <v>202</v>
      </c>
      <c r="BT83" s="185" t="s">
        <v>1954</v>
      </c>
    </row>
    <row r="84" spans="1:72" s="184" customFormat="1" ht="36" customHeight="1" x14ac:dyDescent="0.25">
      <c r="A84" s="155">
        <v>32</v>
      </c>
      <c r="B84" s="184" t="s">
        <v>978</v>
      </c>
      <c r="C84" s="184" t="s">
        <v>247</v>
      </c>
      <c r="D84" s="184" t="s">
        <v>2458</v>
      </c>
      <c r="E84" s="184" t="s">
        <v>2459</v>
      </c>
      <c r="F84" s="184" t="s">
        <v>2460</v>
      </c>
      <c r="G84" s="184" t="s">
        <v>2461</v>
      </c>
      <c r="H84" s="184" t="s">
        <v>2462</v>
      </c>
      <c r="I84" s="184" t="s">
        <v>2463</v>
      </c>
      <c r="J84" s="184" t="s">
        <v>1937</v>
      </c>
      <c r="K84" s="184" t="s">
        <v>1938</v>
      </c>
      <c r="L84" s="184" t="s">
        <v>1939</v>
      </c>
      <c r="M84" s="184" t="s">
        <v>2464</v>
      </c>
      <c r="N84" s="184" t="s">
        <v>163</v>
      </c>
      <c r="O84" s="184">
        <v>20</v>
      </c>
      <c r="P84" s="184" t="s">
        <v>259</v>
      </c>
      <c r="Q84" s="184" t="s">
        <v>2465</v>
      </c>
      <c r="R84" s="184" t="s">
        <v>2466</v>
      </c>
      <c r="S84" s="184" t="s">
        <v>2467</v>
      </c>
      <c r="T84" s="184" t="s">
        <v>2468</v>
      </c>
      <c r="U84" s="184" t="s">
        <v>2469</v>
      </c>
      <c r="V84" s="184" t="s">
        <v>2470</v>
      </c>
      <c r="W84" s="184" t="s">
        <v>2471</v>
      </c>
      <c r="X84" s="184" t="s">
        <v>2472</v>
      </c>
      <c r="Y84" s="185" t="s">
        <v>1948</v>
      </c>
      <c r="Z84" s="185">
        <v>4</v>
      </c>
      <c r="AA84" s="185" t="s">
        <v>1897</v>
      </c>
      <c r="AB84" s="185" t="s">
        <v>2091</v>
      </c>
      <c r="AC84" s="185" t="s">
        <v>1038</v>
      </c>
      <c r="AD84" s="185" t="s">
        <v>1897</v>
      </c>
      <c r="AE84" s="185" t="s">
        <v>2091</v>
      </c>
      <c r="AF84" s="185" t="s">
        <v>1038</v>
      </c>
      <c r="AG84" s="185" t="s">
        <v>1949</v>
      </c>
      <c r="AH84" s="185">
        <v>4</v>
      </c>
      <c r="AI84" s="185" t="s">
        <v>657</v>
      </c>
      <c r="AJ84" s="185" t="s">
        <v>2473</v>
      </c>
      <c r="AK84" s="185" t="s">
        <v>373</v>
      </c>
      <c r="AL84" s="185" t="s">
        <v>657</v>
      </c>
      <c r="AM84" s="185" t="s">
        <v>2473</v>
      </c>
      <c r="AN84" s="185" t="s">
        <v>373</v>
      </c>
      <c r="AO84" s="185" t="s">
        <v>1950</v>
      </c>
      <c r="AP84" s="185">
        <v>4</v>
      </c>
      <c r="AQ84" s="185" t="s">
        <v>681</v>
      </c>
      <c r="AR84" s="185" t="s">
        <v>1402</v>
      </c>
      <c r="AS84" s="185" t="s">
        <v>1423</v>
      </c>
      <c r="AT84" s="185" t="s">
        <v>681</v>
      </c>
      <c r="AU84" s="185" t="s">
        <v>1402</v>
      </c>
      <c r="AV84" s="185" t="s">
        <v>1423</v>
      </c>
      <c r="AW84" s="185" t="s">
        <v>1951</v>
      </c>
      <c r="AX84" s="185">
        <v>3</v>
      </c>
      <c r="AY84" s="185" t="s">
        <v>179</v>
      </c>
      <c r="AZ84" s="185" t="s">
        <v>828</v>
      </c>
      <c r="BA84" s="185" t="s">
        <v>2183</v>
      </c>
      <c r="BB84" s="185" t="s">
        <v>179</v>
      </c>
      <c r="BC84" s="185" t="s">
        <v>828</v>
      </c>
      <c r="BD84" s="185" t="s">
        <v>2183</v>
      </c>
      <c r="BE84" s="185" t="s">
        <v>57</v>
      </c>
      <c r="BF84" s="185">
        <v>3</v>
      </c>
      <c r="BG84" s="185" t="s">
        <v>317</v>
      </c>
      <c r="BH84" s="185" t="s">
        <v>1805</v>
      </c>
      <c r="BI84" s="185" t="s">
        <v>658</v>
      </c>
      <c r="BJ84" s="185" t="s">
        <v>317</v>
      </c>
      <c r="BK84" s="185" t="s">
        <v>1805</v>
      </c>
      <c r="BL84" s="185" t="s">
        <v>658</v>
      </c>
      <c r="BM84" s="185" t="s">
        <v>198</v>
      </c>
      <c r="BN84" s="185">
        <v>2</v>
      </c>
      <c r="BO84" s="185" t="s">
        <v>199</v>
      </c>
      <c r="BP84" s="185" t="s">
        <v>1952</v>
      </c>
      <c r="BQ84" s="185" t="s">
        <v>1953</v>
      </c>
      <c r="BR84" s="185" t="s">
        <v>199</v>
      </c>
      <c r="BS84" s="185" t="s">
        <v>202</v>
      </c>
      <c r="BT84" s="185" t="s">
        <v>1954</v>
      </c>
    </row>
    <row r="85" spans="1:72" s="184" customFormat="1" ht="36" customHeight="1" x14ac:dyDescent="0.25">
      <c r="A85" s="155">
        <v>33</v>
      </c>
      <c r="B85" s="184" t="s">
        <v>2474</v>
      </c>
      <c r="C85" s="184" t="s">
        <v>247</v>
      </c>
      <c r="D85" s="184" t="s">
        <v>2475</v>
      </c>
      <c r="E85" s="184" t="s">
        <v>2476</v>
      </c>
      <c r="F85" s="184" t="s">
        <v>2477</v>
      </c>
      <c r="G85" s="184" t="s">
        <v>2478</v>
      </c>
      <c r="H85" s="184" t="s">
        <v>2479</v>
      </c>
      <c r="I85" s="184" t="s">
        <v>2480</v>
      </c>
      <c r="J85" s="184" t="s">
        <v>1937</v>
      </c>
      <c r="K85" s="184" t="s">
        <v>1938</v>
      </c>
      <c r="L85" s="184" t="s">
        <v>1939</v>
      </c>
      <c r="M85" s="184" t="s">
        <v>2481</v>
      </c>
      <c r="N85" s="184" t="s">
        <v>163</v>
      </c>
      <c r="O85" s="184">
        <v>20</v>
      </c>
      <c r="P85" s="184" t="s">
        <v>484</v>
      </c>
      <c r="Q85" s="184" t="s">
        <v>2482</v>
      </c>
      <c r="R85" s="184" t="s">
        <v>2483</v>
      </c>
      <c r="S85" s="184" t="s">
        <v>2484</v>
      </c>
      <c r="T85" s="184" t="s">
        <v>2485</v>
      </c>
      <c r="U85" s="184" t="s">
        <v>2486</v>
      </c>
      <c r="V85" s="184" t="s">
        <v>2487</v>
      </c>
      <c r="W85" s="184" t="s">
        <v>2488</v>
      </c>
      <c r="X85" s="184" t="s">
        <v>2489</v>
      </c>
      <c r="Y85" s="185" t="s">
        <v>1948</v>
      </c>
      <c r="Z85" s="185">
        <v>4</v>
      </c>
      <c r="AA85" s="185" t="s">
        <v>346</v>
      </c>
      <c r="AB85" s="185" t="s">
        <v>646</v>
      </c>
      <c r="AC85" s="185" t="s">
        <v>1038</v>
      </c>
      <c r="AD85" s="185" t="s">
        <v>346</v>
      </c>
      <c r="AE85" s="185" t="s">
        <v>646</v>
      </c>
      <c r="AF85" s="185" t="s">
        <v>1038</v>
      </c>
      <c r="AG85" s="185" t="s">
        <v>1949</v>
      </c>
      <c r="AH85" s="185">
        <v>4</v>
      </c>
      <c r="AI85" s="185" t="s">
        <v>175</v>
      </c>
      <c r="AJ85" s="185" t="s">
        <v>1558</v>
      </c>
      <c r="AK85" s="185" t="s">
        <v>321</v>
      </c>
      <c r="AL85" s="185" t="s">
        <v>175</v>
      </c>
      <c r="AM85" s="185" t="s">
        <v>1558</v>
      </c>
      <c r="AN85" s="185" t="s">
        <v>321</v>
      </c>
      <c r="AO85" s="185" t="s">
        <v>1950</v>
      </c>
      <c r="AP85" s="185">
        <v>4</v>
      </c>
      <c r="AQ85" s="185" t="s">
        <v>621</v>
      </c>
      <c r="AR85" s="185" t="s">
        <v>2490</v>
      </c>
      <c r="AS85" s="185" t="s">
        <v>1423</v>
      </c>
      <c r="AT85" s="185" t="s">
        <v>621</v>
      </c>
      <c r="AU85" s="185" t="s">
        <v>2490</v>
      </c>
      <c r="AV85" s="185" t="s">
        <v>1423</v>
      </c>
      <c r="AW85" s="185" t="s">
        <v>1951</v>
      </c>
      <c r="AX85" s="185">
        <v>3</v>
      </c>
      <c r="AY85" s="185" t="s">
        <v>179</v>
      </c>
      <c r="AZ85" s="185" t="s">
        <v>828</v>
      </c>
      <c r="BA85" s="185" t="s">
        <v>321</v>
      </c>
      <c r="BB85" s="185" t="s">
        <v>179</v>
      </c>
      <c r="BC85" s="185" t="s">
        <v>828</v>
      </c>
      <c r="BD85" s="185" t="s">
        <v>321</v>
      </c>
      <c r="BE85" s="185" t="s">
        <v>57</v>
      </c>
      <c r="BF85" s="185">
        <v>3</v>
      </c>
      <c r="BG85" s="185" t="s">
        <v>317</v>
      </c>
      <c r="BH85" s="185" t="s">
        <v>493</v>
      </c>
      <c r="BI85" s="185" t="s">
        <v>652</v>
      </c>
      <c r="BJ85" s="185" t="s">
        <v>317</v>
      </c>
      <c r="BK85" s="185" t="s">
        <v>493</v>
      </c>
      <c r="BL85" s="185" t="s">
        <v>652</v>
      </c>
      <c r="BM85" s="185" t="s">
        <v>198</v>
      </c>
      <c r="BN85" s="185">
        <v>2</v>
      </c>
      <c r="BO85" s="185" t="s">
        <v>199</v>
      </c>
      <c r="BP85" s="185" t="s">
        <v>1952</v>
      </c>
      <c r="BQ85" s="185" t="s">
        <v>1953</v>
      </c>
      <c r="BR85" s="185" t="s">
        <v>199</v>
      </c>
      <c r="BS85" s="185" t="s">
        <v>202</v>
      </c>
      <c r="BT85" s="185" t="s">
        <v>1954</v>
      </c>
    </row>
    <row r="86" spans="1:72" s="184" customFormat="1" ht="36" customHeight="1" x14ac:dyDescent="0.25">
      <c r="A86" s="155">
        <v>34</v>
      </c>
      <c r="B86" s="184" t="s">
        <v>2491</v>
      </c>
      <c r="C86" s="184" t="s">
        <v>247</v>
      </c>
      <c r="D86" s="184" t="s">
        <v>2492</v>
      </c>
      <c r="E86" s="184" t="s">
        <v>2493</v>
      </c>
      <c r="F86" s="184" t="s">
        <v>2494</v>
      </c>
      <c r="G86" s="184" t="s">
        <v>2495</v>
      </c>
      <c r="H86" s="184" t="s">
        <v>2496</v>
      </c>
      <c r="I86" s="184" t="s">
        <v>2497</v>
      </c>
      <c r="J86" s="184" t="s">
        <v>1937</v>
      </c>
      <c r="K86" s="184" t="s">
        <v>1938</v>
      </c>
      <c r="L86" s="184" t="s">
        <v>1939</v>
      </c>
      <c r="M86" s="184" t="s">
        <v>2498</v>
      </c>
      <c r="N86" s="184" t="s">
        <v>163</v>
      </c>
      <c r="O86" s="184">
        <v>20</v>
      </c>
      <c r="P86" s="184" t="s">
        <v>484</v>
      </c>
      <c r="Q86" s="184" t="s">
        <v>2499</v>
      </c>
      <c r="R86" s="184" t="s">
        <v>2500</v>
      </c>
      <c r="S86" s="184" t="s">
        <v>2501</v>
      </c>
      <c r="T86" s="184" t="s">
        <v>2502</v>
      </c>
      <c r="U86" s="184" t="s">
        <v>2503</v>
      </c>
      <c r="V86" s="184" t="s">
        <v>2504</v>
      </c>
      <c r="W86" s="184" t="s">
        <v>2505</v>
      </c>
      <c r="X86" s="184" t="s">
        <v>2506</v>
      </c>
      <c r="Y86" s="185" t="s">
        <v>1948</v>
      </c>
      <c r="Z86" s="185">
        <v>4</v>
      </c>
      <c r="AA86" s="185" t="s">
        <v>2507</v>
      </c>
      <c r="AB86" s="185" t="s">
        <v>2508</v>
      </c>
      <c r="AC86" s="185" t="s">
        <v>1879</v>
      </c>
      <c r="AD86" s="185" t="s">
        <v>2507</v>
      </c>
      <c r="AE86" s="185" t="s">
        <v>2508</v>
      </c>
      <c r="AF86" s="185" t="s">
        <v>1879</v>
      </c>
      <c r="AG86" s="185" t="s">
        <v>1949</v>
      </c>
      <c r="AH86" s="185">
        <v>4</v>
      </c>
      <c r="AI86" s="185" t="s">
        <v>176</v>
      </c>
      <c r="AJ86" s="185" t="s">
        <v>2509</v>
      </c>
      <c r="AK86" s="185" t="s">
        <v>531</v>
      </c>
      <c r="AL86" s="185" t="s">
        <v>176</v>
      </c>
      <c r="AM86" s="185" t="s">
        <v>2509</v>
      </c>
      <c r="AN86" s="185" t="s">
        <v>531</v>
      </c>
      <c r="AO86" s="185" t="s">
        <v>1950</v>
      </c>
      <c r="AP86" s="185">
        <v>4</v>
      </c>
      <c r="AQ86" s="185" t="s">
        <v>232</v>
      </c>
      <c r="AR86" s="185" t="s">
        <v>2075</v>
      </c>
      <c r="AS86" s="185" t="s">
        <v>2510</v>
      </c>
      <c r="AT86" s="185" t="s">
        <v>232</v>
      </c>
      <c r="AU86" s="185" t="s">
        <v>2075</v>
      </c>
      <c r="AV86" s="185" t="s">
        <v>2510</v>
      </c>
      <c r="AW86" s="185" t="s">
        <v>1951</v>
      </c>
      <c r="AX86" s="185">
        <v>3</v>
      </c>
      <c r="AY86" s="185" t="s">
        <v>179</v>
      </c>
      <c r="AZ86" s="185" t="s">
        <v>504</v>
      </c>
      <c r="BA86" s="185" t="s">
        <v>321</v>
      </c>
      <c r="BB86" s="185" t="s">
        <v>179</v>
      </c>
      <c r="BC86" s="185" t="s">
        <v>504</v>
      </c>
      <c r="BD86" s="185" t="s">
        <v>321</v>
      </c>
      <c r="BE86" s="185" t="s">
        <v>57</v>
      </c>
      <c r="BF86" s="185">
        <v>3</v>
      </c>
      <c r="BG86" s="185" t="s">
        <v>2511</v>
      </c>
      <c r="BH86" s="185" t="s">
        <v>317</v>
      </c>
      <c r="BI86" s="185" t="s">
        <v>2512</v>
      </c>
      <c r="BJ86" s="185" t="s">
        <v>2511</v>
      </c>
      <c r="BK86" s="185" t="s">
        <v>317</v>
      </c>
      <c r="BL86" s="185" t="s">
        <v>2512</v>
      </c>
      <c r="BM86" s="185" t="s">
        <v>198</v>
      </c>
      <c r="BN86" s="185">
        <v>2</v>
      </c>
      <c r="BO86" s="185" t="s">
        <v>199</v>
      </c>
      <c r="BP86" s="185" t="s">
        <v>1952</v>
      </c>
      <c r="BQ86" s="185" t="s">
        <v>1953</v>
      </c>
      <c r="BR86" s="185" t="s">
        <v>199</v>
      </c>
      <c r="BS86" s="185" t="s">
        <v>202</v>
      </c>
      <c r="BT86" s="185" t="s">
        <v>1954</v>
      </c>
    </row>
    <row r="87" spans="1:72" s="184" customFormat="1" ht="36" customHeight="1" x14ac:dyDescent="0.25">
      <c r="A87" s="155">
        <v>35</v>
      </c>
      <c r="B87" s="184" t="s">
        <v>2076</v>
      </c>
      <c r="C87" s="184" t="s">
        <v>154</v>
      </c>
      <c r="D87" s="184" t="s">
        <v>2513</v>
      </c>
      <c r="E87" s="184" t="s">
        <v>2514</v>
      </c>
      <c r="F87" s="184" t="s">
        <v>2515</v>
      </c>
      <c r="G87" s="184" t="s">
        <v>2516</v>
      </c>
      <c r="H87" s="184" t="s">
        <v>2517</v>
      </c>
      <c r="I87" s="184" t="s">
        <v>2518</v>
      </c>
      <c r="J87" s="184" t="s">
        <v>1937</v>
      </c>
      <c r="K87" s="184" t="s">
        <v>1938</v>
      </c>
      <c r="L87" s="184" t="s">
        <v>1939</v>
      </c>
      <c r="M87" s="184" t="s">
        <v>2519</v>
      </c>
      <c r="N87" s="184" t="s">
        <v>163</v>
      </c>
      <c r="O87" s="184">
        <v>20</v>
      </c>
      <c r="P87" s="184" t="s">
        <v>259</v>
      </c>
      <c r="Q87" s="184" t="s">
        <v>2520</v>
      </c>
      <c r="R87" s="184" t="s">
        <v>2521</v>
      </c>
      <c r="S87" s="184" t="s">
        <v>2522</v>
      </c>
      <c r="T87" s="184" t="s">
        <v>2523</v>
      </c>
      <c r="U87" s="184" t="s">
        <v>2524</v>
      </c>
      <c r="V87" s="184" t="s">
        <v>2525</v>
      </c>
      <c r="W87" s="184" t="s">
        <v>2526</v>
      </c>
      <c r="X87" s="184" t="s">
        <v>2527</v>
      </c>
      <c r="Y87" s="185" t="s">
        <v>1948</v>
      </c>
      <c r="Z87" s="185">
        <v>4</v>
      </c>
      <c r="AA87" s="185" t="s">
        <v>2528</v>
      </c>
      <c r="AB87" s="185" t="s">
        <v>273</v>
      </c>
      <c r="AC87" s="185" t="s">
        <v>1784</v>
      </c>
      <c r="AD87" s="185" t="s">
        <v>2528</v>
      </c>
      <c r="AE87" s="185" t="s">
        <v>273</v>
      </c>
      <c r="AF87" s="185" t="s">
        <v>1784</v>
      </c>
      <c r="AG87" s="185" t="s">
        <v>1949</v>
      </c>
      <c r="AH87" s="185">
        <v>4</v>
      </c>
      <c r="AI87" s="185" t="s">
        <v>784</v>
      </c>
      <c r="AJ87" s="185" t="s">
        <v>2146</v>
      </c>
      <c r="AK87" s="185" t="s">
        <v>2093</v>
      </c>
      <c r="AL87" s="185" t="s">
        <v>784</v>
      </c>
      <c r="AM87" s="185" t="s">
        <v>2146</v>
      </c>
      <c r="AN87" s="185" t="s">
        <v>2093</v>
      </c>
      <c r="AO87" s="185" t="s">
        <v>1950</v>
      </c>
      <c r="AP87" s="185">
        <v>4</v>
      </c>
      <c r="AQ87" s="185" t="s">
        <v>232</v>
      </c>
      <c r="AR87" s="185" t="s">
        <v>230</v>
      </c>
      <c r="AS87" s="185" t="s">
        <v>2455</v>
      </c>
      <c r="AT87" s="185" t="s">
        <v>232</v>
      </c>
      <c r="AU87" s="185" t="s">
        <v>230</v>
      </c>
      <c r="AV87" s="185" t="s">
        <v>2455</v>
      </c>
      <c r="AW87" s="185" t="s">
        <v>1951</v>
      </c>
      <c r="AX87" s="185">
        <v>3</v>
      </c>
      <c r="AY87" s="185" t="s">
        <v>1784</v>
      </c>
      <c r="AZ87" s="185" t="s">
        <v>231</v>
      </c>
      <c r="BA87" s="185" t="s">
        <v>1461</v>
      </c>
      <c r="BB87" s="185" t="s">
        <v>1784</v>
      </c>
      <c r="BC87" s="185" t="s">
        <v>231</v>
      </c>
      <c r="BD87" s="185" t="s">
        <v>1461</v>
      </c>
      <c r="BE87" s="185" t="s">
        <v>57</v>
      </c>
      <c r="BF87" s="185">
        <v>3</v>
      </c>
      <c r="BG87" s="185" t="s">
        <v>237</v>
      </c>
      <c r="BH87" s="185" t="s">
        <v>317</v>
      </c>
      <c r="BI87" s="185" t="s">
        <v>1805</v>
      </c>
      <c r="BJ87" s="185" t="s">
        <v>237</v>
      </c>
      <c r="BK87" s="185" t="s">
        <v>317</v>
      </c>
      <c r="BL87" s="185" t="s">
        <v>1805</v>
      </c>
      <c r="BM87" s="185" t="s">
        <v>198</v>
      </c>
      <c r="BN87" s="185">
        <v>2</v>
      </c>
      <c r="BO87" s="185" t="s">
        <v>199</v>
      </c>
      <c r="BP87" s="185" t="s">
        <v>1952</v>
      </c>
      <c r="BQ87" s="185" t="s">
        <v>1953</v>
      </c>
      <c r="BR87" s="185" t="s">
        <v>199</v>
      </c>
      <c r="BS87" s="185" t="s">
        <v>202</v>
      </c>
      <c r="BT87" s="185" t="s">
        <v>1954</v>
      </c>
    </row>
    <row r="88" spans="1:72" s="184" customFormat="1" ht="36" customHeight="1" x14ac:dyDescent="0.25">
      <c r="A88" s="155">
        <v>36</v>
      </c>
      <c r="B88" s="184" t="s">
        <v>2529</v>
      </c>
      <c r="C88" s="184" t="s">
        <v>205</v>
      </c>
      <c r="D88" s="184" t="s">
        <v>2530</v>
      </c>
      <c r="E88" s="184" t="s">
        <v>2531</v>
      </c>
      <c r="F88" s="184" t="s">
        <v>2532</v>
      </c>
      <c r="G88" s="184" t="s">
        <v>2533</v>
      </c>
      <c r="H88" s="184" t="s">
        <v>2534</v>
      </c>
      <c r="I88" s="184" t="s">
        <v>2535</v>
      </c>
      <c r="J88" s="184" t="s">
        <v>1937</v>
      </c>
      <c r="K88" s="184" t="s">
        <v>1938</v>
      </c>
      <c r="L88" s="184" t="s">
        <v>1939</v>
      </c>
      <c r="M88" s="184" t="s">
        <v>2536</v>
      </c>
      <c r="N88" s="184" t="s">
        <v>163</v>
      </c>
      <c r="O88" s="184">
        <v>20</v>
      </c>
      <c r="P88" s="184" t="s">
        <v>259</v>
      </c>
      <c r="Q88" s="184" t="s">
        <v>2537</v>
      </c>
      <c r="R88" s="184" t="s">
        <v>2538</v>
      </c>
      <c r="S88" s="184" t="s">
        <v>2539</v>
      </c>
      <c r="T88" s="184" t="s">
        <v>2540</v>
      </c>
      <c r="U88" s="184" t="s">
        <v>2541</v>
      </c>
      <c r="V88" s="184" t="s">
        <v>2542</v>
      </c>
      <c r="W88" s="184" t="s">
        <v>2543</v>
      </c>
      <c r="X88" s="184" t="s">
        <v>2544</v>
      </c>
      <c r="Y88" s="185" t="s">
        <v>1948</v>
      </c>
      <c r="Z88" s="185">
        <v>4</v>
      </c>
      <c r="AA88" s="185" t="s">
        <v>2545</v>
      </c>
      <c r="AB88" s="185" t="s">
        <v>2022</v>
      </c>
      <c r="AC88" s="185" t="s">
        <v>2023</v>
      </c>
      <c r="AD88" s="185" t="s">
        <v>2545</v>
      </c>
      <c r="AE88" s="185" t="s">
        <v>2022</v>
      </c>
      <c r="AF88" s="185" t="s">
        <v>2023</v>
      </c>
      <c r="AG88" s="185" t="s">
        <v>1949</v>
      </c>
      <c r="AH88" s="185">
        <v>4</v>
      </c>
      <c r="AI88" s="185" t="s">
        <v>468</v>
      </c>
      <c r="AJ88" s="185" t="s">
        <v>1916</v>
      </c>
      <c r="AK88" s="185" t="s">
        <v>2128</v>
      </c>
      <c r="AL88" s="185" t="s">
        <v>468</v>
      </c>
      <c r="AM88" s="185" t="s">
        <v>1916</v>
      </c>
      <c r="AN88" s="185" t="s">
        <v>2128</v>
      </c>
      <c r="AO88" s="185" t="s">
        <v>1950</v>
      </c>
      <c r="AP88" s="185">
        <v>4</v>
      </c>
      <c r="AQ88" s="185" t="s">
        <v>435</v>
      </c>
      <c r="AR88" s="185" t="s">
        <v>232</v>
      </c>
      <c r="AS88" s="185" t="s">
        <v>411</v>
      </c>
      <c r="AT88" s="185" t="s">
        <v>435</v>
      </c>
      <c r="AU88" s="185" t="s">
        <v>232</v>
      </c>
      <c r="AV88" s="185" t="s">
        <v>411</v>
      </c>
      <c r="AW88" s="185" t="s">
        <v>1951</v>
      </c>
      <c r="AX88" s="185">
        <v>3</v>
      </c>
      <c r="AY88" s="185" t="s">
        <v>179</v>
      </c>
      <c r="AZ88" s="185" t="s">
        <v>2546</v>
      </c>
      <c r="BA88" s="185" t="s">
        <v>828</v>
      </c>
      <c r="BB88" s="185" t="s">
        <v>179</v>
      </c>
      <c r="BC88" s="185" t="s">
        <v>2546</v>
      </c>
      <c r="BD88" s="185" t="s">
        <v>828</v>
      </c>
      <c r="BE88" s="185" t="s">
        <v>57</v>
      </c>
      <c r="BF88" s="185">
        <v>3</v>
      </c>
      <c r="BG88" s="185" t="s">
        <v>237</v>
      </c>
      <c r="BH88" s="185" t="s">
        <v>282</v>
      </c>
      <c r="BI88" s="185" t="s">
        <v>786</v>
      </c>
      <c r="BJ88" s="185" t="s">
        <v>237</v>
      </c>
      <c r="BK88" s="185" t="s">
        <v>282</v>
      </c>
      <c r="BL88" s="185" t="s">
        <v>786</v>
      </c>
      <c r="BM88" s="185" t="s">
        <v>198</v>
      </c>
      <c r="BN88" s="185">
        <v>2</v>
      </c>
      <c r="BO88" s="185" t="s">
        <v>199</v>
      </c>
      <c r="BP88" s="185" t="s">
        <v>1952</v>
      </c>
      <c r="BQ88" s="185" t="s">
        <v>1953</v>
      </c>
      <c r="BR88" s="185" t="s">
        <v>199</v>
      </c>
      <c r="BS88" s="185" t="s">
        <v>202</v>
      </c>
      <c r="BT88" s="185" t="s">
        <v>1954</v>
      </c>
    </row>
    <row r="89" spans="1:72" s="184" customFormat="1" ht="36" customHeight="1" x14ac:dyDescent="0.25">
      <c r="A89" s="155">
        <v>37</v>
      </c>
      <c r="B89" s="184" t="s">
        <v>765</v>
      </c>
      <c r="C89" s="184" t="s">
        <v>570</v>
      </c>
      <c r="D89" s="184" t="s">
        <v>2547</v>
      </c>
      <c r="E89" s="184" t="s">
        <v>2548</v>
      </c>
      <c r="F89" s="184" t="s">
        <v>2549</v>
      </c>
      <c r="G89" s="184" t="s">
        <v>2550</v>
      </c>
      <c r="H89" s="184" t="s">
        <v>2551</v>
      </c>
      <c r="I89" s="184" t="s">
        <v>2552</v>
      </c>
      <c r="J89" s="184" t="s">
        <v>1937</v>
      </c>
      <c r="K89" s="184" t="s">
        <v>1938</v>
      </c>
      <c r="L89" s="184" t="s">
        <v>1939</v>
      </c>
      <c r="M89" s="184" t="s">
        <v>2553</v>
      </c>
      <c r="N89" s="184" t="s">
        <v>163</v>
      </c>
      <c r="O89" s="184">
        <v>20</v>
      </c>
      <c r="P89" s="184" t="s">
        <v>164</v>
      </c>
      <c r="Q89" s="184" t="s">
        <v>2554</v>
      </c>
      <c r="R89" s="184" t="s">
        <v>2555</v>
      </c>
      <c r="S89" s="184" t="s">
        <v>2556</v>
      </c>
      <c r="T89" s="184" t="s">
        <v>2324</v>
      </c>
      <c r="U89" s="184" t="s">
        <v>2341</v>
      </c>
      <c r="V89" s="184" t="s">
        <v>2557</v>
      </c>
      <c r="W89" s="184" t="s">
        <v>2558</v>
      </c>
      <c r="X89" s="184" t="s">
        <v>2559</v>
      </c>
      <c r="Y89" s="185" t="s">
        <v>1948</v>
      </c>
      <c r="Z89" s="185">
        <v>4</v>
      </c>
      <c r="AA89" s="185" t="s">
        <v>2022</v>
      </c>
      <c r="AB89" s="185" t="s">
        <v>2560</v>
      </c>
      <c r="AC89" s="185" t="s">
        <v>2023</v>
      </c>
      <c r="AD89" s="185" t="s">
        <v>2022</v>
      </c>
      <c r="AE89" s="185" t="s">
        <v>2560</v>
      </c>
      <c r="AF89" s="185" t="s">
        <v>2023</v>
      </c>
      <c r="AG89" s="185" t="s">
        <v>1949</v>
      </c>
      <c r="AH89" s="185">
        <v>4</v>
      </c>
      <c r="AI89" s="185" t="s">
        <v>2561</v>
      </c>
      <c r="AJ89" s="185" t="s">
        <v>1443</v>
      </c>
      <c r="AK89" s="185" t="s">
        <v>179</v>
      </c>
      <c r="AL89" s="185" t="s">
        <v>2561</v>
      </c>
      <c r="AM89" s="185" t="s">
        <v>1443</v>
      </c>
      <c r="AN89" s="185" t="s">
        <v>179</v>
      </c>
      <c r="AO89" s="185" t="s">
        <v>1950</v>
      </c>
      <c r="AP89" s="185">
        <v>4</v>
      </c>
      <c r="AQ89" s="185" t="s">
        <v>466</v>
      </c>
      <c r="AR89" s="185" t="s">
        <v>435</v>
      </c>
      <c r="AS89" s="185" t="s">
        <v>232</v>
      </c>
      <c r="AT89" s="185" t="s">
        <v>466</v>
      </c>
      <c r="AU89" s="185" t="s">
        <v>435</v>
      </c>
      <c r="AV89" s="185" t="s">
        <v>232</v>
      </c>
      <c r="AW89" s="185" t="s">
        <v>1951</v>
      </c>
      <c r="AX89" s="185">
        <v>3</v>
      </c>
      <c r="AY89" s="185" t="s">
        <v>589</v>
      </c>
      <c r="AZ89" s="185" t="s">
        <v>2562</v>
      </c>
      <c r="BA89" s="185" t="s">
        <v>2563</v>
      </c>
      <c r="BB89" s="185" t="s">
        <v>589</v>
      </c>
      <c r="BC89" s="185" t="s">
        <v>2562</v>
      </c>
      <c r="BD89" s="185" t="s">
        <v>2563</v>
      </c>
      <c r="BE89" s="185" t="s">
        <v>57</v>
      </c>
      <c r="BF89" s="185">
        <v>3</v>
      </c>
      <c r="BG89" s="185" t="s">
        <v>2330</v>
      </c>
      <c r="BH89" s="185" t="s">
        <v>2564</v>
      </c>
      <c r="BI89" s="185" t="s">
        <v>379</v>
      </c>
      <c r="BJ89" s="185" t="s">
        <v>2330</v>
      </c>
      <c r="BK89" s="185" t="s">
        <v>2564</v>
      </c>
      <c r="BL89" s="185" t="s">
        <v>379</v>
      </c>
      <c r="BM89" s="185" t="s">
        <v>198</v>
      </c>
      <c r="BN89" s="185">
        <v>2</v>
      </c>
      <c r="BO89" s="185" t="s">
        <v>199</v>
      </c>
      <c r="BP89" s="185" t="s">
        <v>1952</v>
      </c>
      <c r="BQ89" s="185" t="s">
        <v>1953</v>
      </c>
      <c r="BR89" s="185" t="s">
        <v>199</v>
      </c>
      <c r="BS89" s="185" t="s">
        <v>202</v>
      </c>
      <c r="BT89" s="185" t="s">
        <v>1954</v>
      </c>
    </row>
    <row r="90" spans="1:72" s="184" customFormat="1" ht="36" customHeight="1" x14ac:dyDescent="0.25">
      <c r="A90" s="155">
        <v>38</v>
      </c>
      <c r="B90" s="184" t="s">
        <v>2096</v>
      </c>
      <c r="C90" s="184" t="s">
        <v>325</v>
      </c>
      <c r="D90" s="184" t="s">
        <v>2565</v>
      </c>
      <c r="E90" s="184" t="s">
        <v>2566</v>
      </c>
      <c r="F90" s="184" t="s">
        <v>2567</v>
      </c>
      <c r="G90" s="184" t="s">
        <v>2568</v>
      </c>
      <c r="H90" s="184" t="s">
        <v>2569</v>
      </c>
      <c r="I90" s="184" t="s">
        <v>2570</v>
      </c>
      <c r="J90" s="184" t="s">
        <v>1937</v>
      </c>
      <c r="K90" s="184" t="s">
        <v>1938</v>
      </c>
      <c r="L90" s="184" t="s">
        <v>1939</v>
      </c>
      <c r="M90" s="184" t="s">
        <v>2571</v>
      </c>
      <c r="N90" s="184" t="s">
        <v>163</v>
      </c>
      <c r="O90" s="184">
        <v>20</v>
      </c>
      <c r="P90" s="184" t="s">
        <v>259</v>
      </c>
      <c r="Q90" s="184" t="s">
        <v>2572</v>
      </c>
      <c r="R90" s="184" t="s">
        <v>2573</v>
      </c>
      <c r="S90" s="184" t="s">
        <v>2574</v>
      </c>
      <c r="T90" s="184" t="s">
        <v>2575</v>
      </c>
      <c r="U90" s="184" t="s">
        <v>521</v>
      </c>
      <c r="V90" s="184" t="s">
        <v>2576</v>
      </c>
      <c r="W90" s="184" t="s">
        <v>2577</v>
      </c>
      <c r="X90" s="184" t="s">
        <v>2578</v>
      </c>
      <c r="Y90" s="185" t="s">
        <v>1948</v>
      </c>
      <c r="Z90" s="185">
        <v>4</v>
      </c>
      <c r="AA90" s="185" t="s">
        <v>935</v>
      </c>
      <c r="AB90" s="185" t="s">
        <v>2229</v>
      </c>
      <c r="AC90" s="185" t="s">
        <v>232</v>
      </c>
      <c r="AD90" s="185" t="s">
        <v>935</v>
      </c>
      <c r="AE90" s="185" t="s">
        <v>2229</v>
      </c>
      <c r="AF90" s="185" t="s">
        <v>232</v>
      </c>
      <c r="AG90" s="185" t="s">
        <v>1949</v>
      </c>
      <c r="AH90" s="185">
        <v>4</v>
      </c>
      <c r="AI90" s="185" t="s">
        <v>1442</v>
      </c>
      <c r="AJ90" s="185" t="s">
        <v>531</v>
      </c>
      <c r="AK90" s="185" t="s">
        <v>195</v>
      </c>
      <c r="AL90" s="185" t="s">
        <v>1442</v>
      </c>
      <c r="AM90" s="185" t="s">
        <v>531</v>
      </c>
      <c r="AN90" s="185" t="s">
        <v>195</v>
      </c>
      <c r="AO90" s="185" t="s">
        <v>1950</v>
      </c>
      <c r="AP90" s="185">
        <v>4</v>
      </c>
      <c r="AQ90" s="185" t="s">
        <v>279</v>
      </c>
      <c r="AR90" s="185" t="s">
        <v>230</v>
      </c>
      <c r="AS90" s="185" t="s">
        <v>760</v>
      </c>
      <c r="AT90" s="185" t="s">
        <v>279</v>
      </c>
      <c r="AU90" s="185" t="s">
        <v>230</v>
      </c>
      <c r="AV90" s="185" t="s">
        <v>760</v>
      </c>
      <c r="AW90" s="185" t="s">
        <v>1951</v>
      </c>
      <c r="AX90" s="185">
        <v>3</v>
      </c>
      <c r="AY90" s="185" t="s">
        <v>180</v>
      </c>
      <c r="AZ90" s="185" t="s">
        <v>2233</v>
      </c>
      <c r="BA90" s="185" t="s">
        <v>236</v>
      </c>
      <c r="BB90" s="185" t="s">
        <v>180</v>
      </c>
      <c r="BC90" s="185" t="s">
        <v>2233</v>
      </c>
      <c r="BD90" s="185" t="s">
        <v>236</v>
      </c>
      <c r="BE90" s="185" t="s">
        <v>57</v>
      </c>
      <c r="BF90" s="185">
        <v>3</v>
      </c>
      <c r="BG90" s="185" t="s">
        <v>188</v>
      </c>
      <c r="BH90" s="185" t="s">
        <v>189</v>
      </c>
      <c r="BI90" s="185" t="s">
        <v>2579</v>
      </c>
      <c r="BJ90" s="185" t="s">
        <v>188</v>
      </c>
      <c r="BK90" s="185" t="s">
        <v>189</v>
      </c>
      <c r="BL90" s="185" t="s">
        <v>2579</v>
      </c>
      <c r="BM90" s="185" t="s">
        <v>198</v>
      </c>
      <c r="BN90" s="185">
        <v>2</v>
      </c>
      <c r="BO90" s="185" t="s">
        <v>199</v>
      </c>
      <c r="BP90" s="185" t="s">
        <v>1952</v>
      </c>
      <c r="BQ90" s="185" t="s">
        <v>1953</v>
      </c>
      <c r="BR90" s="185" t="s">
        <v>199</v>
      </c>
      <c r="BS90" s="185" t="s">
        <v>202</v>
      </c>
      <c r="BT90" s="185" t="s">
        <v>1954</v>
      </c>
    </row>
    <row r="91" spans="1:72" s="184" customFormat="1" ht="36" customHeight="1" x14ac:dyDescent="0.25">
      <c r="A91" s="155">
        <v>39</v>
      </c>
      <c r="B91" s="184" t="s">
        <v>385</v>
      </c>
      <c r="C91" s="184" t="s">
        <v>247</v>
      </c>
      <c r="D91" s="184" t="s">
        <v>2580</v>
      </c>
      <c r="E91" s="184" t="s">
        <v>2581</v>
      </c>
      <c r="F91" s="184" t="s">
        <v>2582</v>
      </c>
      <c r="G91" s="184" t="s">
        <v>2583</v>
      </c>
      <c r="H91" s="184" t="s">
        <v>2584</v>
      </c>
      <c r="I91" s="184" t="s">
        <v>2585</v>
      </c>
      <c r="J91" s="184" t="s">
        <v>1937</v>
      </c>
      <c r="K91" s="184" t="s">
        <v>1938</v>
      </c>
      <c r="L91" s="184" t="s">
        <v>1939</v>
      </c>
      <c r="M91" s="184" t="s">
        <v>2586</v>
      </c>
      <c r="N91" s="184" t="s">
        <v>163</v>
      </c>
      <c r="O91" s="184">
        <v>20</v>
      </c>
      <c r="P91" s="184" t="s">
        <v>164</v>
      </c>
      <c r="Q91" s="184" t="s">
        <v>2587</v>
      </c>
      <c r="R91" s="184" t="s">
        <v>2353</v>
      </c>
      <c r="S91" s="184" t="s">
        <v>2588</v>
      </c>
      <c r="T91" s="184" t="s">
        <v>2123</v>
      </c>
      <c r="U91" s="184" t="s">
        <v>521</v>
      </c>
      <c r="V91" s="184" t="s">
        <v>2589</v>
      </c>
      <c r="W91" s="184" t="s">
        <v>2590</v>
      </c>
      <c r="X91" s="184" t="s">
        <v>2591</v>
      </c>
      <c r="Y91" s="185" t="s">
        <v>1948</v>
      </c>
      <c r="Z91" s="185">
        <v>4</v>
      </c>
      <c r="AA91" s="185" t="s">
        <v>2592</v>
      </c>
      <c r="AB91" s="185" t="s">
        <v>2229</v>
      </c>
      <c r="AC91" s="185" t="s">
        <v>2593</v>
      </c>
      <c r="AD91" s="185" t="s">
        <v>2592</v>
      </c>
      <c r="AE91" s="185" t="s">
        <v>2229</v>
      </c>
      <c r="AF91" s="185" t="s">
        <v>2593</v>
      </c>
      <c r="AG91" s="185" t="s">
        <v>1949</v>
      </c>
      <c r="AH91" s="185">
        <v>4</v>
      </c>
      <c r="AI91" s="185" t="s">
        <v>620</v>
      </c>
      <c r="AJ91" s="185" t="s">
        <v>226</v>
      </c>
      <c r="AK91" s="185" t="s">
        <v>760</v>
      </c>
      <c r="AL91" s="185" t="s">
        <v>620</v>
      </c>
      <c r="AM91" s="185" t="s">
        <v>226</v>
      </c>
      <c r="AN91" s="185" t="s">
        <v>760</v>
      </c>
      <c r="AO91" s="185" t="s">
        <v>1950</v>
      </c>
      <c r="AP91" s="185">
        <v>4</v>
      </c>
      <c r="AQ91" s="185" t="s">
        <v>279</v>
      </c>
      <c r="AR91" s="185" t="s">
        <v>234</v>
      </c>
      <c r="AS91" s="185" t="s">
        <v>1987</v>
      </c>
      <c r="AT91" s="185" t="s">
        <v>279</v>
      </c>
      <c r="AU91" s="185" t="s">
        <v>234</v>
      </c>
      <c r="AV91" s="185" t="s">
        <v>1987</v>
      </c>
      <c r="AW91" s="185" t="s">
        <v>1951</v>
      </c>
      <c r="AX91" s="185">
        <v>3</v>
      </c>
      <c r="AY91" s="185" t="s">
        <v>179</v>
      </c>
      <c r="AZ91" s="185" t="s">
        <v>180</v>
      </c>
      <c r="BA91" s="185" t="s">
        <v>1987</v>
      </c>
      <c r="BB91" s="185" t="s">
        <v>179</v>
      </c>
      <c r="BC91" s="185" t="s">
        <v>180</v>
      </c>
      <c r="BD91" s="185" t="s">
        <v>1987</v>
      </c>
      <c r="BE91" s="185" t="s">
        <v>57</v>
      </c>
      <c r="BF91" s="185">
        <v>3</v>
      </c>
      <c r="BG91" s="185" t="s">
        <v>237</v>
      </c>
      <c r="BH91" s="185" t="s">
        <v>620</v>
      </c>
      <c r="BI91" s="185" t="s">
        <v>240</v>
      </c>
      <c r="BJ91" s="185" t="s">
        <v>237</v>
      </c>
      <c r="BK91" s="185" t="s">
        <v>620</v>
      </c>
      <c r="BL91" s="185" t="s">
        <v>240</v>
      </c>
      <c r="BM91" s="185" t="s">
        <v>198</v>
      </c>
      <c r="BN91" s="185">
        <v>2</v>
      </c>
      <c r="BO91" s="185" t="s">
        <v>199</v>
      </c>
      <c r="BP91" s="185" t="s">
        <v>1952</v>
      </c>
      <c r="BQ91" s="185" t="s">
        <v>1953</v>
      </c>
      <c r="BR91" s="185" t="s">
        <v>199</v>
      </c>
      <c r="BS91" s="185" t="s">
        <v>202</v>
      </c>
      <c r="BT91" s="185" t="s">
        <v>1954</v>
      </c>
    </row>
    <row r="92" spans="1:72" s="184" customFormat="1" ht="36" customHeight="1" x14ac:dyDescent="0.25">
      <c r="A92" s="155">
        <v>40</v>
      </c>
      <c r="B92" s="184" t="s">
        <v>385</v>
      </c>
      <c r="C92" s="184" t="s">
        <v>205</v>
      </c>
      <c r="D92" s="184" t="s">
        <v>2594</v>
      </c>
      <c r="E92" s="184" t="s">
        <v>2595</v>
      </c>
      <c r="F92" s="184" t="s">
        <v>2596</v>
      </c>
      <c r="G92" s="184" t="s">
        <v>2597</v>
      </c>
      <c r="H92" s="184" t="s">
        <v>2598</v>
      </c>
      <c r="I92" s="184" t="s">
        <v>2599</v>
      </c>
      <c r="J92" s="184" t="s">
        <v>1937</v>
      </c>
      <c r="K92" s="184" t="s">
        <v>1938</v>
      </c>
      <c r="L92" s="184" t="s">
        <v>1939</v>
      </c>
      <c r="M92" s="184" t="s">
        <v>2600</v>
      </c>
      <c r="N92" s="184" t="s">
        <v>163</v>
      </c>
      <c r="O92" s="184">
        <v>20</v>
      </c>
      <c r="P92" s="184" t="s">
        <v>484</v>
      </c>
      <c r="Q92" s="184" t="s">
        <v>2601</v>
      </c>
      <c r="R92" s="184" t="s">
        <v>2602</v>
      </c>
      <c r="S92" s="184" t="s">
        <v>2603</v>
      </c>
      <c r="T92" s="184" t="s">
        <v>2604</v>
      </c>
      <c r="U92" s="184" t="s">
        <v>521</v>
      </c>
      <c r="V92" s="184" t="s">
        <v>2605</v>
      </c>
      <c r="W92" s="184" t="s">
        <v>2606</v>
      </c>
      <c r="X92" s="184" t="s">
        <v>2607</v>
      </c>
      <c r="Y92" s="185" t="s">
        <v>1948</v>
      </c>
      <c r="Z92" s="185">
        <v>4</v>
      </c>
      <c r="AA92" s="185" t="s">
        <v>2608</v>
      </c>
      <c r="AB92" s="185" t="s">
        <v>2609</v>
      </c>
      <c r="AC92" s="185" t="s">
        <v>2610</v>
      </c>
      <c r="AD92" s="185" t="s">
        <v>2608</v>
      </c>
      <c r="AE92" s="185" t="s">
        <v>2609</v>
      </c>
      <c r="AF92" s="185" t="s">
        <v>2610</v>
      </c>
      <c r="AG92" s="185" t="s">
        <v>1949</v>
      </c>
      <c r="AH92" s="185">
        <v>4</v>
      </c>
      <c r="AI92" s="185" t="s">
        <v>567</v>
      </c>
      <c r="AJ92" s="185" t="s">
        <v>2611</v>
      </c>
      <c r="AK92" s="185" t="s">
        <v>352</v>
      </c>
      <c r="AL92" s="185" t="s">
        <v>567</v>
      </c>
      <c r="AM92" s="185" t="s">
        <v>2611</v>
      </c>
      <c r="AN92" s="185" t="s">
        <v>352</v>
      </c>
      <c r="AO92" s="185" t="s">
        <v>1950</v>
      </c>
      <c r="AP92" s="185">
        <v>4</v>
      </c>
      <c r="AQ92" s="185" t="s">
        <v>230</v>
      </c>
      <c r="AR92" s="185" t="s">
        <v>229</v>
      </c>
      <c r="AS92" s="185" t="s">
        <v>710</v>
      </c>
      <c r="AT92" s="185" t="s">
        <v>230</v>
      </c>
      <c r="AU92" s="185" t="s">
        <v>229</v>
      </c>
      <c r="AV92" s="185" t="s">
        <v>710</v>
      </c>
      <c r="AW92" s="185" t="s">
        <v>1951</v>
      </c>
      <c r="AX92" s="185">
        <v>3</v>
      </c>
      <c r="AY92" s="185" t="s">
        <v>231</v>
      </c>
      <c r="AZ92" s="185" t="s">
        <v>2612</v>
      </c>
      <c r="BA92" s="185" t="s">
        <v>179</v>
      </c>
      <c r="BB92" s="185" t="s">
        <v>231</v>
      </c>
      <c r="BC92" s="185" t="s">
        <v>2612</v>
      </c>
      <c r="BD92" s="185" t="s">
        <v>179</v>
      </c>
      <c r="BE92" s="185" t="s">
        <v>57</v>
      </c>
      <c r="BF92" s="185">
        <v>3</v>
      </c>
      <c r="BG92" s="185" t="s">
        <v>2613</v>
      </c>
      <c r="BH92" s="185" t="s">
        <v>679</v>
      </c>
      <c r="BI92" s="185" t="s">
        <v>237</v>
      </c>
      <c r="BJ92" s="185" t="s">
        <v>2613</v>
      </c>
      <c r="BK92" s="185" t="s">
        <v>679</v>
      </c>
      <c r="BL92" s="185" t="s">
        <v>237</v>
      </c>
      <c r="BM92" s="185" t="s">
        <v>198</v>
      </c>
      <c r="BN92" s="185">
        <v>2</v>
      </c>
      <c r="BO92" s="185" t="s">
        <v>199</v>
      </c>
      <c r="BP92" s="185" t="s">
        <v>1952</v>
      </c>
      <c r="BQ92" s="185" t="s">
        <v>1953</v>
      </c>
      <c r="BR92" s="185" t="s">
        <v>199</v>
      </c>
      <c r="BS92" s="185" t="s">
        <v>202</v>
      </c>
      <c r="BT92" s="185" t="s">
        <v>1954</v>
      </c>
    </row>
    <row r="93" spans="1:72" s="184" customFormat="1" ht="36" customHeight="1" x14ac:dyDescent="0.25">
      <c r="A93" s="155">
        <v>41</v>
      </c>
      <c r="B93" s="184" t="s">
        <v>506</v>
      </c>
      <c r="C93" s="184" t="s">
        <v>247</v>
      </c>
      <c r="D93" s="184" t="s">
        <v>2614</v>
      </c>
      <c r="E93" s="184" t="s">
        <v>2615</v>
      </c>
      <c r="F93" s="184" t="s">
        <v>2616</v>
      </c>
      <c r="G93" s="184" t="s">
        <v>2617</v>
      </c>
      <c r="H93" s="184" t="s">
        <v>2618</v>
      </c>
      <c r="I93" s="184" t="s">
        <v>2619</v>
      </c>
      <c r="J93" s="184" t="s">
        <v>1937</v>
      </c>
      <c r="K93" s="184" t="s">
        <v>1938</v>
      </c>
      <c r="L93" s="184" t="s">
        <v>1939</v>
      </c>
      <c r="M93" s="184" t="s">
        <v>2620</v>
      </c>
      <c r="N93" s="184" t="s">
        <v>163</v>
      </c>
      <c r="O93" s="184">
        <v>20</v>
      </c>
      <c r="P93" s="184" t="s">
        <v>164</v>
      </c>
      <c r="Q93" s="184" t="s">
        <v>2621</v>
      </c>
      <c r="R93" s="184" t="s">
        <v>2622</v>
      </c>
      <c r="S93" s="184" t="s">
        <v>2623</v>
      </c>
      <c r="T93" s="184" t="s">
        <v>705</v>
      </c>
      <c r="U93" s="184" t="s">
        <v>673</v>
      </c>
      <c r="V93" s="184" t="s">
        <v>2624</v>
      </c>
      <c r="W93" s="184" t="s">
        <v>2625</v>
      </c>
      <c r="X93" s="184" t="s">
        <v>2626</v>
      </c>
      <c r="Y93" s="185" t="s">
        <v>1948</v>
      </c>
      <c r="Z93" s="185">
        <v>4</v>
      </c>
      <c r="AA93" s="185" t="s">
        <v>2627</v>
      </c>
      <c r="AB93" s="185" t="s">
        <v>346</v>
      </c>
      <c r="AC93" s="185" t="s">
        <v>589</v>
      </c>
      <c r="AD93" s="185" t="s">
        <v>2627</v>
      </c>
      <c r="AE93" s="185" t="s">
        <v>346</v>
      </c>
      <c r="AF93" s="185" t="s">
        <v>589</v>
      </c>
      <c r="AG93" s="185" t="s">
        <v>1949</v>
      </c>
      <c r="AH93" s="185">
        <v>4</v>
      </c>
      <c r="AI93" s="185" t="s">
        <v>176</v>
      </c>
      <c r="AJ93" s="185" t="s">
        <v>2628</v>
      </c>
      <c r="AK93" s="185" t="s">
        <v>2629</v>
      </c>
      <c r="AL93" s="185" t="s">
        <v>176</v>
      </c>
      <c r="AM93" s="185" t="s">
        <v>2628</v>
      </c>
      <c r="AN93" s="185" t="s">
        <v>2629</v>
      </c>
      <c r="AO93" s="185" t="s">
        <v>1950</v>
      </c>
      <c r="AP93" s="185">
        <v>4</v>
      </c>
      <c r="AQ93" s="185" t="s">
        <v>435</v>
      </c>
      <c r="AR93" s="185" t="s">
        <v>466</v>
      </c>
      <c r="AS93" s="185" t="s">
        <v>232</v>
      </c>
      <c r="AT93" s="185" t="s">
        <v>435</v>
      </c>
      <c r="AU93" s="185" t="s">
        <v>466</v>
      </c>
      <c r="AV93" s="185" t="s">
        <v>232</v>
      </c>
      <c r="AW93" s="185" t="s">
        <v>1951</v>
      </c>
      <c r="AX93" s="185">
        <v>3</v>
      </c>
      <c r="AY93" s="185" t="s">
        <v>589</v>
      </c>
      <c r="AZ93" s="185" t="s">
        <v>179</v>
      </c>
      <c r="BA93" s="185" t="s">
        <v>2630</v>
      </c>
      <c r="BB93" s="185" t="s">
        <v>589</v>
      </c>
      <c r="BC93" s="185" t="s">
        <v>179</v>
      </c>
      <c r="BD93" s="185" t="s">
        <v>2630</v>
      </c>
      <c r="BE93" s="185" t="s">
        <v>57</v>
      </c>
      <c r="BF93" s="185">
        <v>3</v>
      </c>
      <c r="BG93" s="185" t="s">
        <v>281</v>
      </c>
      <c r="BH93" s="185" t="s">
        <v>280</v>
      </c>
      <c r="BI93" s="185" t="s">
        <v>2183</v>
      </c>
      <c r="BJ93" s="185" t="s">
        <v>281</v>
      </c>
      <c r="BK93" s="185" t="s">
        <v>280</v>
      </c>
      <c r="BL93" s="185" t="s">
        <v>2183</v>
      </c>
      <c r="BM93" s="185" t="s">
        <v>198</v>
      </c>
      <c r="BN93" s="185">
        <v>2</v>
      </c>
      <c r="BO93" s="185" t="s">
        <v>199</v>
      </c>
      <c r="BP93" s="185" t="s">
        <v>1952</v>
      </c>
      <c r="BQ93" s="185" t="s">
        <v>1953</v>
      </c>
      <c r="BR93" s="185" t="s">
        <v>199</v>
      </c>
      <c r="BS93" s="185" t="s">
        <v>202</v>
      </c>
      <c r="BT93" s="185" t="s">
        <v>1954</v>
      </c>
    </row>
    <row r="94" spans="1:72" s="184" customFormat="1" ht="36" customHeight="1" x14ac:dyDescent="0.25">
      <c r="A94" s="155">
        <v>42</v>
      </c>
      <c r="B94" s="184" t="s">
        <v>324</v>
      </c>
      <c r="C94" s="184" t="s">
        <v>154</v>
      </c>
      <c r="D94" s="184" t="s">
        <v>2631</v>
      </c>
      <c r="E94" s="184" t="s">
        <v>2236</v>
      </c>
      <c r="F94" s="184" t="s">
        <v>2632</v>
      </c>
      <c r="G94" s="184" t="s">
        <v>2633</v>
      </c>
      <c r="H94" s="184" t="s">
        <v>2634</v>
      </c>
      <c r="I94" s="184" t="s">
        <v>2635</v>
      </c>
      <c r="J94" s="184" t="s">
        <v>1937</v>
      </c>
      <c r="K94" s="184" t="s">
        <v>1938</v>
      </c>
      <c r="L94" s="184" t="s">
        <v>1939</v>
      </c>
      <c r="M94" s="184" t="s">
        <v>2636</v>
      </c>
      <c r="N94" s="184" t="s">
        <v>163</v>
      </c>
      <c r="O94" s="184">
        <v>20</v>
      </c>
      <c r="P94" s="184" t="s">
        <v>259</v>
      </c>
      <c r="Q94" s="184" t="s">
        <v>2637</v>
      </c>
      <c r="R94" s="184" t="s">
        <v>2638</v>
      </c>
      <c r="S94" s="184" t="s">
        <v>2639</v>
      </c>
      <c r="T94" s="184" t="s">
        <v>2640</v>
      </c>
      <c r="U94" s="184" t="s">
        <v>1243</v>
      </c>
      <c r="V94" s="184" t="s">
        <v>2641</v>
      </c>
      <c r="W94" s="184" t="s">
        <v>2642</v>
      </c>
      <c r="X94" s="184" t="s">
        <v>2643</v>
      </c>
      <c r="Y94" s="185" t="s">
        <v>1948</v>
      </c>
      <c r="Z94" s="185">
        <v>4</v>
      </c>
      <c r="AA94" s="185" t="s">
        <v>1482</v>
      </c>
      <c r="AB94" s="185" t="s">
        <v>346</v>
      </c>
      <c r="AC94" s="185" t="s">
        <v>179</v>
      </c>
      <c r="AD94" s="185" t="s">
        <v>1482</v>
      </c>
      <c r="AE94" s="185" t="s">
        <v>346</v>
      </c>
      <c r="AF94" s="185" t="s">
        <v>179</v>
      </c>
      <c r="AG94" s="185" t="s">
        <v>1949</v>
      </c>
      <c r="AH94" s="185">
        <v>4</v>
      </c>
      <c r="AI94" s="185" t="s">
        <v>175</v>
      </c>
      <c r="AJ94" s="185" t="s">
        <v>226</v>
      </c>
      <c r="AK94" s="185" t="s">
        <v>2250</v>
      </c>
      <c r="AL94" s="185" t="s">
        <v>175</v>
      </c>
      <c r="AM94" s="185" t="s">
        <v>226</v>
      </c>
      <c r="AN94" s="185" t="s">
        <v>2250</v>
      </c>
      <c r="AO94" s="185" t="s">
        <v>1950</v>
      </c>
      <c r="AP94" s="185">
        <v>4</v>
      </c>
      <c r="AQ94" s="185" t="s">
        <v>2004</v>
      </c>
      <c r="AR94" s="185" t="s">
        <v>182</v>
      </c>
      <c r="AS94" s="185" t="s">
        <v>437</v>
      </c>
      <c r="AT94" s="185" t="s">
        <v>2004</v>
      </c>
      <c r="AU94" s="185" t="s">
        <v>182</v>
      </c>
      <c r="AV94" s="185" t="s">
        <v>437</v>
      </c>
      <c r="AW94" s="185" t="s">
        <v>1951</v>
      </c>
      <c r="AX94" s="185">
        <v>3</v>
      </c>
      <c r="AY94" s="185" t="s">
        <v>179</v>
      </c>
      <c r="AZ94" s="185" t="s">
        <v>2250</v>
      </c>
      <c r="BA94" s="185" t="s">
        <v>1482</v>
      </c>
      <c r="BB94" s="185" t="s">
        <v>179</v>
      </c>
      <c r="BC94" s="185" t="s">
        <v>2250</v>
      </c>
      <c r="BD94" s="185" t="s">
        <v>1482</v>
      </c>
      <c r="BE94" s="185" t="s">
        <v>57</v>
      </c>
      <c r="BF94" s="185">
        <v>3</v>
      </c>
      <c r="BG94" s="185" t="s">
        <v>188</v>
      </c>
      <c r="BH94" s="185" t="s">
        <v>190</v>
      </c>
      <c r="BI94" s="185" t="s">
        <v>648</v>
      </c>
      <c r="BJ94" s="185" t="s">
        <v>188</v>
      </c>
      <c r="BK94" s="185" t="s">
        <v>190</v>
      </c>
      <c r="BL94" s="185" t="s">
        <v>648</v>
      </c>
      <c r="BM94" s="185" t="s">
        <v>198</v>
      </c>
      <c r="BN94" s="185">
        <v>2</v>
      </c>
      <c r="BO94" s="185" t="s">
        <v>199</v>
      </c>
      <c r="BP94" s="185" t="s">
        <v>1952</v>
      </c>
      <c r="BQ94" s="185" t="s">
        <v>1953</v>
      </c>
      <c r="BR94" s="185" t="s">
        <v>199</v>
      </c>
      <c r="BS94" s="185" t="s">
        <v>202</v>
      </c>
      <c r="BT94" s="185" t="s">
        <v>1954</v>
      </c>
    </row>
    <row r="95" spans="1:72" s="184" customFormat="1" ht="36" customHeight="1" x14ac:dyDescent="0.25">
      <c r="A95" s="155">
        <v>43</v>
      </c>
      <c r="B95" s="184" t="s">
        <v>2096</v>
      </c>
      <c r="C95" s="184" t="s">
        <v>247</v>
      </c>
      <c r="D95" s="184" t="s">
        <v>2644</v>
      </c>
      <c r="E95" s="184" t="s">
        <v>2645</v>
      </c>
      <c r="F95" s="184" t="s">
        <v>2646</v>
      </c>
      <c r="G95" s="184" t="s">
        <v>2647</v>
      </c>
      <c r="H95" s="184" t="s">
        <v>2648</v>
      </c>
      <c r="I95" s="184" t="s">
        <v>2649</v>
      </c>
      <c r="J95" s="184" t="s">
        <v>1937</v>
      </c>
      <c r="K95" s="184" t="s">
        <v>1938</v>
      </c>
      <c r="L95" s="184" t="s">
        <v>1939</v>
      </c>
      <c r="M95" s="184" t="s">
        <v>2650</v>
      </c>
      <c r="N95" s="184" t="s">
        <v>163</v>
      </c>
      <c r="O95" s="184">
        <v>20</v>
      </c>
      <c r="P95" s="184" t="s">
        <v>259</v>
      </c>
      <c r="Q95" s="184" t="s">
        <v>2651</v>
      </c>
      <c r="R95" s="184" t="s">
        <v>2652</v>
      </c>
      <c r="S95" s="184" t="s">
        <v>2653</v>
      </c>
      <c r="T95" s="184" t="s">
        <v>2194</v>
      </c>
      <c r="U95" s="184" t="s">
        <v>521</v>
      </c>
      <c r="V95" s="184" t="s">
        <v>2654</v>
      </c>
      <c r="W95" s="184" t="s">
        <v>2655</v>
      </c>
      <c r="X95" s="184" t="s">
        <v>2656</v>
      </c>
      <c r="Y95" s="185" t="s">
        <v>1948</v>
      </c>
      <c r="Z95" s="185">
        <v>4</v>
      </c>
      <c r="AA95" s="185" t="s">
        <v>2440</v>
      </c>
      <c r="AB95" s="185" t="s">
        <v>677</v>
      </c>
      <c r="AC95" s="185" t="s">
        <v>2657</v>
      </c>
      <c r="AD95" s="185" t="s">
        <v>2440</v>
      </c>
      <c r="AE95" s="185" t="s">
        <v>677</v>
      </c>
      <c r="AF95" s="185" t="s">
        <v>2657</v>
      </c>
      <c r="AG95" s="185" t="s">
        <v>1949</v>
      </c>
      <c r="AH95" s="185">
        <v>4</v>
      </c>
      <c r="AI95" s="185" t="s">
        <v>2128</v>
      </c>
      <c r="AJ95" s="185" t="s">
        <v>2658</v>
      </c>
      <c r="AK95" s="185" t="s">
        <v>679</v>
      </c>
      <c r="AL95" s="185" t="s">
        <v>2128</v>
      </c>
      <c r="AM95" s="185" t="s">
        <v>2658</v>
      </c>
      <c r="AN95" s="185" t="s">
        <v>679</v>
      </c>
      <c r="AO95" s="185" t="s">
        <v>1950</v>
      </c>
      <c r="AP95" s="185">
        <v>4</v>
      </c>
      <c r="AQ95" s="185" t="s">
        <v>229</v>
      </c>
      <c r="AR95" s="185" t="s">
        <v>681</v>
      </c>
      <c r="AS95" s="185" t="s">
        <v>230</v>
      </c>
      <c r="AT95" s="185" t="s">
        <v>229</v>
      </c>
      <c r="AU95" s="185" t="s">
        <v>681</v>
      </c>
      <c r="AV95" s="185" t="s">
        <v>230</v>
      </c>
      <c r="AW95" s="185" t="s">
        <v>1951</v>
      </c>
      <c r="AX95" s="185">
        <v>3</v>
      </c>
      <c r="AY95" s="185" t="s">
        <v>179</v>
      </c>
      <c r="AZ95" s="185" t="s">
        <v>2658</v>
      </c>
      <c r="BA95" s="185" t="s">
        <v>1987</v>
      </c>
      <c r="BB95" s="185" t="s">
        <v>179</v>
      </c>
      <c r="BC95" s="185" t="s">
        <v>2658</v>
      </c>
      <c r="BD95" s="185" t="s">
        <v>1987</v>
      </c>
      <c r="BE95" s="185" t="s">
        <v>57</v>
      </c>
      <c r="BF95" s="185">
        <v>3</v>
      </c>
      <c r="BG95" s="185" t="s">
        <v>684</v>
      </c>
      <c r="BH95" s="185" t="s">
        <v>685</v>
      </c>
      <c r="BI95" s="185" t="s">
        <v>189</v>
      </c>
      <c r="BJ95" s="185" t="s">
        <v>684</v>
      </c>
      <c r="BK95" s="185" t="s">
        <v>685</v>
      </c>
      <c r="BL95" s="185" t="s">
        <v>189</v>
      </c>
      <c r="BM95" s="185" t="s">
        <v>198</v>
      </c>
      <c r="BN95" s="185">
        <v>2</v>
      </c>
      <c r="BO95" s="185" t="s">
        <v>199</v>
      </c>
      <c r="BP95" s="185" t="s">
        <v>1952</v>
      </c>
      <c r="BQ95" s="185" t="s">
        <v>1953</v>
      </c>
      <c r="BR95" s="185" t="s">
        <v>199</v>
      </c>
      <c r="BS95" s="185" t="s">
        <v>202</v>
      </c>
      <c r="BT95" s="185" t="s">
        <v>1954</v>
      </c>
    </row>
  </sheetData>
  <mergeCells count="21">
    <mergeCell ref="I13:M13"/>
    <mergeCell ref="B13:F13"/>
    <mergeCell ref="A26:A36"/>
    <mergeCell ref="A15:A16"/>
    <mergeCell ref="A11:A12"/>
    <mergeCell ref="H11:H12"/>
    <mergeCell ref="H15:H16"/>
    <mergeCell ref="B19:F19"/>
    <mergeCell ref="I19:M19"/>
    <mergeCell ref="B15:F15"/>
    <mergeCell ref="I15:M15"/>
    <mergeCell ref="B16:F16"/>
    <mergeCell ref="I16:M16"/>
    <mergeCell ref="B17:F17"/>
    <mergeCell ref="I17:M17"/>
    <mergeCell ref="I9:M9"/>
    <mergeCell ref="B11:F11"/>
    <mergeCell ref="I11:M11"/>
    <mergeCell ref="B12:F12"/>
    <mergeCell ref="I12:M12"/>
    <mergeCell ref="B9:F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T82"/>
  <sheetViews>
    <sheetView workbookViewId="0">
      <selection activeCell="G9" sqref="G9"/>
    </sheetView>
  </sheetViews>
  <sheetFormatPr baseColWidth="10" defaultColWidth="9" defaultRowHeight="15" x14ac:dyDescent="0.25"/>
  <cols>
    <col min="1" max="1" width="31.75" style="1" customWidth="1"/>
    <col min="2" max="2" width="37.625" style="1" customWidth="1"/>
    <col min="3" max="3" width="14.625" style="1" customWidth="1"/>
    <col min="4" max="4" width="37.625" style="1" customWidth="1"/>
    <col min="5" max="5" width="16.625" style="1" customWidth="1"/>
    <col min="6" max="6" width="33.625" style="1" customWidth="1"/>
    <col min="7" max="7" width="18" style="1" customWidth="1"/>
    <col min="8" max="8" width="31.625" style="1" customWidth="1"/>
    <col min="9" max="9" width="38.625" style="1" customWidth="1"/>
    <col min="10" max="10" width="31.625" style="1" customWidth="1"/>
    <col min="11" max="11" width="18.625" style="1" customWidth="1"/>
    <col min="12" max="12" width="31.625" style="1" customWidth="1"/>
    <col min="13" max="13" width="16" style="1" customWidth="1"/>
    <col min="14" max="15" width="18" style="1" customWidth="1"/>
    <col min="16" max="16" width="22" style="1" customWidth="1"/>
    <col min="17" max="17" width="18" style="1" customWidth="1"/>
    <col min="18" max="24" width="30" style="1" customWidth="1"/>
    <col min="25" max="26" width="14" style="7" customWidth="1"/>
    <col min="27" max="27" width="27.75" style="7" customWidth="1"/>
    <col min="28" max="34" width="14" style="7" customWidth="1"/>
    <col min="35" max="35" width="15" style="7" customWidth="1"/>
    <col min="36" max="72" width="14" style="7" customWidth="1"/>
    <col min="73" max="73" width="9" style="1" customWidth="1"/>
    <col min="74" max="16384" width="9" style="1"/>
  </cols>
  <sheetData>
    <row r="1" spans="1:35" ht="24" customHeight="1" x14ac:dyDescent="0.25">
      <c r="A1" s="33" t="s">
        <v>4765</v>
      </c>
      <c r="B1" s="34"/>
      <c r="C1" s="35"/>
      <c r="D1" s="35"/>
      <c r="E1" s="35"/>
      <c r="F1" s="35"/>
      <c r="G1" s="35"/>
      <c r="H1" s="35"/>
      <c r="I1" s="35"/>
      <c r="J1" s="35"/>
      <c r="K1" s="35"/>
      <c r="L1" s="35"/>
      <c r="M1" s="35"/>
      <c r="N1" s="6"/>
      <c r="O1" s="6"/>
      <c r="P1" s="6"/>
      <c r="Q1" s="6"/>
      <c r="R1" s="6"/>
      <c r="S1" s="6"/>
      <c r="T1" s="6"/>
      <c r="U1" s="6"/>
      <c r="V1" s="6"/>
      <c r="W1" s="6"/>
      <c r="X1" s="6"/>
    </row>
    <row r="2" spans="1:35" ht="20.100000000000001" customHeight="1" x14ac:dyDescent="0.25">
      <c r="A2" s="36" t="s">
        <v>3260</v>
      </c>
      <c r="B2" s="8"/>
      <c r="C2" s="9"/>
      <c r="D2" s="9"/>
      <c r="E2" s="9"/>
      <c r="F2" s="9"/>
      <c r="G2" s="9"/>
      <c r="H2" s="9"/>
      <c r="I2" s="9"/>
      <c r="J2" s="9"/>
      <c r="K2" s="9"/>
      <c r="L2" s="9"/>
      <c r="M2" s="9"/>
    </row>
    <row r="3" spans="1:35" ht="15.75" customHeight="1" x14ac:dyDescent="0.25">
      <c r="A3" s="37"/>
      <c r="B3" s="1758" t="s">
        <v>4756</v>
      </c>
      <c r="C3" s="37"/>
      <c r="D3" s="37"/>
      <c r="E3" s="37"/>
      <c r="F3" s="37"/>
      <c r="G3" s="37"/>
      <c r="H3" s="1759" t="s">
        <v>7941</v>
      </c>
      <c r="I3" s="37"/>
      <c r="J3" s="37"/>
      <c r="K3" s="37"/>
      <c r="L3" s="37"/>
      <c r="M3" s="37"/>
      <c r="AA3" s="10" t="s">
        <v>2</v>
      </c>
      <c r="AI3" s="10" t="s">
        <v>3</v>
      </c>
    </row>
    <row r="4" spans="1:35" ht="24" customHeight="1" x14ac:dyDescent="0.25">
      <c r="A4" s="38" t="s">
        <v>4</v>
      </c>
      <c r="B4" s="40">
        <v>1</v>
      </c>
      <c r="C4" s="38" t="s">
        <v>5</v>
      </c>
      <c r="D4" s="39" t="str">
        <f>IFERROR(INDEX($B$53:$B$82,MATCH($B$4,$A$53:$A$82,0)),"")</f>
        <v>Collège / lycée</v>
      </c>
      <c r="E4" s="38" t="s">
        <v>6</v>
      </c>
      <c r="F4" s="39" t="str">
        <f>IFERROR(INDEX($C$53:$C$82,MATCH($B$4,$A$53:$A$82,0)),"")</f>
        <v>Toute saison</v>
      </c>
      <c r="G4" s="38" t="s">
        <v>7</v>
      </c>
      <c r="H4" s="138" t="s">
        <v>8</v>
      </c>
      <c r="I4" s="38" t="s">
        <v>9</v>
      </c>
      <c r="J4" s="39" t="str">
        <f>IFERROR(INDEX($Q$53:$Q$82,MATCH($B$4,$A$53:$A$82,0)),"")</f>
        <v>Végétarien faible</v>
      </c>
      <c r="L4" s="38" t="s">
        <v>10</v>
      </c>
      <c r="M4" s="39" t="str">
        <f>IFERROR(INDEX($P$53:$P$82,MATCH($B$4,$A$53:$A$82,0)),"")</f>
        <v>Facile</v>
      </c>
      <c r="AA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les pates sauce tomate seules ne construisent pas un vrai plat vegetarien il faut ajouter une base nourrissante comme lentilles corail pois chiches ou haricots</v>
      </c>
      <c r="AI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$82,MATCH($B$4,$A$53:$A$82,0)),"")),CHAR(160)," ")," "," "),CHAR(10)," "),CHAR(13)," "),CHAR(9)," "),"’","'"),"."," "),","," "),";"," "),":"," "),"-"," "),"("," "),")"," "),"?"," "),"!"," "),"/"," "),"é","e"),"è","e"),"ê","e"),"ë","e"),"à","a"),"â","a"),"ä","a"),"ù","u"),"û","u"),"ü","u"),"ô","o"),"ö","o"),"î","i"),"ï","i"),"ç","c")))</f>
        <v>les pates sauce tomate seules ne construisent pas un vrai plat vegetarien il faut ajouter une base nourrissante comme lentilles corail pois chiches ou haricots renforcer la sauce avec legumes et herbes puis garder un laitage ou un fruit selon l'equilibre</v>
      </c>
    </row>
    <row r="5" spans="1:35" ht="24" customHeight="1" x14ac:dyDescent="0.25">
      <c r="A5" s="41" t="s">
        <v>11</v>
      </c>
      <c r="B5" s="78" t="str">
        <f>IFERROR(INDEX($E$53:$E$82,MATCH($B$4,$A$53:$A$82,0)),"")</f>
        <v>Plat végétarien trop faible : absence de vraie base nourrissante</v>
      </c>
      <c r="C5" s="42"/>
      <c r="D5" s="42"/>
      <c r="E5" s="43"/>
      <c r="F5" s="43"/>
      <c r="G5" s="44"/>
      <c r="H5" s="43"/>
      <c r="I5" s="43"/>
      <c r="J5" s="43"/>
      <c r="K5" s="43"/>
      <c r="L5" s="43"/>
      <c r="M5" s="43"/>
      <c r="O5" s="162" t="s">
        <v>4830</v>
      </c>
      <c r="AA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les pates sauce tomate seules ne construisent pas un vrai plat vegetarien il faut ajouter une base nourrissante comme lentilles corail pois chiches ou haricots renforcer la sauce avec legumes et herbes puis garder un laitage ou un fruit selon l'equilibre</v>
      </c>
      <c r="AI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$82,MATCH($B$4,$A$53:$A$82,0)),"")),CHAR(160)," ")," "," "),CHAR(10)," "),CHAR(13)," "),CHAR(9)," "),"’","'"),"."," "),","," "),";"," "),":"," "),"-"," "),"("," "),")"," "),"?"," "),"!"," "),"/"," "),"é","e"),"è","e"),"ê","e"),"ë","e"),"à","a"),"â","a"),"ä","a"),"ù","u"),"û","u"),"ü","u"),"ô","o"),"ö","o"),"î","i"),"ï","i"),"ç","c")))</f>
        <v>les pates tomate seules ne calent pas assez j'ajoute des lentilles des pois chiches ou des haricots avec des legumes et du gout pour faire un vrai plat</v>
      </c>
    </row>
    <row r="6" spans="1:35" ht="24" customHeight="1" x14ac:dyDescent="0.25">
      <c r="A6" s="41" t="s">
        <v>12</v>
      </c>
      <c r="B6" s="45" t="str">
        <f>IFERROR(INDEX($D$53:$D$82,MATCH($B$4,$A$53:$A$82,0)),"")</f>
        <v>Salade verte ; pâtes sauce tomate ; yaourt ; fruit</v>
      </c>
      <c r="C6" s="46"/>
      <c r="D6" s="46"/>
      <c r="E6" s="46"/>
      <c r="F6" s="46"/>
      <c r="G6" s="44"/>
      <c r="H6" s="43"/>
      <c r="I6" s="43"/>
      <c r="J6" s="43"/>
      <c r="K6" s="43"/>
      <c r="L6" s="43"/>
      <c r="M6" s="43"/>
      <c r="O6" s="157" t="s">
        <v>4844</v>
      </c>
      <c r="AA6"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les pates tomate seules ne calent pas assez j'ajoute des lentilles</v>
      </c>
    </row>
    <row r="7" spans="1:35" ht="15.75" customHeight="1" x14ac:dyDescent="0.25">
      <c r="A7" s="11"/>
      <c r="B7" s="47"/>
      <c r="C7" s="47"/>
      <c r="D7" s="47"/>
      <c r="E7" s="47"/>
      <c r="F7" s="47"/>
      <c r="G7" s="11"/>
      <c r="H7" s="11"/>
      <c r="I7" s="47"/>
      <c r="J7" s="47"/>
      <c r="K7" s="47"/>
      <c r="L7" s="47"/>
      <c r="M7" s="47"/>
      <c r="AA7"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les pates tomate seules ne calent pas assez j'ajoute des lentilles des pois chiches ou des haricots avec des legumes et du gout pour faire un vrai plat et du gout pour faire un vrai plat</v>
      </c>
    </row>
    <row r="8" spans="1:35" ht="24" customHeight="1" x14ac:dyDescent="0.25">
      <c r="A8" s="135" t="s">
        <v>13</v>
      </c>
      <c r="B8" s="48"/>
      <c r="C8" s="48"/>
      <c r="D8" s="48"/>
      <c r="E8" s="48"/>
      <c r="F8" s="48"/>
      <c r="G8" s="12"/>
      <c r="H8" s="134" t="s">
        <v>14</v>
      </c>
      <c r="I8" s="49"/>
      <c r="J8" s="49"/>
      <c r="K8" s="49"/>
      <c r="L8" s="49"/>
      <c r="M8" s="49"/>
      <c r="O8" s="2" t="s">
        <v>3261</v>
      </c>
      <c r="P8" s="3"/>
      <c r="Q8" s="3"/>
      <c r="R8" s="3"/>
      <c r="S8" s="3"/>
      <c r="T8" s="3"/>
    </row>
    <row r="9" spans="1:35" ht="54.95" customHeight="1" x14ac:dyDescent="0.25">
      <c r="A9" s="13" t="s">
        <v>16</v>
      </c>
      <c r="B9" s="1254" t="str">
        <f>IFERROR(INDEX($F$53:$F$82,MATCH($B$4,$A$53:$A$82,0)),"")</f>
        <v>Analysez pourquoi ce menu végétarien est insuffisamment construit et proposez une base nourrissante crédible.</v>
      </c>
      <c r="C9" s="1254"/>
      <c r="D9" s="1254"/>
      <c r="E9" s="1254"/>
      <c r="F9" s="1254"/>
      <c r="G9" s="12"/>
      <c r="H9" s="14" t="s">
        <v>17</v>
      </c>
      <c r="I9" s="1254" t="str">
        <f>IFERROR(INDEX($G$53:$G$82,MATCH($B$4,$A$53:$A$82,0)),"")</f>
        <v>Pourquoi ce menu végé risque-t-il de ne pas assez caler, et qu’est-ce que tu ajoutes dans le plat ?</v>
      </c>
      <c r="J9" s="1254"/>
      <c r="K9" s="1254"/>
      <c r="L9" s="1254"/>
      <c r="M9" s="1254"/>
      <c r="O9" s="140" t="s">
        <v>18</v>
      </c>
      <c r="P9" s="139" t="s">
        <v>3262</v>
      </c>
      <c r="Q9" s="5"/>
      <c r="R9" s="5"/>
      <c r="S9" s="5"/>
      <c r="T9" s="5"/>
      <c r="V9" s="15"/>
      <c r="W9" s="15"/>
      <c r="X9" s="15"/>
    </row>
    <row r="10" spans="1:35" ht="15.75" customHeight="1" x14ac:dyDescent="0.25">
      <c r="A10" s="11"/>
      <c r="B10" s="47"/>
      <c r="C10" s="47"/>
      <c r="D10" s="47"/>
      <c r="E10" s="47"/>
      <c r="F10" s="47"/>
      <c r="G10" s="11"/>
      <c r="H10" s="11"/>
      <c r="I10" s="47"/>
      <c r="J10" s="47"/>
      <c r="K10" s="47"/>
      <c r="L10" s="47"/>
      <c r="M10" s="47"/>
      <c r="O10" s="140" t="s">
        <v>20</v>
      </c>
      <c r="P10" s="139" t="s">
        <v>3263</v>
      </c>
      <c r="Q10" s="5"/>
      <c r="R10" s="5"/>
      <c r="S10" s="5"/>
      <c r="T10" s="5"/>
      <c r="V10" s="15"/>
      <c r="W10" s="15"/>
      <c r="X10" s="15"/>
    </row>
    <row r="11" spans="1:35" ht="50.1" customHeight="1" x14ac:dyDescent="0.25">
      <c r="A11" s="1260" t="s">
        <v>22</v>
      </c>
      <c r="B11" s="1255" t="s">
        <v>4793</v>
      </c>
      <c r="C11" s="1255"/>
      <c r="D11" s="1255"/>
      <c r="E11" s="1255"/>
      <c r="F11" s="1255"/>
      <c r="G11" s="12"/>
      <c r="H11" s="1261" t="s">
        <v>23</v>
      </c>
      <c r="I11" s="1255" t="s">
        <v>4797</v>
      </c>
      <c r="J11" s="1255"/>
      <c r="K11" s="1255"/>
      <c r="L11" s="1255"/>
      <c r="M11" s="1255"/>
      <c r="O11" s="140" t="s">
        <v>25</v>
      </c>
      <c r="P11" s="139" t="s">
        <v>3266</v>
      </c>
      <c r="Q11" s="5"/>
      <c r="R11" s="5"/>
      <c r="S11" s="5"/>
      <c r="T11" s="5"/>
      <c r="V11" s="15"/>
      <c r="W11" s="15"/>
      <c r="X11" s="15"/>
    </row>
    <row r="12" spans="1:35" ht="50.1" customHeight="1" x14ac:dyDescent="0.25">
      <c r="A12" s="1260"/>
      <c r="B12" s="1255" t="s">
        <v>4794</v>
      </c>
      <c r="C12" s="1255"/>
      <c r="D12" s="1255"/>
      <c r="E12" s="1255"/>
      <c r="F12" s="1255"/>
      <c r="G12" s="12"/>
      <c r="H12" s="1261"/>
      <c r="I12" s="1255" t="s">
        <v>4798</v>
      </c>
      <c r="J12" s="1255"/>
      <c r="K12" s="1255"/>
      <c r="L12" s="1255"/>
      <c r="M12" s="1255"/>
      <c r="O12" s="140" t="s">
        <v>28</v>
      </c>
      <c r="P12" s="139" t="s">
        <v>3267</v>
      </c>
      <c r="Q12" s="5"/>
      <c r="R12" s="5"/>
      <c r="S12" s="5"/>
      <c r="T12" s="5"/>
      <c r="V12" s="15"/>
      <c r="W12" s="15"/>
      <c r="X12" s="15"/>
    </row>
    <row r="13" spans="1:35" ht="60" customHeight="1" x14ac:dyDescent="0.25">
      <c r="A13" s="13" t="s">
        <v>30</v>
      </c>
      <c r="B13" s="1257" t="str">
        <f>IFERROR(INDEX($J$53:$J$82,MATCH($B$4,$A$53:$A$82,0)),"")</f>
        <v>Si la réponse propose seulement du fromage, demander si le plat principal devient vraiment nourrissant ou seulement complété en fin de repas.</v>
      </c>
      <c r="C13" s="1257"/>
      <c r="D13" s="1257"/>
      <c r="E13" s="1257"/>
      <c r="F13" s="1257"/>
      <c r="G13" s="12"/>
      <c r="H13" s="14" t="s">
        <v>31</v>
      </c>
      <c r="I13" s="1256" t="str">
        <f>IFERROR(INDEX($K$53:$K$82,MATCH($B$4,$A$53:$A$82,0)),"")</f>
        <v>Demander : « Qu’est-ce qui remplace vraiment la viande dans ton assiette ? Qu’est-ce qui va caler les élèves ? »</v>
      </c>
      <c r="J13" s="1256"/>
      <c r="K13" s="1256"/>
      <c r="L13" s="1256"/>
      <c r="M13" s="1256"/>
      <c r="O13" s="140" t="s">
        <v>32</v>
      </c>
      <c r="P13" s="139" t="s">
        <v>3268</v>
      </c>
      <c r="Q13" s="5"/>
      <c r="R13" s="5"/>
      <c r="S13" s="5"/>
      <c r="T13" s="5"/>
      <c r="V13" s="15"/>
      <c r="W13" s="15"/>
      <c r="X13" s="15"/>
    </row>
    <row r="14" spans="1:35" ht="15.75" customHeight="1" x14ac:dyDescent="0.25">
      <c r="A14" s="11"/>
      <c r="B14" s="47"/>
      <c r="C14" s="47"/>
      <c r="D14" s="47"/>
      <c r="E14" s="47"/>
      <c r="F14" s="47"/>
      <c r="G14" s="11"/>
      <c r="H14" s="11"/>
      <c r="I14" s="47"/>
      <c r="J14" s="47"/>
      <c r="K14" s="47"/>
      <c r="L14" s="47"/>
      <c r="M14" s="47"/>
      <c r="O14" s="140" t="s">
        <v>34</v>
      </c>
      <c r="P14" s="139" t="s">
        <v>3269</v>
      </c>
      <c r="Q14" s="5"/>
      <c r="R14" s="5"/>
      <c r="S14" s="5"/>
      <c r="T14" s="5"/>
      <c r="V14" s="15"/>
      <c r="W14" s="15"/>
      <c r="X14" s="15"/>
    </row>
    <row r="15" spans="1:35" ht="50.1" customHeight="1" x14ac:dyDescent="0.25">
      <c r="A15" s="1259" t="s">
        <v>36</v>
      </c>
      <c r="B15" s="1255" t="s">
        <v>4795</v>
      </c>
      <c r="C15" s="1255"/>
      <c r="D15" s="1255"/>
      <c r="E15" s="1255"/>
      <c r="F15" s="1255"/>
      <c r="G15" s="12"/>
      <c r="H15" s="1261" t="s">
        <v>38</v>
      </c>
      <c r="I15" s="1255" t="s">
        <v>4799</v>
      </c>
      <c r="J15" s="1255"/>
      <c r="K15" s="1255"/>
      <c r="L15" s="1255"/>
      <c r="M15" s="1255"/>
      <c r="O15" s="140" t="s">
        <v>39</v>
      </c>
      <c r="P15" s="139" t="s">
        <v>3270</v>
      </c>
      <c r="Q15" s="5"/>
      <c r="R15" s="5"/>
      <c r="S15" s="5"/>
      <c r="T15" s="5"/>
      <c r="V15" s="15"/>
      <c r="W15" s="15"/>
      <c r="X15" s="15"/>
    </row>
    <row r="16" spans="1:35" ht="50.1" customHeight="1" x14ac:dyDescent="0.25">
      <c r="A16" s="1259"/>
      <c r="B16" s="1255" t="s">
        <v>4796</v>
      </c>
      <c r="C16" s="1255"/>
      <c r="D16" s="1255"/>
      <c r="E16" s="1255"/>
      <c r="F16" s="1255"/>
      <c r="G16" s="12"/>
      <c r="H16" s="1261"/>
      <c r="I16" s="1255" t="s">
        <v>4800</v>
      </c>
      <c r="J16" s="1255"/>
      <c r="K16" s="1255"/>
      <c r="L16" s="1255"/>
      <c r="M16" s="1255"/>
      <c r="O16" s="140" t="s">
        <v>42</v>
      </c>
      <c r="P16" s="139" t="s">
        <v>3271</v>
      </c>
      <c r="Q16" s="5"/>
      <c r="R16" s="5"/>
      <c r="S16" s="5"/>
      <c r="T16" s="5"/>
      <c r="V16" s="15"/>
      <c r="W16" s="15"/>
      <c r="X16" s="15"/>
    </row>
    <row r="17" spans="1:34" ht="60" customHeight="1" x14ac:dyDescent="0.25">
      <c r="A17" s="13" t="s">
        <v>44</v>
      </c>
      <c r="B17" s="1257" t="str">
        <f>IF(UPPER($H$4)="X",IFERROR(INDEX($H$53:$H$82,MATCH($B$4,$A$53:$A$82,0)),""),"Réponse attendue masquée — saisir X en H4 pour afficher")</f>
        <v>Les pâtes sauce tomate seules ne construisent pas un vrai plat végétarien. Il faut ajouter une base nourrissante comme lentilles corail, pois chiches ou haricots, renforcer la sauce avec légumes et herbes, puis garder un laitage ou un fruit selon l’équilibre.</v>
      </c>
      <c r="C17" s="1257"/>
      <c r="D17" s="1257"/>
      <c r="E17" s="1257"/>
      <c r="F17" s="1257"/>
      <c r="G17" s="12"/>
      <c r="H17" s="17" t="s">
        <v>45</v>
      </c>
      <c r="I17" s="1256" t="str">
        <f>IF(UPPER($H$4)="X",IFERROR(INDEX($I$53:$I$82,MATCH($B$4,$A$53:$A$82,0)),""),"Réponse attendue masquée — saisir X en H4 pour afficher")</f>
        <v>Les pâtes tomate seules ne calent pas assez. J’ajoute des lentilles, des pois chiches ou des haricots avec des légumes et du goût pour faire un vrai plat.</v>
      </c>
      <c r="J17" s="1256"/>
      <c r="K17" s="1256"/>
      <c r="L17" s="1256"/>
      <c r="M17" s="1256"/>
      <c r="O17" s="140" t="s">
        <v>46</v>
      </c>
      <c r="P17" s="139" t="s">
        <v>3272</v>
      </c>
      <c r="Q17" s="5"/>
      <c r="R17" s="5"/>
      <c r="S17" s="5"/>
      <c r="T17" s="5"/>
      <c r="V17" s="15"/>
      <c r="W17" s="15"/>
      <c r="X17" s="15"/>
    </row>
    <row r="18" spans="1:34" ht="15.75" customHeight="1" x14ac:dyDescent="0.25">
      <c r="A18" s="11"/>
      <c r="B18" s="47"/>
      <c r="C18" s="47"/>
      <c r="D18" s="47"/>
      <c r="E18" s="47"/>
      <c r="F18" s="47"/>
      <c r="G18" s="11"/>
      <c r="H18" s="11"/>
      <c r="I18" s="47"/>
      <c r="J18" s="47"/>
      <c r="K18" s="47"/>
      <c r="L18" s="47"/>
      <c r="M18" s="47"/>
      <c r="O18" s="140" t="s">
        <v>3273</v>
      </c>
      <c r="P18" s="139" t="s">
        <v>3274</v>
      </c>
      <c r="Q18" s="5"/>
      <c r="R18" s="5"/>
      <c r="S18" s="5"/>
      <c r="T18" s="5"/>
      <c r="U18" s="15"/>
      <c r="V18" s="15"/>
      <c r="W18" s="15"/>
      <c r="X18" s="15"/>
    </row>
    <row r="19" spans="1:34" ht="54.95" customHeight="1" x14ac:dyDescent="0.25">
      <c r="A19" s="50" t="s">
        <v>50</v>
      </c>
      <c r="B19" s="1263" t="str">
        <f>IF(ISBLANK(H4),"",IF(UPPER(TRIM($H$4))="X",IFERROR(INDEX($M$53:$M$82,MATCH($B$4,$A$53:$A$82,0)),""),"Mots-clés masqués — saisir X en H4 pour afficher"))</f>
        <v>végétarien ; pâtes ; tomate ; lentilles ; pois chiches ; haricots ; protéines ; satiété ; vrai plat ; adolescents</v>
      </c>
      <c r="C19" s="1263"/>
      <c r="D19" s="1263"/>
      <c r="E19" s="1263"/>
      <c r="F19" s="1263"/>
      <c r="G19" s="12"/>
      <c r="H19" s="51" t="s">
        <v>51</v>
      </c>
      <c r="I19" s="1262" t="str">
        <f>IF(ISBLANK(H4),"",IFERROR(INDEX($X$53:$X$82,MATCH($B$4,$A$53:$A$82,0)),""))</f>
        <v>Végétarien = vrai plat, pas viande retirée</v>
      </c>
      <c r="J19" s="1262"/>
      <c r="K19" s="1262"/>
      <c r="L19" s="1262"/>
      <c r="M19" s="1262"/>
      <c r="O19" s="140"/>
      <c r="P19" s="139"/>
      <c r="Q19" s="5"/>
      <c r="R19" s="5"/>
      <c r="S19" s="5"/>
      <c r="T19" s="5"/>
    </row>
    <row r="20" spans="1:34" ht="15.75" customHeight="1" x14ac:dyDescent="0.25">
      <c r="A20" s="52"/>
      <c r="B20" s="47"/>
      <c r="C20" s="47"/>
      <c r="D20" s="47"/>
      <c r="E20" s="47"/>
      <c r="F20" s="47"/>
      <c r="G20" s="11"/>
      <c r="H20" s="12"/>
      <c r="I20" s="44"/>
      <c r="J20" s="44"/>
      <c r="K20" s="44"/>
      <c r="L20" s="44"/>
      <c r="M20" s="44"/>
    </row>
    <row r="21" spans="1:34" ht="18.75" customHeight="1" x14ac:dyDescent="0.25">
      <c r="A21" s="12"/>
      <c r="B21" s="12"/>
      <c r="C21" s="12"/>
      <c r="D21" s="12"/>
      <c r="E21" s="12"/>
      <c r="F21" s="12"/>
      <c r="G21" s="12"/>
      <c r="H21" s="12"/>
      <c r="I21" s="12"/>
      <c r="J21" s="12"/>
      <c r="K21" s="12"/>
      <c r="L21" s="12"/>
      <c r="M21" s="12"/>
    </row>
    <row r="22" spans="1:34" ht="24" customHeight="1" x14ac:dyDescent="0.25">
      <c r="A22" s="75" t="s">
        <v>52</v>
      </c>
      <c r="B22" s="18"/>
      <c r="C22" s="18"/>
      <c r="D22" s="18"/>
      <c r="E22" s="18"/>
      <c r="F22" s="18"/>
      <c r="G22" s="18"/>
      <c r="H22" s="18"/>
      <c r="I22" s="18"/>
      <c r="J22" s="18"/>
      <c r="K22" s="18"/>
      <c r="L22" s="18"/>
      <c r="M22" s="18"/>
    </row>
    <row r="23" spans="1:34" ht="60" customHeight="1" x14ac:dyDescent="0.25">
      <c r="A23" s="76" t="s">
        <v>3275</v>
      </c>
      <c r="B23" s="74" t="str">
        <f>IF(UPPER($H$4)="X",IFERROR(INDEX($R$53:$R$82,MATCH($B$4,$A$53:$A$82,0)),""),"Masqué")</f>
        <v>Pâtes + lentilles corail, pois chiches ou haricots rouges</v>
      </c>
      <c r="C23" s="77" t="s">
        <v>3276</v>
      </c>
      <c r="D23" s="74" t="str">
        <f>IF(UPPER($H$4)="X",IFERROR(INDEX($S$53:$S$82,MATCH($B$4,$A$53:$A$82,0)),""),"Masqué")</f>
        <v>Sauce tomate enrichie en légumes, herbes, épices douces</v>
      </c>
      <c r="E23" s="77" t="s">
        <v>55</v>
      </c>
      <c r="F23" s="74" t="str">
        <f>IF(UPPER($H$4)="X",IFERROR(INDEX($T$53:$T$82,MATCH($B$4,$A$53:$A$82,0)),""),"Masqué")</f>
        <v>Crudité colorée ou salade composée</v>
      </c>
      <c r="G23" s="77" t="s">
        <v>56</v>
      </c>
      <c r="H23" s="74" t="str">
        <f>IF(UPPER($H$4)="X",IFERROR(INDEX($U$53:$U$82,MATCH($B$4,$A$53:$A$82,0)),""),"Masqué")</f>
        <v>Yaourt, fromage blanc ou fruit selon équilibre</v>
      </c>
      <c r="I23" s="77" t="s">
        <v>57</v>
      </c>
      <c r="J23" s="74" t="str">
        <f>IF(UPPER($H$4)="X",IFERROR(INDEX($V$53:$V$82,MATCH($B$4,$A$53:$A$82,0)),""),"Masqué")</f>
        <v>Renforcer satiété et acceptabilité pour adolescents</v>
      </c>
      <c r="K23" s="77" t="s">
        <v>58</v>
      </c>
      <c r="L23" s="74" t="str">
        <f>IF(UPPER($H$4)="X",IFERROR(INDEX($W$53:$W$82,MATCH($B$4,$A$53:$A$82,0)),""),"Masqué")</f>
        <v>Cuisson des légumineuses et tenue de la sauce à maîtriser</v>
      </c>
      <c r="M23" s="12"/>
    </row>
    <row r="24" spans="1:34" ht="15.75" customHeight="1" x14ac:dyDescent="0.25">
      <c r="A24" s="12"/>
      <c r="B24" s="12"/>
      <c r="C24" s="12"/>
      <c r="D24" s="12"/>
      <c r="E24" s="12"/>
      <c r="F24" s="12"/>
      <c r="G24" s="12"/>
      <c r="H24" s="12"/>
      <c r="I24" s="12"/>
      <c r="J24" s="12"/>
      <c r="K24" s="12"/>
      <c r="L24" s="12"/>
      <c r="M24" s="12"/>
    </row>
    <row r="25" spans="1:34" ht="15.75" customHeight="1" x14ac:dyDescent="0.25">
      <c r="A25" s="12"/>
      <c r="B25" s="12"/>
      <c r="C25" s="12"/>
      <c r="D25" s="12"/>
      <c r="E25" s="12"/>
      <c r="F25" s="12"/>
      <c r="G25" s="12"/>
      <c r="H25" s="12"/>
      <c r="I25" s="12"/>
      <c r="J25" s="12"/>
      <c r="K25" s="12"/>
      <c r="L25" s="79"/>
      <c r="M25" s="79"/>
      <c r="N25" s="80"/>
      <c r="O25" s="80"/>
      <c r="P25" s="80"/>
      <c r="Q25" s="80"/>
      <c r="R25" s="80"/>
      <c r="S25" s="80"/>
      <c r="T25" s="80"/>
    </row>
    <row r="26" spans="1:34" ht="24" customHeight="1" x14ac:dyDescent="0.25">
      <c r="A26" s="1258" t="s">
        <v>59</v>
      </c>
      <c r="B26" s="19" t="s">
        <v>60</v>
      </c>
      <c r="C26" s="19" t="s">
        <v>61</v>
      </c>
      <c r="D26" s="19" t="s">
        <v>62</v>
      </c>
      <c r="E26" s="19" t="s">
        <v>63</v>
      </c>
      <c r="F26" s="19" t="s">
        <v>64</v>
      </c>
      <c r="G26" s="20"/>
      <c r="H26" s="17" t="s">
        <v>65</v>
      </c>
      <c r="I26" s="17" t="s">
        <v>61</v>
      </c>
      <c r="J26" s="17" t="s">
        <v>62</v>
      </c>
      <c r="K26" s="17" t="s">
        <v>63</v>
      </c>
      <c r="L26" s="17" t="s">
        <v>64</v>
      </c>
      <c r="M26" s="12"/>
    </row>
    <row r="27" spans="1:34" ht="24" customHeight="1" x14ac:dyDescent="0.25">
      <c r="A27" s="1258"/>
      <c r="B27" s="19" t="s">
        <v>66</v>
      </c>
      <c r="C27" s="19" t="s">
        <v>67</v>
      </c>
      <c r="D27" s="19" t="s">
        <v>68</v>
      </c>
      <c r="E27" s="19" t="s">
        <v>69</v>
      </c>
      <c r="F27" s="19" t="s">
        <v>64</v>
      </c>
      <c r="G27" s="21"/>
      <c r="H27" s="17" t="s">
        <v>66</v>
      </c>
      <c r="I27" s="22" t="s">
        <v>67</v>
      </c>
      <c r="J27" s="22" t="s">
        <v>68</v>
      </c>
      <c r="K27" s="22" t="s">
        <v>69</v>
      </c>
      <c r="L27" s="22" t="s">
        <v>64</v>
      </c>
      <c r="M27" s="12"/>
      <c r="AA27" s="23" t="s">
        <v>70</v>
      </c>
      <c r="AB27" s="23" t="s">
        <v>61</v>
      </c>
      <c r="AC27" s="23" t="s">
        <v>71</v>
      </c>
      <c r="AD27" s="23" t="s">
        <v>72</v>
      </c>
      <c r="AE27" s="23" t="s">
        <v>73</v>
      </c>
      <c r="AF27" s="23" t="s">
        <v>74</v>
      </c>
      <c r="AG27" s="23" t="s">
        <v>75</v>
      </c>
      <c r="AH27" s="23" t="s">
        <v>76</v>
      </c>
    </row>
    <row r="28" spans="1:34" ht="24" customHeight="1" x14ac:dyDescent="0.25">
      <c r="A28" s="1258"/>
      <c r="B28" s="13" t="str">
        <f t="shared" ref="B28:B33" si="0">$AA28</f>
        <v>Plat végétarien insuffisant repéré</v>
      </c>
      <c r="C28" s="24">
        <f t="shared" ref="C28:C33" si="1">$AB28</f>
        <v>4</v>
      </c>
      <c r="D28" s="24">
        <f t="shared" ref="D28:D33" si="2">IF($B28="","",IF(OR(AND($AI$4&lt;&gt;"",ISNUMBER(SEARCH($AI$4,$AA$4))),AND($AC28&lt;&gt;"",ISNUMBER(SEARCH($AC28,$AA$4))),AND($AD28&lt;&gt;"",ISNUMBER(SEARCH($AD28,$AA$4))),AND($AE28&lt;&gt;"",ISNUMBER(SEARCH($AE28,$AA$4)))),$C28,0))</f>
        <v>4</v>
      </c>
      <c r="E28" s="24">
        <f t="shared" ref="E28:E33" si="3">IF(COUNTA($B$15:$B$16)=0,"",IF(OR(AND($AI$4&lt;&gt;"",ISNUMBER(SEARCH($AI$4,$AA$5))),AND($AC28&lt;&gt;"",ISNUMBER(SEARCH($AC28,$AA$5))),AND($AD28&lt;&gt;"",ISNUMBER(SEARCH($AD28,$AA$5))),AND($AE28&lt;&gt;"",ISNUMBER(SEARCH($AE28,$AA$5)))),$C28,0))</f>
        <v>4</v>
      </c>
      <c r="F28" s="16" t="str">
        <f t="shared" ref="F28:F33" si="4">IF(COUNTA($B$15:$B$16)=0,IF($D28&gt;0,"OK initial","Manque"),IF($E28&gt;0,IF($D28&gt;0,"OK","Corrigé"),"Manque"))</f>
        <v>OK</v>
      </c>
      <c r="G28" s="25"/>
      <c r="H28" s="14" t="str">
        <f t="shared" ref="H28:H33" si="5">$AA28</f>
        <v>Plat végétarien insuffisant repéré</v>
      </c>
      <c r="I28" s="24">
        <f t="shared" ref="I28:I33" si="6">$AB28</f>
        <v>4</v>
      </c>
      <c r="J28" s="24">
        <f t="shared" ref="J28:J33" si="7">IF($H28="","",IF(OR(AND($AI$5&lt;&gt;"",ISNUMBER(SEARCH($AI$5,$AA$6))),AND($AF28&lt;&gt;"",ISNUMBER(SEARCH($AF28,$AA$6))),AND($AG28&lt;&gt;"",ISNUMBER(SEARCH($AG28,$AA$6))),AND($AH28&lt;&gt;"",ISNUMBER(SEARCH($AH28,$AA$6)))),$I28,0))</f>
        <v>4</v>
      </c>
      <c r="K28" s="24">
        <f t="shared" ref="K28:K33" si="8">IF(COUNTA($I$15:$I$16)=0,"",IF(OR(AND($AI$5&lt;&gt;"",ISNUMBER(SEARCH($AI$5,$AA$7))),AND($AF28&lt;&gt;"",ISNUMBER(SEARCH($AF28,$AA$7))),AND($AG28&lt;&gt;"",ISNUMBER(SEARCH($AG28,$AA$7))),AND($AH28&lt;&gt;"",ISNUMBER(SEARCH($AH28,$AA$7)))),$I28,0))</f>
        <v>4</v>
      </c>
      <c r="L28" s="16" t="str">
        <f t="shared" ref="L28:L33" si="9">IF(COUNTA($I$15:$I$16)=0,IF($J28&gt;0,"OK initial","Manque"),IF($K28&gt;0,IF($J28&gt;0,"OK","Corrigé"),"Manque"))</f>
        <v>OK</v>
      </c>
      <c r="M28" s="12"/>
      <c r="AA28" s="10" t="str">
        <f>IFERROR(INDEX($Y$53:$Y$82,MATCH($B$4,$A$53:$A$82,0)),"")</f>
        <v>Plat végétarien insuffisant repéré</v>
      </c>
      <c r="AB28" s="26">
        <f>IFERROR(INDEX($Z$53:$Z$82,MATCH($B$4,$A$53:$A$82,0)),0)</f>
        <v>4</v>
      </c>
      <c r="AC28" s="26" t="str">
        <f>IFERROR(INDEX($AA$53:$AA$82,MATCH($B$4,$A$53:$A$82,0)),"")</f>
        <v>faible</v>
      </c>
      <c r="AD28" s="26" t="str">
        <f>IFERROR(INDEX($AB$53:$AB$82,MATCH($B$4,$A$53:$A$82,0)),"")</f>
        <v>insuffisant</v>
      </c>
      <c r="AE28" s="26" t="str">
        <f>IFERROR(INDEX($AC$53:$AC$82,MATCH($B$4,$A$53:$A$82,0)),"")</f>
        <v>vegetarien</v>
      </c>
      <c r="AF28" s="26" t="str">
        <f>IFERROR(INDEX($AD$53:$AD$82,MATCH($B$4,$A$53:$A$82,0)),"")</f>
        <v>manque</v>
      </c>
      <c r="AG28" s="26" t="str">
        <f>IFERROR(INDEX($AE$53:$AE$82,MATCH($B$4,$A$53:$A$82,0)),"")</f>
        <v>pas assez</v>
      </c>
      <c r="AH28" s="26" t="str">
        <f>IFERROR(INDEX($AF$53:$AF$82,MATCH($B$4,$A$53:$A$82,0)),"")</f>
        <v>viande</v>
      </c>
    </row>
    <row r="29" spans="1:34" ht="24" customHeight="1" x14ac:dyDescent="0.25">
      <c r="A29" s="1258"/>
      <c r="B29" s="13" t="str">
        <f t="shared" si="0"/>
        <v>Base nourrissante proposée</v>
      </c>
      <c r="C29" s="24">
        <f t="shared" si="1"/>
        <v>4</v>
      </c>
      <c r="D29" s="24">
        <f t="shared" si="2"/>
        <v>4</v>
      </c>
      <c r="E29" s="24">
        <f t="shared" si="3"/>
        <v>4</v>
      </c>
      <c r="F29" s="16" t="str">
        <f t="shared" si="4"/>
        <v>OK</v>
      </c>
      <c r="G29" s="25"/>
      <c r="H29" s="14" t="str">
        <f t="shared" si="5"/>
        <v>Base nourrissante proposée</v>
      </c>
      <c r="I29" s="24">
        <f t="shared" si="6"/>
        <v>4</v>
      </c>
      <c r="J29" s="24">
        <f t="shared" si="7"/>
        <v>4</v>
      </c>
      <c r="K29" s="24">
        <f t="shared" si="8"/>
        <v>4</v>
      </c>
      <c r="L29" s="16" t="str">
        <f t="shared" si="9"/>
        <v>OK</v>
      </c>
      <c r="M29" s="12"/>
      <c r="AA29" s="10" t="str">
        <f>IFERROR(INDEX($AG$53:$AG$82,MATCH($B$4,$A$53:$A$82,0)),"")</f>
        <v>Base nourrissante proposée</v>
      </c>
      <c r="AB29" s="26">
        <f>IFERROR(INDEX($AH$53:$AH$82,MATCH($B$4,$A$53:$A$82,0)),0)</f>
        <v>4</v>
      </c>
      <c r="AC29" s="26" t="str">
        <f>IFERROR(INDEX($AI$53:$AI$82,MATCH($B$4,$A$53:$A$82,0)),"")</f>
        <v>lentilles</v>
      </c>
      <c r="AD29" s="26" t="str">
        <f>IFERROR(INDEX($AJ$53:$AJ$82,MATCH($B$4,$A$53:$A$82,0)),"")</f>
        <v>pois chiches</v>
      </c>
      <c r="AE29" s="26" t="str">
        <f>IFERROR(INDEX($AK$53:$AK$82,MATCH($B$4,$A$53:$A$82,0)),"")</f>
        <v>haricots</v>
      </c>
      <c r="AF29" s="26" t="str">
        <f>IFERROR(INDEX($AL$53:$AL$82,MATCH($B$4,$A$53:$A$82,0)),"")</f>
        <v>lentilles</v>
      </c>
      <c r="AG29" s="26" t="str">
        <f>IFERROR(INDEX($AM$53:$AM$82,MATCH($B$4,$A$53:$A$82,0)),"")</f>
        <v>pois chiches</v>
      </c>
      <c r="AH29" s="26" t="str">
        <f>IFERROR(INDEX($AN$53:$AN$82,MATCH($B$4,$A$53:$A$82,0)),"")</f>
        <v>caler</v>
      </c>
    </row>
    <row r="30" spans="1:34" ht="24" customHeight="1" x14ac:dyDescent="0.25">
      <c r="A30" s="1258"/>
      <c r="B30" s="13" t="str">
        <f t="shared" si="0"/>
        <v>Association adaptée</v>
      </c>
      <c r="C30" s="24">
        <f t="shared" si="1"/>
        <v>4</v>
      </c>
      <c r="D30" s="24">
        <f t="shared" si="2"/>
        <v>0</v>
      </c>
      <c r="E30" s="24">
        <f t="shared" si="3"/>
        <v>4</v>
      </c>
      <c r="F30" s="16" t="str">
        <f t="shared" si="4"/>
        <v>Corrigé</v>
      </c>
      <c r="G30" s="25"/>
      <c r="H30" s="14" t="str">
        <f t="shared" si="5"/>
        <v>Association adaptée</v>
      </c>
      <c r="I30" s="24">
        <f t="shared" si="6"/>
        <v>4</v>
      </c>
      <c r="J30" s="24">
        <f t="shared" si="7"/>
        <v>0</v>
      </c>
      <c r="K30" s="24">
        <f t="shared" si="8"/>
        <v>4</v>
      </c>
      <c r="L30" s="16" t="str">
        <f t="shared" si="9"/>
        <v>Corrigé</v>
      </c>
      <c r="M30" s="12"/>
      <c r="AA30" s="10" t="str">
        <f>IFERROR(INDEX($AO$53:$AO$82,MATCH($B$4,$A$53:$A$82,0)),"")</f>
        <v>Association adaptée</v>
      </c>
      <c r="AB30" s="26">
        <f>IFERROR(INDEX($AP$53:$AP$82,MATCH($B$4,$A$53:$A$82,0)),0)</f>
        <v>4</v>
      </c>
      <c r="AC30" s="26" t="str">
        <f>IFERROR(INDEX($AQ$53:$AQ$82,MATCH($B$4,$A$53:$A$82,0)),"")</f>
        <v>cereales</v>
      </c>
      <c r="AD30" s="26" t="str">
        <f>IFERROR(INDEX($AR$53:$AR$82,MATCH($B$4,$A$53:$A$82,0)),"")</f>
        <v>legumineuses</v>
      </c>
      <c r="AE30" s="26" t="str">
        <f>IFERROR(INDEX($AS$53:$AS$82,MATCH($B$4,$A$53:$A$82,0)),"")</f>
        <v>oeuf</v>
      </c>
      <c r="AF30" s="26" t="str">
        <f>IFERROR(INDEX($AT$53:$AT$82,MATCH($B$4,$A$53:$A$82,0)),"")</f>
        <v>cereales</v>
      </c>
      <c r="AG30" s="26" t="str">
        <f>IFERROR(INDEX($AU$53:$AU$82,MATCH($B$4,$A$53:$A$82,0)),"")</f>
        <v>legumineuses</v>
      </c>
      <c r="AH30" s="26" t="str">
        <f>IFERROR(INDEX($AV$53:$AV$82,MATCH($B$4,$A$53:$A$82,0)),"")</f>
        <v>oeuf</v>
      </c>
    </row>
    <row r="31" spans="1:34" ht="24" customHeight="1" x14ac:dyDescent="0.25">
      <c r="A31" s="1258"/>
      <c r="B31" s="13" t="str">
        <f t="shared" si="0"/>
        <v>Goût, couleur et satiété</v>
      </c>
      <c r="C31" s="24">
        <f t="shared" si="1"/>
        <v>3</v>
      </c>
      <c r="D31" s="24">
        <f t="shared" si="2"/>
        <v>0</v>
      </c>
      <c r="E31" s="24">
        <f t="shared" si="3"/>
        <v>3</v>
      </c>
      <c r="F31" s="16" t="str">
        <f t="shared" si="4"/>
        <v>Corrigé</v>
      </c>
      <c r="G31" s="25"/>
      <c r="H31" s="14" t="str">
        <f t="shared" si="5"/>
        <v>Goût, couleur et satiété</v>
      </c>
      <c r="I31" s="24">
        <f t="shared" si="6"/>
        <v>3</v>
      </c>
      <c r="J31" s="24">
        <f t="shared" si="7"/>
        <v>0</v>
      </c>
      <c r="K31" s="24">
        <f t="shared" si="8"/>
        <v>3</v>
      </c>
      <c r="L31" s="16" t="str">
        <f t="shared" si="9"/>
        <v>Corrigé</v>
      </c>
      <c r="M31" s="12"/>
      <c r="AA31" s="10" t="str">
        <f>IFERROR(INDEX($AW$53:$AW$82,MATCH($B$4,$A$53:$A$82,0)),"")</f>
        <v>Goût, couleur et satiété</v>
      </c>
      <c r="AB31" s="26">
        <f>IFERROR(INDEX($AX$53:$AX$82,MATCH($B$4,$A$53:$A$82,0)),0)</f>
        <v>3</v>
      </c>
      <c r="AC31" s="26" t="str">
        <f>IFERROR(INDEX($AY$53:$AY$82,MATCH($B$4,$A$53:$A$82,0)),"")</f>
        <v>gout</v>
      </c>
      <c r="AD31" s="26" t="str">
        <f>IFERROR(INDEX($AZ$53:$AZ$82,MATCH($B$4,$A$53:$A$82,0)),"")</f>
        <v>couleur</v>
      </c>
      <c r="AE31" s="26" t="str">
        <f>IFERROR(INDEX($BA$53:$BA$82,MATCH($B$4,$A$53:$A$82,0)),"")</f>
        <v>satiete</v>
      </c>
      <c r="AF31" s="26" t="str">
        <f>IFERROR(INDEX($BB$53:$BB$82,MATCH($B$4,$A$53:$A$82,0)),"")</f>
        <v>gout</v>
      </c>
      <c r="AG31" s="26" t="str">
        <f>IFERROR(INDEX($BC$53:$BC$82,MATCH($B$4,$A$53:$A$82,0)),"")</f>
        <v>couleur</v>
      </c>
      <c r="AH31" s="26" t="str">
        <f>IFERROR(INDEX($BD$53:$BD$82,MATCH($B$4,$A$53:$A$82,0)),"")</f>
        <v>calera</v>
      </c>
    </row>
    <row r="32" spans="1:34" ht="24" customHeight="1" x14ac:dyDescent="0.25">
      <c r="A32" s="1258"/>
      <c r="B32" s="13" t="str">
        <f t="shared" si="0"/>
        <v>Convive / contexte pris en compte</v>
      </c>
      <c r="C32" s="24">
        <f t="shared" si="1"/>
        <v>3</v>
      </c>
      <c r="D32" s="24">
        <f t="shared" si="2"/>
        <v>0</v>
      </c>
      <c r="E32" s="24">
        <f t="shared" si="3"/>
        <v>3</v>
      </c>
      <c r="F32" s="16" t="str">
        <f t="shared" si="4"/>
        <v>Corrigé</v>
      </c>
      <c r="G32" s="25"/>
      <c r="H32" s="14" t="str">
        <f t="shared" si="5"/>
        <v>Convive / contexte pris en compte</v>
      </c>
      <c r="I32" s="24">
        <f t="shared" si="6"/>
        <v>3</v>
      </c>
      <c r="J32" s="24">
        <f t="shared" si="7"/>
        <v>0</v>
      </c>
      <c r="K32" s="24">
        <f t="shared" si="8"/>
        <v>3</v>
      </c>
      <c r="L32" s="16" t="str">
        <f t="shared" si="9"/>
        <v>Corrigé</v>
      </c>
      <c r="M32" s="12"/>
      <c r="AA32" s="10" t="str">
        <f>IFERROR(INDEX($BE$53:$BE$82,MATCH($B$4,$A$53:$A$82,0)),"")</f>
        <v>Convive / contexte pris en compte</v>
      </c>
      <c r="AB32" s="26">
        <f>IFERROR(INDEX($BF$53:$BF$82,MATCH($B$4,$A$53:$A$82,0)),0)</f>
        <v>3</v>
      </c>
      <c r="AC32" s="26" t="str">
        <f>IFERROR(INDEX($BG$53:$BG$82,MATCH($B$4,$A$53:$A$82,0)),"")</f>
        <v>public</v>
      </c>
      <c r="AD32" s="26" t="str">
        <f>IFERROR(INDEX($BH$53:$BH$82,MATCH($B$4,$A$53:$A$82,0)),"")</f>
        <v>convive</v>
      </c>
      <c r="AE32" s="26" t="str">
        <f>IFERROR(INDEX($BI$53:$BI$82,MATCH($B$4,$A$53:$A$82,0)),"")</f>
        <v>acceptabilite</v>
      </c>
      <c r="AF32" s="26" t="str">
        <f>IFERROR(INDEX($BJ$53:$BJ$82,MATCH($B$4,$A$53:$A$82,0)),"")</f>
        <v>enfants</v>
      </c>
      <c r="AG32" s="26" t="str">
        <f>IFERROR(INDEX($BK$53:$BK$82,MATCH($B$4,$A$53:$A$82,0)),"")</f>
        <v>ados</v>
      </c>
      <c r="AH32" s="26" t="str">
        <f>IFERROR(INDEX($BL$53:$BL$82,MATCH($B$4,$A$53:$A$82,0)),"")</f>
        <v>personnes</v>
      </c>
    </row>
    <row r="33" spans="1:34" ht="24" customHeight="1" x14ac:dyDescent="0.25">
      <c r="A33" s="1258"/>
      <c r="B33" s="13" t="str">
        <f t="shared" si="0"/>
        <v>Justification claire</v>
      </c>
      <c r="C33" s="24">
        <f t="shared" si="1"/>
        <v>2</v>
      </c>
      <c r="D33" s="24">
        <f t="shared" si="2"/>
        <v>0</v>
      </c>
      <c r="E33" s="24">
        <f t="shared" si="3"/>
        <v>2</v>
      </c>
      <c r="F33" s="16" t="str">
        <f t="shared" si="4"/>
        <v>Corrigé</v>
      </c>
      <c r="G33" s="25"/>
      <c r="H33" s="14" t="str">
        <f t="shared" si="5"/>
        <v>Justification claire</v>
      </c>
      <c r="I33" s="24">
        <f t="shared" si="6"/>
        <v>2</v>
      </c>
      <c r="J33" s="24">
        <f t="shared" si="7"/>
        <v>0</v>
      </c>
      <c r="K33" s="24">
        <f t="shared" si="8"/>
        <v>2</v>
      </c>
      <c r="L33" s="16" t="str">
        <f t="shared" si="9"/>
        <v>Corrigé</v>
      </c>
      <c r="M33" s="12"/>
      <c r="AA33" s="10" t="str">
        <f>IFERROR(INDEX($BM$53:$BM$82,MATCH($B$4,$A$53:$A$82,0)),"")</f>
        <v>Justification claire</v>
      </c>
      <c r="AB33" s="26">
        <f>IFERROR(INDEX($BN$53:$BN$82,MATCH($B$4,$A$53:$A$82,0)),0)</f>
        <v>2</v>
      </c>
      <c r="AC33" s="26" t="str">
        <f>IFERROR(INDEX($BO$53:$BO$82,MATCH($B$4,$A$53:$A$82,0)),"")</f>
        <v>parce</v>
      </c>
      <c r="AD33" s="26" t="str">
        <f>IFERROR(INDEX($BP$53:$BP$82,MATCH($B$4,$A$53:$A$82,0)),"")</f>
        <v>justifie</v>
      </c>
      <c r="AE33" s="26" t="str">
        <f>IFERROR(INDEX($BQ$53:$BQ$82,MATCH($B$4,$A$53:$A$82,0)),"")</f>
        <v>coherent</v>
      </c>
      <c r="AF33" s="26" t="str">
        <f>IFERROR(INDEX($BR$53:$BR$82,MATCH($B$4,$A$53:$A$82,0)),"")</f>
        <v>parce</v>
      </c>
      <c r="AG33" s="26" t="str">
        <f>IFERROR(INDEX($BS$53:$BS$82,MATCH($B$4,$A$53:$A$82,0)),"")</f>
        <v>pour</v>
      </c>
      <c r="AH33" s="26" t="str">
        <f>IFERROR(INDEX($BT$53:$BT$82,MATCH($B$4,$A$53:$A$82,0)),"")</f>
        <v>eviter</v>
      </c>
    </row>
    <row r="34" spans="1:34" ht="24" customHeight="1" x14ac:dyDescent="0.25">
      <c r="A34" s="1258"/>
      <c r="B34" s="13" t="str">
        <f>"Score A PRO"</f>
        <v>Score A PRO</v>
      </c>
      <c r="C34" s="19">
        <f>SUM($D$28:$D$33)</f>
        <v>8</v>
      </c>
      <c r="D34" s="27"/>
      <c r="E34" s="27"/>
      <c r="F34" s="27"/>
      <c r="G34" s="28"/>
      <c r="H34" s="14" t="str">
        <f>"Score A CFA"</f>
        <v>Score A CFA</v>
      </c>
      <c r="I34" s="17">
        <f>SUM($J$28:$J$33)</f>
        <v>8</v>
      </c>
      <c r="J34" s="27"/>
      <c r="K34" s="27"/>
      <c r="L34" s="27"/>
      <c r="M34" s="12"/>
    </row>
    <row r="35" spans="1:34" ht="24" customHeight="1" x14ac:dyDescent="0.25">
      <c r="A35" s="1258"/>
      <c r="B35" s="13" t="str">
        <f>"Score B PRO (A+B)"</f>
        <v>Score B PRO (A+B)</v>
      </c>
      <c r="C35" s="19">
        <f>IF(COUNTA($B$15:$B$16)=0,"",SUM($E$28:$E$33))</f>
        <v>20</v>
      </c>
      <c r="D35" s="27"/>
      <c r="E35" s="27"/>
      <c r="F35" s="27"/>
      <c r="G35" s="28"/>
      <c r="H35" s="14" t="str">
        <f>"Score B CFA (A+B)"</f>
        <v>Score B CFA (A+B)</v>
      </c>
      <c r="I35" s="17">
        <f>IF(COUNTA($I$15:$I$16)=0,"",SUM($K$28:$K$33))</f>
        <v>20</v>
      </c>
      <c r="J35" s="27"/>
      <c r="K35" s="27"/>
      <c r="L35" s="27"/>
      <c r="M35" s="12"/>
    </row>
    <row r="36" spans="1:34" ht="24" customHeight="1" x14ac:dyDescent="0.25">
      <c r="A36" s="1258"/>
      <c r="B36" s="136" t="str">
        <f>"Progression PRO"</f>
        <v>Progression PRO</v>
      </c>
      <c r="C36" s="137">
        <f>IF($C$35="","",$C$35-$C$34)</f>
        <v>12</v>
      </c>
      <c r="D36" s="56"/>
      <c r="E36" s="56"/>
      <c r="F36" s="56"/>
      <c r="G36" s="57"/>
      <c r="H36" s="136" t="str">
        <f>"Progression CFA"</f>
        <v>Progression CFA</v>
      </c>
      <c r="I36" s="137">
        <f>IF($I$35="","",$I$35-$I$34)</f>
        <v>12</v>
      </c>
      <c r="J36" s="29"/>
      <c r="K36" s="29"/>
      <c r="L36" s="29"/>
      <c r="M36" s="12"/>
    </row>
    <row r="37" spans="1:34" ht="15.75" customHeight="1" x14ac:dyDescent="0.25">
      <c r="A37" s="9"/>
      <c r="B37" s="8"/>
      <c r="C37" s="9"/>
      <c r="D37" s="9"/>
      <c r="E37" s="9"/>
      <c r="F37" s="9"/>
      <c r="G37" s="9"/>
      <c r="H37" s="9"/>
      <c r="I37" s="9"/>
      <c r="J37" s="30"/>
      <c r="K37" s="30"/>
      <c r="L37" s="30"/>
      <c r="M37" s="30"/>
    </row>
    <row r="52" spans="1:72" ht="27.95" customHeight="1" x14ac:dyDescent="0.25">
      <c r="A52" s="31" t="s">
        <v>83</v>
      </c>
      <c r="B52" s="31" t="s">
        <v>5</v>
      </c>
      <c r="C52" s="31" t="s">
        <v>6</v>
      </c>
      <c r="D52" s="31" t="s">
        <v>84</v>
      </c>
      <c r="E52" s="31" t="s">
        <v>85</v>
      </c>
      <c r="F52" s="31" t="s">
        <v>86</v>
      </c>
      <c r="G52" s="31" t="s">
        <v>87</v>
      </c>
      <c r="H52" s="31" t="s">
        <v>88</v>
      </c>
      <c r="I52" s="31" t="s">
        <v>89</v>
      </c>
      <c r="J52" s="31" t="s">
        <v>90</v>
      </c>
      <c r="K52" s="31" t="s">
        <v>91</v>
      </c>
      <c r="L52" s="31" t="s">
        <v>92</v>
      </c>
      <c r="M52" s="31" t="s">
        <v>93</v>
      </c>
      <c r="N52" s="31" t="s">
        <v>94</v>
      </c>
      <c r="O52" s="31" t="s">
        <v>95</v>
      </c>
      <c r="P52" s="31" t="s">
        <v>96</v>
      </c>
      <c r="Q52" s="31" t="s">
        <v>97</v>
      </c>
      <c r="R52" s="31" t="s">
        <v>98</v>
      </c>
      <c r="S52" s="31" t="s">
        <v>99</v>
      </c>
      <c r="T52" s="31" t="s">
        <v>100</v>
      </c>
      <c r="U52" s="31" t="s">
        <v>101</v>
      </c>
      <c r="V52" s="31" t="s">
        <v>102</v>
      </c>
      <c r="W52" s="31" t="s">
        <v>103</v>
      </c>
      <c r="X52" s="31" t="s">
        <v>104</v>
      </c>
      <c r="Y52" s="32" t="s">
        <v>105</v>
      </c>
      <c r="Z52" s="32" t="s">
        <v>106</v>
      </c>
      <c r="AA52" s="32" t="s">
        <v>107</v>
      </c>
      <c r="AB52" s="32" t="s">
        <v>108</v>
      </c>
      <c r="AC52" s="32" t="s">
        <v>109</v>
      </c>
      <c r="AD52" s="32" t="s">
        <v>110</v>
      </c>
      <c r="AE52" s="32" t="s">
        <v>111</v>
      </c>
      <c r="AF52" s="32" t="s">
        <v>112</v>
      </c>
      <c r="AG52" s="32" t="s">
        <v>113</v>
      </c>
      <c r="AH52" s="32" t="s">
        <v>114</v>
      </c>
      <c r="AI52" s="32" t="s">
        <v>115</v>
      </c>
      <c r="AJ52" s="32" t="s">
        <v>116</v>
      </c>
      <c r="AK52" s="32" t="s">
        <v>117</v>
      </c>
      <c r="AL52" s="32" t="s">
        <v>118</v>
      </c>
      <c r="AM52" s="32" t="s">
        <v>119</v>
      </c>
      <c r="AN52" s="32" t="s">
        <v>120</v>
      </c>
      <c r="AO52" s="32" t="s">
        <v>121</v>
      </c>
      <c r="AP52" s="32" t="s">
        <v>122</v>
      </c>
      <c r="AQ52" s="32" t="s">
        <v>123</v>
      </c>
      <c r="AR52" s="32" t="s">
        <v>124</v>
      </c>
      <c r="AS52" s="32" t="s">
        <v>125</v>
      </c>
      <c r="AT52" s="32" t="s">
        <v>126</v>
      </c>
      <c r="AU52" s="32" t="s">
        <v>127</v>
      </c>
      <c r="AV52" s="32" t="s">
        <v>128</v>
      </c>
      <c r="AW52" s="32" t="s">
        <v>129</v>
      </c>
      <c r="AX52" s="32" t="s">
        <v>130</v>
      </c>
      <c r="AY52" s="32" t="s">
        <v>131</v>
      </c>
      <c r="AZ52" s="32" t="s">
        <v>132</v>
      </c>
      <c r="BA52" s="32" t="s">
        <v>133</v>
      </c>
      <c r="BB52" s="32" t="s">
        <v>134</v>
      </c>
      <c r="BC52" s="32" t="s">
        <v>135</v>
      </c>
      <c r="BD52" s="32" t="s">
        <v>136</v>
      </c>
      <c r="BE52" s="32" t="s">
        <v>137</v>
      </c>
      <c r="BF52" s="32" t="s">
        <v>138</v>
      </c>
      <c r="BG52" s="32" t="s">
        <v>139</v>
      </c>
      <c r="BH52" s="32" t="s">
        <v>140</v>
      </c>
      <c r="BI52" s="32" t="s">
        <v>141</v>
      </c>
      <c r="BJ52" s="32" t="s">
        <v>142</v>
      </c>
      <c r="BK52" s="32" t="s">
        <v>143</v>
      </c>
      <c r="BL52" s="32" t="s">
        <v>144</v>
      </c>
      <c r="BM52" s="32" t="s">
        <v>145</v>
      </c>
      <c r="BN52" s="32" t="s">
        <v>146</v>
      </c>
      <c r="BO52" s="32" t="s">
        <v>147</v>
      </c>
      <c r="BP52" s="32" t="s">
        <v>148</v>
      </c>
      <c r="BQ52" s="32" t="s">
        <v>149</v>
      </c>
      <c r="BR52" s="32" t="s">
        <v>150</v>
      </c>
      <c r="BS52" s="32" t="s">
        <v>151</v>
      </c>
      <c r="BT52" s="32" t="s">
        <v>152</v>
      </c>
    </row>
    <row r="53" spans="1:72" s="184" customFormat="1" ht="54.95" customHeight="1" x14ac:dyDescent="0.25">
      <c r="A53" s="155">
        <v>1</v>
      </c>
      <c r="B53" s="184" t="s">
        <v>246</v>
      </c>
      <c r="C53" s="184" t="s">
        <v>247</v>
      </c>
      <c r="D53" s="184" t="s">
        <v>248</v>
      </c>
      <c r="E53" s="184" t="s">
        <v>3277</v>
      </c>
      <c r="F53" s="184" t="s">
        <v>3278</v>
      </c>
      <c r="G53" s="184" t="s">
        <v>3279</v>
      </c>
      <c r="H53" s="184" t="s">
        <v>3264</v>
      </c>
      <c r="I53" s="184" t="s">
        <v>3265</v>
      </c>
      <c r="J53" s="184" t="s">
        <v>3280</v>
      </c>
      <c r="K53" s="184" t="s">
        <v>3281</v>
      </c>
      <c r="L53" s="184" t="s">
        <v>3282</v>
      </c>
      <c r="M53" s="184" t="s">
        <v>3283</v>
      </c>
      <c r="N53" s="184" t="s">
        <v>3284</v>
      </c>
      <c r="O53" s="184">
        <v>20</v>
      </c>
      <c r="P53" s="184" t="s">
        <v>164</v>
      </c>
      <c r="Q53" s="184" t="s">
        <v>260</v>
      </c>
      <c r="R53" s="184" t="s">
        <v>3285</v>
      </c>
      <c r="S53" s="184" t="s">
        <v>3286</v>
      </c>
      <c r="T53" s="184" t="s">
        <v>3287</v>
      </c>
      <c r="U53" s="184" t="s">
        <v>3288</v>
      </c>
      <c r="V53" s="184" t="s">
        <v>3289</v>
      </c>
      <c r="W53" s="184" t="s">
        <v>3290</v>
      </c>
      <c r="X53" s="184" t="s">
        <v>3291</v>
      </c>
      <c r="Y53" s="185" t="s">
        <v>3292</v>
      </c>
      <c r="Z53" s="185">
        <v>4</v>
      </c>
      <c r="AA53" s="185" t="s">
        <v>2359</v>
      </c>
      <c r="AB53" s="185" t="s">
        <v>3293</v>
      </c>
      <c r="AC53" s="185" t="s">
        <v>268</v>
      </c>
      <c r="AD53" s="185" t="s">
        <v>464</v>
      </c>
      <c r="AE53" s="185" t="s">
        <v>2772</v>
      </c>
      <c r="AF53" s="185" t="s">
        <v>273</v>
      </c>
      <c r="AG53" s="185" t="s">
        <v>3294</v>
      </c>
      <c r="AH53" s="185">
        <v>4</v>
      </c>
      <c r="AI53" s="185" t="s">
        <v>274</v>
      </c>
      <c r="AJ53" s="185" t="s">
        <v>275</v>
      </c>
      <c r="AK53" s="185" t="s">
        <v>465</v>
      </c>
      <c r="AL53" s="185" t="s">
        <v>274</v>
      </c>
      <c r="AM53" s="185" t="s">
        <v>275</v>
      </c>
      <c r="AN53" s="185" t="s">
        <v>272</v>
      </c>
      <c r="AO53" s="185" t="s">
        <v>3295</v>
      </c>
      <c r="AP53" s="185">
        <v>4</v>
      </c>
      <c r="AQ53" s="185" t="s">
        <v>2374</v>
      </c>
      <c r="AR53" s="185" t="s">
        <v>276</v>
      </c>
      <c r="AS53" s="185" t="s">
        <v>3296</v>
      </c>
      <c r="AT53" s="185" t="s">
        <v>2374</v>
      </c>
      <c r="AU53" s="185" t="s">
        <v>276</v>
      </c>
      <c r="AV53" s="185" t="s">
        <v>3296</v>
      </c>
      <c r="AW53" s="185" t="s">
        <v>3297</v>
      </c>
      <c r="AX53" s="185">
        <v>3</v>
      </c>
      <c r="AY53" s="185" t="s">
        <v>1558</v>
      </c>
      <c r="AZ53" s="185" t="s">
        <v>437</v>
      </c>
      <c r="BA53" s="185" t="s">
        <v>1035</v>
      </c>
      <c r="BB53" s="185" t="s">
        <v>1558</v>
      </c>
      <c r="BC53" s="185" t="s">
        <v>437</v>
      </c>
      <c r="BD53" s="185" t="s">
        <v>289</v>
      </c>
      <c r="BE53" s="185" t="s">
        <v>3298</v>
      </c>
      <c r="BF53" s="185">
        <v>3</v>
      </c>
      <c r="BG53" s="185" t="s">
        <v>786</v>
      </c>
      <c r="BH53" s="185" t="s">
        <v>410</v>
      </c>
      <c r="BI53" s="185" t="s">
        <v>352</v>
      </c>
      <c r="BJ53" s="185" t="s">
        <v>188</v>
      </c>
      <c r="BK53" s="185" t="s">
        <v>284</v>
      </c>
      <c r="BL53" s="185" t="s">
        <v>788</v>
      </c>
      <c r="BM53" s="185" t="s">
        <v>198</v>
      </c>
      <c r="BN53" s="185">
        <v>2</v>
      </c>
      <c r="BO53" s="185" t="s">
        <v>199</v>
      </c>
      <c r="BP53" s="185" t="s">
        <v>3299</v>
      </c>
      <c r="BQ53" s="185" t="s">
        <v>3300</v>
      </c>
      <c r="BR53" s="185" t="s">
        <v>199</v>
      </c>
      <c r="BS53" s="185" t="s">
        <v>202</v>
      </c>
      <c r="BT53" s="185" t="s">
        <v>203</v>
      </c>
    </row>
    <row r="54" spans="1:72" s="184" customFormat="1" ht="54.95" customHeight="1" x14ac:dyDescent="0.25">
      <c r="A54" s="155">
        <v>2</v>
      </c>
      <c r="B54" s="184" t="s">
        <v>153</v>
      </c>
      <c r="C54" s="184" t="s">
        <v>154</v>
      </c>
      <c r="D54" s="184" t="s">
        <v>3301</v>
      </c>
      <c r="E54" s="184" t="s">
        <v>3302</v>
      </c>
      <c r="F54" s="184" t="s">
        <v>3303</v>
      </c>
      <c r="G54" s="184" t="s">
        <v>3304</v>
      </c>
      <c r="H54" s="184" t="s">
        <v>3305</v>
      </c>
      <c r="I54" s="184" t="s">
        <v>3306</v>
      </c>
      <c r="J54" s="184" t="s">
        <v>3307</v>
      </c>
      <c r="K54" s="184" t="s">
        <v>3308</v>
      </c>
      <c r="L54" s="184" t="s">
        <v>3282</v>
      </c>
      <c r="M54" s="184" t="s">
        <v>3309</v>
      </c>
      <c r="N54" s="184" t="s">
        <v>3284</v>
      </c>
      <c r="O54" s="184">
        <v>20</v>
      </c>
      <c r="P54" s="184" t="s">
        <v>164</v>
      </c>
      <c r="Q54" s="184" t="s">
        <v>3310</v>
      </c>
      <c r="R54" s="184" t="s">
        <v>3311</v>
      </c>
      <c r="S54" s="184" t="s">
        <v>3312</v>
      </c>
      <c r="T54" s="184" t="s">
        <v>3313</v>
      </c>
      <c r="U54" s="184" t="s">
        <v>3314</v>
      </c>
      <c r="V54" s="184" t="s">
        <v>3315</v>
      </c>
      <c r="W54" s="184" t="s">
        <v>3316</v>
      </c>
      <c r="X54" s="184" t="s">
        <v>3317</v>
      </c>
      <c r="Y54" s="185" t="s">
        <v>3292</v>
      </c>
      <c r="Z54" s="185">
        <v>4</v>
      </c>
      <c r="AA54" s="185" t="s">
        <v>2359</v>
      </c>
      <c r="AB54" s="185" t="s">
        <v>3293</v>
      </c>
      <c r="AC54" s="185" t="s">
        <v>268</v>
      </c>
      <c r="AD54" s="185" t="s">
        <v>464</v>
      </c>
      <c r="AE54" s="185" t="s">
        <v>2772</v>
      </c>
      <c r="AF54" s="185" t="s">
        <v>273</v>
      </c>
      <c r="AG54" s="185" t="s">
        <v>3294</v>
      </c>
      <c r="AH54" s="185">
        <v>4</v>
      </c>
      <c r="AI54" s="185" t="s">
        <v>274</v>
      </c>
      <c r="AJ54" s="185" t="s">
        <v>275</v>
      </c>
      <c r="AK54" s="185" t="s">
        <v>465</v>
      </c>
      <c r="AL54" s="185" t="s">
        <v>274</v>
      </c>
      <c r="AM54" s="185" t="s">
        <v>275</v>
      </c>
      <c r="AN54" s="185" t="s">
        <v>272</v>
      </c>
      <c r="AO54" s="185" t="s">
        <v>3295</v>
      </c>
      <c r="AP54" s="185">
        <v>4</v>
      </c>
      <c r="AQ54" s="185" t="s">
        <v>2374</v>
      </c>
      <c r="AR54" s="185" t="s">
        <v>276</v>
      </c>
      <c r="AS54" s="185" t="s">
        <v>3296</v>
      </c>
      <c r="AT54" s="185" t="s">
        <v>2374</v>
      </c>
      <c r="AU54" s="185" t="s">
        <v>276</v>
      </c>
      <c r="AV54" s="185" t="s">
        <v>3296</v>
      </c>
      <c r="AW54" s="185" t="s">
        <v>3297</v>
      </c>
      <c r="AX54" s="185">
        <v>3</v>
      </c>
      <c r="AY54" s="185" t="s">
        <v>1558</v>
      </c>
      <c r="AZ54" s="185" t="s">
        <v>437</v>
      </c>
      <c r="BA54" s="185" t="s">
        <v>1035</v>
      </c>
      <c r="BB54" s="185" t="s">
        <v>1558</v>
      </c>
      <c r="BC54" s="185" t="s">
        <v>437</v>
      </c>
      <c r="BD54" s="185" t="s">
        <v>289</v>
      </c>
      <c r="BE54" s="185" t="s">
        <v>3298</v>
      </c>
      <c r="BF54" s="185">
        <v>3</v>
      </c>
      <c r="BG54" s="185" t="s">
        <v>786</v>
      </c>
      <c r="BH54" s="185" t="s">
        <v>410</v>
      </c>
      <c r="BI54" s="185" t="s">
        <v>352</v>
      </c>
      <c r="BJ54" s="185" t="s">
        <v>188</v>
      </c>
      <c r="BK54" s="185" t="s">
        <v>284</v>
      </c>
      <c r="BL54" s="185" t="s">
        <v>788</v>
      </c>
      <c r="BM54" s="185" t="s">
        <v>198</v>
      </c>
      <c r="BN54" s="185">
        <v>2</v>
      </c>
      <c r="BO54" s="185" t="s">
        <v>199</v>
      </c>
      <c r="BP54" s="185" t="s">
        <v>3299</v>
      </c>
      <c r="BQ54" s="185" t="s">
        <v>3300</v>
      </c>
      <c r="BR54" s="185" t="s">
        <v>199</v>
      </c>
      <c r="BS54" s="185" t="s">
        <v>202</v>
      </c>
      <c r="BT54" s="185" t="s">
        <v>203</v>
      </c>
    </row>
    <row r="55" spans="1:72" s="184" customFormat="1" ht="54.95" customHeight="1" x14ac:dyDescent="0.25">
      <c r="A55" s="155">
        <v>3</v>
      </c>
      <c r="B55" s="184" t="s">
        <v>204</v>
      </c>
      <c r="C55" s="184" t="s">
        <v>205</v>
      </c>
      <c r="D55" s="184" t="s">
        <v>3318</v>
      </c>
      <c r="E55" s="184" t="s">
        <v>3319</v>
      </c>
      <c r="F55" s="184" t="s">
        <v>3320</v>
      </c>
      <c r="G55" s="184" t="s">
        <v>3321</v>
      </c>
      <c r="H55" s="184" t="s">
        <v>3322</v>
      </c>
      <c r="I55" s="184" t="s">
        <v>3323</v>
      </c>
      <c r="J55" s="184" t="s">
        <v>3324</v>
      </c>
      <c r="K55" s="184" t="s">
        <v>3325</v>
      </c>
      <c r="L55" s="184" t="s">
        <v>3282</v>
      </c>
      <c r="M55" s="184" t="s">
        <v>3326</v>
      </c>
      <c r="N55" s="184" t="s">
        <v>3284</v>
      </c>
      <c r="O55" s="184">
        <v>20</v>
      </c>
      <c r="P55" s="184" t="s">
        <v>259</v>
      </c>
      <c r="Q55" s="184" t="s">
        <v>3327</v>
      </c>
      <c r="R55" s="184" t="s">
        <v>3328</v>
      </c>
      <c r="S55" s="184" t="s">
        <v>3329</v>
      </c>
      <c r="T55" s="184" t="s">
        <v>3330</v>
      </c>
      <c r="U55" s="184" t="s">
        <v>3331</v>
      </c>
      <c r="V55" s="184" t="s">
        <v>3332</v>
      </c>
      <c r="W55" s="184" t="s">
        <v>3333</v>
      </c>
      <c r="X55" s="184" t="s">
        <v>3334</v>
      </c>
      <c r="Y55" s="185" t="s">
        <v>3292</v>
      </c>
      <c r="Z55" s="185">
        <v>4</v>
      </c>
      <c r="AA55" s="185" t="s">
        <v>2359</v>
      </c>
      <c r="AB55" s="185" t="s">
        <v>3293</v>
      </c>
      <c r="AC55" s="185" t="s">
        <v>268</v>
      </c>
      <c r="AD55" s="185" t="s">
        <v>464</v>
      </c>
      <c r="AE55" s="185" t="s">
        <v>2772</v>
      </c>
      <c r="AF55" s="185" t="s">
        <v>273</v>
      </c>
      <c r="AG55" s="185" t="s">
        <v>3294</v>
      </c>
      <c r="AH55" s="185">
        <v>4</v>
      </c>
      <c r="AI55" s="185" t="s">
        <v>274</v>
      </c>
      <c r="AJ55" s="185" t="s">
        <v>275</v>
      </c>
      <c r="AK55" s="185" t="s">
        <v>465</v>
      </c>
      <c r="AL55" s="185" t="s">
        <v>274</v>
      </c>
      <c r="AM55" s="185" t="s">
        <v>275</v>
      </c>
      <c r="AN55" s="185" t="s">
        <v>272</v>
      </c>
      <c r="AO55" s="185" t="s">
        <v>3295</v>
      </c>
      <c r="AP55" s="185">
        <v>4</v>
      </c>
      <c r="AQ55" s="185" t="s">
        <v>2374</v>
      </c>
      <c r="AR55" s="185" t="s">
        <v>276</v>
      </c>
      <c r="AS55" s="185" t="s">
        <v>3296</v>
      </c>
      <c r="AT55" s="185" t="s">
        <v>2374</v>
      </c>
      <c r="AU55" s="185" t="s">
        <v>276</v>
      </c>
      <c r="AV55" s="185" t="s">
        <v>3296</v>
      </c>
      <c r="AW55" s="185" t="s">
        <v>3297</v>
      </c>
      <c r="AX55" s="185">
        <v>3</v>
      </c>
      <c r="AY55" s="185" t="s">
        <v>1558</v>
      </c>
      <c r="AZ55" s="185" t="s">
        <v>437</v>
      </c>
      <c r="BA55" s="185" t="s">
        <v>1035</v>
      </c>
      <c r="BB55" s="185" t="s">
        <v>1558</v>
      </c>
      <c r="BC55" s="185" t="s">
        <v>437</v>
      </c>
      <c r="BD55" s="185" t="s">
        <v>289</v>
      </c>
      <c r="BE55" s="185" t="s">
        <v>3298</v>
      </c>
      <c r="BF55" s="185">
        <v>3</v>
      </c>
      <c r="BG55" s="185" t="s">
        <v>786</v>
      </c>
      <c r="BH55" s="185" t="s">
        <v>410</v>
      </c>
      <c r="BI55" s="185" t="s">
        <v>352</v>
      </c>
      <c r="BJ55" s="185" t="s">
        <v>188</v>
      </c>
      <c r="BK55" s="185" t="s">
        <v>284</v>
      </c>
      <c r="BL55" s="185" t="s">
        <v>788</v>
      </c>
      <c r="BM55" s="185" t="s">
        <v>198</v>
      </c>
      <c r="BN55" s="185">
        <v>2</v>
      </c>
      <c r="BO55" s="185" t="s">
        <v>199</v>
      </c>
      <c r="BP55" s="185" t="s">
        <v>3299</v>
      </c>
      <c r="BQ55" s="185" t="s">
        <v>3300</v>
      </c>
      <c r="BR55" s="185" t="s">
        <v>199</v>
      </c>
      <c r="BS55" s="185" t="s">
        <v>202</v>
      </c>
      <c r="BT55" s="185" t="s">
        <v>203</v>
      </c>
    </row>
    <row r="56" spans="1:72" s="184" customFormat="1" ht="54.95" customHeight="1" x14ac:dyDescent="0.25">
      <c r="A56" s="155">
        <v>4</v>
      </c>
      <c r="B56" s="184" t="s">
        <v>444</v>
      </c>
      <c r="C56" s="184" t="s">
        <v>247</v>
      </c>
      <c r="D56" s="184" t="s">
        <v>3335</v>
      </c>
      <c r="E56" s="184" t="s">
        <v>3336</v>
      </c>
      <c r="F56" s="184" t="s">
        <v>3337</v>
      </c>
      <c r="G56" s="184" t="s">
        <v>3338</v>
      </c>
      <c r="H56" s="184" t="s">
        <v>3339</v>
      </c>
      <c r="I56" s="184" t="s">
        <v>3340</v>
      </c>
      <c r="J56" s="184" t="s">
        <v>3341</v>
      </c>
      <c r="K56" s="184" t="s">
        <v>3342</v>
      </c>
      <c r="L56" s="184" t="s">
        <v>3282</v>
      </c>
      <c r="M56" s="184" t="s">
        <v>3343</v>
      </c>
      <c r="N56" s="184" t="s">
        <v>3284</v>
      </c>
      <c r="O56" s="184">
        <v>20</v>
      </c>
      <c r="P56" s="184" t="s">
        <v>259</v>
      </c>
      <c r="Q56" s="184" t="s">
        <v>3344</v>
      </c>
      <c r="R56" s="184" t="s">
        <v>3345</v>
      </c>
      <c r="S56" s="184" t="s">
        <v>3346</v>
      </c>
      <c r="T56" s="184" t="s">
        <v>3347</v>
      </c>
      <c r="U56" s="184" t="s">
        <v>2541</v>
      </c>
      <c r="V56" s="184" t="s">
        <v>3348</v>
      </c>
      <c r="W56" s="184" t="s">
        <v>3349</v>
      </c>
      <c r="X56" s="184" t="s">
        <v>3350</v>
      </c>
      <c r="Y56" s="185" t="s">
        <v>3292</v>
      </c>
      <c r="Z56" s="185">
        <v>4</v>
      </c>
      <c r="AA56" s="185" t="s">
        <v>2359</v>
      </c>
      <c r="AB56" s="185" t="s">
        <v>3293</v>
      </c>
      <c r="AC56" s="185" t="s">
        <v>268</v>
      </c>
      <c r="AD56" s="185" t="s">
        <v>464</v>
      </c>
      <c r="AE56" s="185" t="s">
        <v>2772</v>
      </c>
      <c r="AF56" s="185" t="s">
        <v>273</v>
      </c>
      <c r="AG56" s="185" t="s">
        <v>3294</v>
      </c>
      <c r="AH56" s="185">
        <v>4</v>
      </c>
      <c r="AI56" s="185" t="s">
        <v>274</v>
      </c>
      <c r="AJ56" s="185" t="s">
        <v>275</v>
      </c>
      <c r="AK56" s="185" t="s">
        <v>465</v>
      </c>
      <c r="AL56" s="185" t="s">
        <v>274</v>
      </c>
      <c r="AM56" s="185" t="s">
        <v>275</v>
      </c>
      <c r="AN56" s="185" t="s">
        <v>272</v>
      </c>
      <c r="AO56" s="185" t="s">
        <v>3295</v>
      </c>
      <c r="AP56" s="185">
        <v>4</v>
      </c>
      <c r="AQ56" s="185" t="s">
        <v>2374</v>
      </c>
      <c r="AR56" s="185" t="s">
        <v>276</v>
      </c>
      <c r="AS56" s="185" t="s">
        <v>3296</v>
      </c>
      <c r="AT56" s="185" t="s">
        <v>2374</v>
      </c>
      <c r="AU56" s="185" t="s">
        <v>276</v>
      </c>
      <c r="AV56" s="185" t="s">
        <v>3296</v>
      </c>
      <c r="AW56" s="185" t="s">
        <v>3297</v>
      </c>
      <c r="AX56" s="185">
        <v>3</v>
      </c>
      <c r="AY56" s="185" t="s">
        <v>1558</v>
      </c>
      <c r="AZ56" s="185" t="s">
        <v>437</v>
      </c>
      <c r="BA56" s="185" t="s">
        <v>1035</v>
      </c>
      <c r="BB56" s="185" t="s">
        <v>1558</v>
      </c>
      <c r="BC56" s="185" t="s">
        <v>437</v>
      </c>
      <c r="BD56" s="185" t="s">
        <v>289</v>
      </c>
      <c r="BE56" s="185" t="s">
        <v>3298</v>
      </c>
      <c r="BF56" s="185">
        <v>3</v>
      </c>
      <c r="BG56" s="185" t="s">
        <v>786</v>
      </c>
      <c r="BH56" s="185" t="s">
        <v>410</v>
      </c>
      <c r="BI56" s="185" t="s">
        <v>352</v>
      </c>
      <c r="BJ56" s="185" t="s">
        <v>188</v>
      </c>
      <c r="BK56" s="185" t="s">
        <v>284</v>
      </c>
      <c r="BL56" s="185" t="s">
        <v>788</v>
      </c>
      <c r="BM56" s="185" t="s">
        <v>198</v>
      </c>
      <c r="BN56" s="185">
        <v>2</v>
      </c>
      <c r="BO56" s="185" t="s">
        <v>199</v>
      </c>
      <c r="BP56" s="185" t="s">
        <v>3299</v>
      </c>
      <c r="BQ56" s="185" t="s">
        <v>3300</v>
      </c>
      <c r="BR56" s="185" t="s">
        <v>199</v>
      </c>
      <c r="BS56" s="185" t="s">
        <v>202</v>
      </c>
      <c r="BT56" s="185" t="s">
        <v>203</v>
      </c>
    </row>
    <row r="57" spans="1:72" s="184" customFormat="1" ht="54.95" customHeight="1" x14ac:dyDescent="0.25">
      <c r="A57" s="155">
        <v>5</v>
      </c>
      <c r="B57" s="184" t="s">
        <v>385</v>
      </c>
      <c r="C57" s="184" t="s">
        <v>154</v>
      </c>
      <c r="D57" s="184" t="s">
        <v>718</v>
      </c>
      <c r="E57" s="184" t="s">
        <v>3351</v>
      </c>
      <c r="F57" s="184" t="s">
        <v>3352</v>
      </c>
      <c r="G57" s="184" t="s">
        <v>3353</v>
      </c>
      <c r="H57" s="184" t="s">
        <v>3354</v>
      </c>
      <c r="I57" s="184" t="s">
        <v>3355</v>
      </c>
      <c r="J57" s="184" t="s">
        <v>3356</v>
      </c>
      <c r="K57" s="184" t="s">
        <v>725</v>
      </c>
      <c r="L57" s="184" t="s">
        <v>3282</v>
      </c>
      <c r="M57" s="184" t="s">
        <v>3357</v>
      </c>
      <c r="N57" s="184" t="s">
        <v>3284</v>
      </c>
      <c r="O57" s="184">
        <v>20</v>
      </c>
      <c r="P57" s="184" t="s">
        <v>259</v>
      </c>
      <c r="Q57" s="184" t="s">
        <v>1414</v>
      </c>
      <c r="R57" s="184" t="s">
        <v>3358</v>
      </c>
      <c r="S57" s="184" t="s">
        <v>3359</v>
      </c>
      <c r="T57" s="184" t="s">
        <v>3360</v>
      </c>
      <c r="U57" s="184" t="s">
        <v>3361</v>
      </c>
      <c r="V57" s="184" t="s">
        <v>3362</v>
      </c>
      <c r="W57" s="184" t="s">
        <v>3363</v>
      </c>
      <c r="X57" s="184" t="s">
        <v>3364</v>
      </c>
      <c r="Y57" s="185" t="s">
        <v>3292</v>
      </c>
      <c r="Z57" s="185">
        <v>4</v>
      </c>
      <c r="AA57" s="185" t="s">
        <v>2359</v>
      </c>
      <c r="AB57" s="185" t="s">
        <v>3293</v>
      </c>
      <c r="AC57" s="185" t="s">
        <v>268</v>
      </c>
      <c r="AD57" s="185" t="s">
        <v>464</v>
      </c>
      <c r="AE57" s="185" t="s">
        <v>2772</v>
      </c>
      <c r="AF57" s="185" t="s">
        <v>273</v>
      </c>
      <c r="AG57" s="185" t="s">
        <v>3294</v>
      </c>
      <c r="AH57" s="185">
        <v>4</v>
      </c>
      <c r="AI57" s="185" t="s">
        <v>274</v>
      </c>
      <c r="AJ57" s="185" t="s">
        <v>275</v>
      </c>
      <c r="AK57" s="185" t="s">
        <v>465</v>
      </c>
      <c r="AL57" s="185" t="s">
        <v>274</v>
      </c>
      <c r="AM57" s="185" t="s">
        <v>275</v>
      </c>
      <c r="AN57" s="185" t="s">
        <v>272</v>
      </c>
      <c r="AO57" s="185" t="s">
        <v>3295</v>
      </c>
      <c r="AP57" s="185">
        <v>4</v>
      </c>
      <c r="AQ57" s="185" t="s">
        <v>2374</v>
      </c>
      <c r="AR57" s="185" t="s">
        <v>276</v>
      </c>
      <c r="AS57" s="185" t="s">
        <v>3296</v>
      </c>
      <c r="AT57" s="185" t="s">
        <v>2374</v>
      </c>
      <c r="AU57" s="185" t="s">
        <v>276</v>
      </c>
      <c r="AV57" s="185" t="s">
        <v>3296</v>
      </c>
      <c r="AW57" s="185" t="s">
        <v>3297</v>
      </c>
      <c r="AX57" s="185">
        <v>3</v>
      </c>
      <c r="AY57" s="185" t="s">
        <v>1558</v>
      </c>
      <c r="AZ57" s="185" t="s">
        <v>437</v>
      </c>
      <c r="BA57" s="185" t="s">
        <v>1035</v>
      </c>
      <c r="BB57" s="185" t="s">
        <v>1558</v>
      </c>
      <c r="BC57" s="185" t="s">
        <v>437</v>
      </c>
      <c r="BD57" s="185" t="s">
        <v>289</v>
      </c>
      <c r="BE57" s="185" t="s">
        <v>3298</v>
      </c>
      <c r="BF57" s="185">
        <v>3</v>
      </c>
      <c r="BG57" s="185" t="s">
        <v>786</v>
      </c>
      <c r="BH57" s="185" t="s">
        <v>410</v>
      </c>
      <c r="BI57" s="185" t="s">
        <v>352</v>
      </c>
      <c r="BJ57" s="185" t="s">
        <v>188</v>
      </c>
      <c r="BK57" s="185" t="s">
        <v>284</v>
      </c>
      <c r="BL57" s="185" t="s">
        <v>788</v>
      </c>
      <c r="BM57" s="185" t="s">
        <v>198</v>
      </c>
      <c r="BN57" s="185">
        <v>2</v>
      </c>
      <c r="BO57" s="185" t="s">
        <v>199</v>
      </c>
      <c r="BP57" s="185" t="s">
        <v>3299</v>
      </c>
      <c r="BQ57" s="185" t="s">
        <v>3300</v>
      </c>
      <c r="BR57" s="185" t="s">
        <v>199</v>
      </c>
      <c r="BS57" s="185" t="s">
        <v>202</v>
      </c>
      <c r="BT57" s="185" t="s">
        <v>203</v>
      </c>
    </row>
    <row r="58" spans="1:72" s="184" customFormat="1" ht="54.95" customHeight="1" x14ac:dyDescent="0.25">
      <c r="A58" s="155">
        <v>6</v>
      </c>
      <c r="B58" s="184" t="s">
        <v>506</v>
      </c>
      <c r="C58" s="184" t="s">
        <v>247</v>
      </c>
      <c r="D58" s="184" t="s">
        <v>3365</v>
      </c>
      <c r="E58" s="184" t="s">
        <v>3366</v>
      </c>
      <c r="F58" s="184" t="s">
        <v>3367</v>
      </c>
      <c r="G58" s="184" t="s">
        <v>3368</v>
      </c>
      <c r="H58" s="184" t="s">
        <v>3369</v>
      </c>
      <c r="I58" s="184" t="s">
        <v>3370</v>
      </c>
      <c r="J58" s="184" t="s">
        <v>3371</v>
      </c>
      <c r="K58" s="184" t="s">
        <v>3372</v>
      </c>
      <c r="L58" s="184" t="s">
        <v>3282</v>
      </c>
      <c r="M58" s="184" t="s">
        <v>3373</v>
      </c>
      <c r="N58" s="184" t="s">
        <v>3284</v>
      </c>
      <c r="O58" s="184">
        <v>20</v>
      </c>
      <c r="P58" s="184" t="s">
        <v>164</v>
      </c>
      <c r="Q58" s="184" t="s">
        <v>3374</v>
      </c>
      <c r="R58" s="184" t="s">
        <v>3375</v>
      </c>
      <c r="S58" s="184" t="s">
        <v>3376</v>
      </c>
      <c r="T58" s="184" t="s">
        <v>3377</v>
      </c>
      <c r="U58" s="184" t="s">
        <v>3378</v>
      </c>
      <c r="V58" s="184" t="s">
        <v>3379</v>
      </c>
      <c r="W58" s="184" t="s">
        <v>3380</v>
      </c>
      <c r="X58" s="184" t="s">
        <v>3381</v>
      </c>
      <c r="Y58" s="185" t="s">
        <v>3292</v>
      </c>
      <c r="Z58" s="185">
        <v>4</v>
      </c>
      <c r="AA58" s="185" t="s">
        <v>2359</v>
      </c>
      <c r="AB58" s="185" t="s">
        <v>3293</v>
      </c>
      <c r="AC58" s="185" t="s">
        <v>268</v>
      </c>
      <c r="AD58" s="185" t="s">
        <v>464</v>
      </c>
      <c r="AE58" s="185" t="s">
        <v>2772</v>
      </c>
      <c r="AF58" s="185" t="s">
        <v>273</v>
      </c>
      <c r="AG58" s="185" t="s">
        <v>3294</v>
      </c>
      <c r="AH58" s="185">
        <v>4</v>
      </c>
      <c r="AI58" s="185" t="s">
        <v>274</v>
      </c>
      <c r="AJ58" s="185" t="s">
        <v>275</v>
      </c>
      <c r="AK58" s="185" t="s">
        <v>465</v>
      </c>
      <c r="AL58" s="185" t="s">
        <v>274</v>
      </c>
      <c r="AM58" s="185" t="s">
        <v>275</v>
      </c>
      <c r="AN58" s="185" t="s">
        <v>272</v>
      </c>
      <c r="AO58" s="185" t="s">
        <v>3295</v>
      </c>
      <c r="AP58" s="185">
        <v>4</v>
      </c>
      <c r="AQ58" s="185" t="s">
        <v>2374</v>
      </c>
      <c r="AR58" s="185" t="s">
        <v>276</v>
      </c>
      <c r="AS58" s="185" t="s">
        <v>3296</v>
      </c>
      <c r="AT58" s="185" t="s">
        <v>2374</v>
      </c>
      <c r="AU58" s="185" t="s">
        <v>276</v>
      </c>
      <c r="AV58" s="185" t="s">
        <v>3296</v>
      </c>
      <c r="AW58" s="185" t="s">
        <v>3297</v>
      </c>
      <c r="AX58" s="185">
        <v>3</v>
      </c>
      <c r="AY58" s="185" t="s">
        <v>1558</v>
      </c>
      <c r="AZ58" s="185" t="s">
        <v>437</v>
      </c>
      <c r="BA58" s="185" t="s">
        <v>1035</v>
      </c>
      <c r="BB58" s="185" t="s">
        <v>1558</v>
      </c>
      <c r="BC58" s="185" t="s">
        <v>437</v>
      </c>
      <c r="BD58" s="185" t="s">
        <v>289</v>
      </c>
      <c r="BE58" s="185" t="s">
        <v>3298</v>
      </c>
      <c r="BF58" s="185">
        <v>3</v>
      </c>
      <c r="BG58" s="185" t="s">
        <v>786</v>
      </c>
      <c r="BH58" s="185" t="s">
        <v>410</v>
      </c>
      <c r="BI58" s="185" t="s">
        <v>352</v>
      </c>
      <c r="BJ58" s="185" t="s">
        <v>188</v>
      </c>
      <c r="BK58" s="185" t="s">
        <v>284</v>
      </c>
      <c r="BL58" s="185" t="s">
        <v>788</v>
      </c>
      <c r="BM58" s="185" t="s">
        <v>198</v>
      </c>
      <c r="BN58" s="185">
        <v>2</v>
      </c>
      <c r="BO58" s="185" t="s">
        <v>199</v>
      </c>
      <c r="BP58" s="185" t="s">
        <v>3299</v>
      </c>
      <c r="BQ58" s="185" t="s">
        <v>3300</v>
      </c>
      <c r="BR58" s="185" t="s">
        <v>199</v>
      </c>
      <c r="BS58" s="185" t="s">
        <v>202</v>
      </c>
      <c r="BT58" s="185" t="s">
        <v>203</v>
      </c>
    </row>
    <row r="59" spans="1:72" s="184" customFormat="1" ht="54.95" customHeight="1" x14ac:dyDescent="0.25">
      <c r="A59" s="155">
        <v>7</v>
      </c>
      <c r="B59" s="184" t="s">
        <v>385</v>
      </c>
      <c r="C59" s="184" t="s">
        <v>205</v>
      </c>
      <c r="D59" s="184" t="s">
        <v>3382</v>
      </c>
      <c r="E59" s="184" t="s">
        <v>3383</v>
      </c>
      <c r="F59" s="184" t="s">
        <v>3384</v>
      </c>
      <c r="G59" s="184" t="s">
        <v>3385</v>
      </c>
      <c r="H59" s="184" t="s">
        <v>3386</v>
      </c>
      <c r="I59" s="184" t="s">
        <v>3387</v>
      </c>
      <c r="J59" s="184" t="s">
        <v>3388</v>
      </c>
      <c r="K59" s="184" t="s">
        <v>3389</v>
      </c>
      <c r="L59" s="184" t="s">
        <v>3282</v>
      </c>
      <c r="M59" s="184" t="s">
        <v>3390</v>
      </c>
      <c r="N59" s="184" t="s">
        <v>3284</v>
      </c>
      <c r="O59" s="184">
        <v>20</v>
      </c>
      <c r="P59" s="184" t="s">
        <v>259</v>
      </c>
      <c r="Q59" s="184" t="s">
        <v>517</v>
      </c>
      <c r="R59" s="184" t="s">
        <v>3391</v>
      </c>
      <c r="S59" s="184" t="s">
        <v>3392</v>
      </c>
      <c r="T59" s="184" t="s">
        <v>3393</v>
      </c>
      <c r="U59" s="184" t="s">
        <v>1965</v>
      </c>
      <c r="V59" s="184" t="s">
        <v>3394</v>
      </c>
      <c r="W59" s="184" t="s">
        <v>3395</v>
      </c>
      <c r="X59" s="184" t="s">
        <v>3396</v>
      </c>
      <c r="Y59" s="185" t="s">
        <v>3292</v>
      </c>
      <c r="Z59" s="185">
        <v>4</v>
      </c>
      <c r="AA59" s="185" t="s">
        <v>2359</v>
      </c>
      <c r="AB59" s="185" t="s">
        <v>3293</v>
      </c>
      <c r="AC59" s="185" t="s">
        <v>268</v>
      </c>
      <c r="AD59" s="185" t="s">
        <v>464</v>
      </c>
      <c r="AE59" s="185" t="s">
        <v>2772</v>
      </c>
      <c r="AF59" s="185" t="s">
        <v>273</v>
      </c>
      <c r="AG59" s="185" t="s">
        <v>3294</v>
      </c>
      <c r="AH59" s="185">
        <v>4</v>
      </c>
      <c r="AI59" s="185" t="s">
        <v>274</v>
      </c>
      <c r="AJ59" s="185" t="s">
        <v>275</v>
      </c>
      <c r="AK59" s="185" t="s">
        <v>465</v>
      </c>
      <c r="AL59" s="185" t="s">
        <v>274</v>
      </c>
      <c r="AM59" s="185" t="s">
        <v>275</v>
      </c>
      <c r="AN59" s="185" t="s">
        <v>272</v>
      </c>
      <c r="AO59" s="185" t="s">
        <v>3295</v>
      </c>
      <c r="AP59" s="185">
        <v>4</v>
      </c>
      <c r="AQ59" s="185" t="s">
        <v>2374</v>
      </c>
      <c r="AR59" s="185" t="s">
        <v>276</v>
      </c>
      <c r="AS59" s="185" t="s">
        <v>3296</v>
      </c>
      <c r="AT59" s="185" t="s">
        <v>2374</v>
      </c>
      <c r="AU59" s="185" t="s">
        <v>276</v>
      </c>
      <c r="AV59" s="185" t="s">
        <v>3296</v>
      </c>
      <c r="AW59" s="185" t="s">
        <v>3297</v>
      </c>
      <c r="AX59" s="185">
        <v>3</v>
      </c>
      <c r="AY59" s="185" t="s">
        <v>1558</v>
      </c>
      <c r="AZ59" s="185" t="s">
        <v>437</v>
      </c>
      <c r="BA59" s="185" t="s">
        <v>1035</v>
      </c>
      <c r="BB59" s="185" t="s">
        <v>1558</v>
      </c>
      <c r="BC59" s="185" t="s">
        <v>437</v>
      </c>
      <c r="BD59" s="185" t="s">
        <v>289</v>
      </c>
      <c r="BE59" s="185" t="s">
        <v>3298</v>
      </c>
      <c r="BF59" s="185">
        <v>3</v>
      </c>
      <c r="BG59" s="185" t="s">
        <v>786</v>
      </c>
      <c r="BH59" s="185" t="s">
        <v>410</v>
      </c>
      <c r="BI59" s="185" t="s">
        <v>352</v>
      </c>
      <c r="BJ59" s="185" t="s">
        <v>188</v>
      </c>
      <c r="BK59" s="185" t="s">
        <v>284</v>
      </c>
      <c r="BL59" s="185" t="s">
        <v>788</v>
      </c>
      <c r="BM59" s="185" t="s">
        <v>198</v>
      </c>
      <c r="BN59" s="185">
        <v>2</v>
      </c>
      <c r="BO59" s="185" t="s">
        <v>199</v>
      </c>
      <c r="BP59" s="185" t="s">
        <v>3299</v>
      </c>
      <c r="BQ59" s="185" t="s">
        <v>3300</v>
      </c>
      <c r="BR59" s="185" t="s">
        <v>199</v>
      </c>
      <c r="BS59" s="185" t="s">
        <v>202</v>
      </c>
      <c r="BT59" s="185" t="s">
        <v>203</v>
      </c>
    </row>
    <row r="60" spans="1:72" s="184" customFormat="1" ht="54.95" customHeight="1" x14ac:dyDescent="0.25">
      <c r="A60" s="155">
        <v>8</v>
      </c>
      <c r="B60" s="184" t="s">
        <v>444</v>
      </c>
      <c r="C60" s="184" t="s">
        <v>154</v>
      </c>
      <c r="D60" s="184" t="s">
        <v>445</v>
      </c>
      <c r="E60" s="184" t="s">
        <v>3397</v>
      </c>
      <c r="F60" s="184" t="s">
        <v>3398</v>
      </c>
      <c r="G60" s="184" t="s">
        <v>3399</v>
      </c>
      <c r="H60" s="184" t="s">
        <v>3400</v>
      </c>
      <c r="I60" s="184" t="s">
        <v>3401</v>
      </c>
      <c r="J60" s="184" t="s">
        <v>3402</v>
      </c>
      <c r="K60" s="184" t="s">
        <v>3403</v>
      </c>
      <c r="L60" s="184" t="s">
        <v>3282</v>
      </c>
      <c r="M60" s="184" t="s">
        <v>3404</v>
      </c>
      <c r="N60" s="184" t="s">
        <v>3284</v>
      </c>
      <c r="O60" s="184">
        <v>20</v>
      </c>
      <c r="P60" s="184" t="s">
        <v>259</v>
      </c>
      <c r="Q60" s="184" t="s">
        <v>3405</v>
      </c>
      <c r="R60" s="184" t="s">
        <v>3406</v>
      </c>
      <c r="S60" s="184" t="s">
        <v>3407</v>
      </c>
      <c r="T60" s="184" t="s">
        <v>3408</v>
      </c>
      <c r="U60" s="184" t="s">
        <v>893</v>
      </c>
      <c r="V60" s="184" t="s">
        <v>3409</v>
      </c>
      <c r="W60" s="184" t="s">
        <v>3410</v>
      </c>
      <c r="X60" s="184" t="s">
        <v>3411</v>
      </c>
      <c r="Y60" s="185" t="s">
        <v>3292</v>
      </c>
      <c r="Z60" s="185">
        <v>4</v>
      </c>
      <c r="AA60" s="185" t="s">
        <v>2359</v>
      </c>
      <c r="AB60" s="185" t="s">
        <v>3293</v>
      </c>
      <c r="AC60" s="185" t="s">
        <v>268</v>
      </c>
      <c r="AD60" s="185" t="s">
        <v>464</v>
      </c>
      <c r="AE60" s="185" t="s">
        <v>2772</v>
      </c>
      <c r="AF60" s="185" t="s">
        <v>273</v>
      </c>
      <c r="AG60" s="185" t="s">
        <v>3294</v>
      </c>
      <c r="AH60" s="185">
        <v>4</v>
      </c>
      <c r="AI60" s="185" t="s">
        <v>274</v>
      </c>
      <c r="AJ60" s="185" t="s">
        <v>275</v>
      </c>
      <c r="AK60" s="185" t="s">
        <v>465</v>
      </c>
      <c r="AL60" s="185" t="s">
        <v>274</v>
      </c>
      <c r="AM60" s="185" t="s">
        <v>275</v>
      </c>
      <c r="AN60" s="185" t="s">
        <v>272</v>
      </c>
      <c r="AO60" s="185" t="s">
        <v>3295</v>
      </c>
      <c r="AP60" s="185">
        <v>4</v>
      </c>
      <c r="AQ60" s="185" t="s">
        <v>2374</v>
      </c>
      <c r="AR60" s="185" t="s">
        <v>276</v>
      </c>
      <c r="AS60" s="185" t="s">
        <v>3296</v>
      </c>
      <c r="AT60" s="185" t="s">
        <v>2374</v>
      </c>
      <c r="AU60" s="185" t="s">
        <v>276</v>
      </c>
      <c r="AV60" s="185" t="s">
        <v>3296</v>
      </c>
      <c r="AW60" s="185" t="s">
        <v>3297</v>
      </c>
      <c r="AX60" s="185">
        <v>3</v>
      </c>
      <c r="AY60" s="185" t="s">
        <v>1558</v>
      </c>
      <c r="AZ60" s="185" t="s">
        <v>437</v>
      </c>
      <c r="BA60" s="185" t="s">
        <v>1035</v>
      </c>
      <c r="BB60" s="185" t="s">
        <v>1558</v>
      </c>
      <c r="BC60" s="185" t="s">
        <v>437</v>
      </c>
      <c r="BD60" s="185" t="s">
        <v>289</v>
      </c>
      <c r="BE60" s="185" t="s">
        <v>3298</v>
      </c>
      <c r="BF60" s="185">
        <v>3</v>
      </c>
      <c r="BG60" s="185" t="s">
        <v>786</v>
      </c>
      <c r="BH60" s="185" t="s">
        <v>410</v>
      </c>
      <c r="BI60" s="185" t="s">
        <v>352</v>
      </c>
      <c r="BJ60" s="185" t="s">
        <v>188</v>
      </c>
      <c r="BK60" s="185" t="s">
        <v>284</v>
      </c>
      <c r="BL60" s="185" t="s">
        <v>788</v>
      </c>
      <c r="BM60" s="185" t="s">
        <v>198</v>
      </c>
      <c r="BN60" s="185">
        <v>2</v>
      </c>
      <c r="BO60" s="185" t="s">
        <v>199</v>
      </c>
      <c r="BP60" s="185" t="s">
        <v>3299</v>
      </c>
      <c r="BQ60" s="185" t="s">
        <v>3300</v>
      </c>
      <c r="BR60" s="185" t="s">
        <v>199</v>
      </c>
      <c r="BS60" s="185" t="s">
        <v>202</v>
      </c>
      <c r="BT60" s="185" t="s">
        <v>203</v>
      </c>
    </row>
    <row r="61" spans="1:72" s="184" customFormat="1" ht="54.95" customHeight="1" x14ac:dyDescent="0.25">
      <c r="A61" s="155">
        <v>9</v>
      </c>
      <c r="B61" s="184" t="s">
        <v>324</v>
      </c>
      <c r="C61" s="184" t="s">
        <v>325</v>
      </c>
      <c r="D61" s="184" t="s">
        <v>3412</v>
      </c>
      <c r="E61" s="184" t="s">
        <v>3413</v>
      </c>
      <c r="F61" s="184" t="s">
        <v>3414</v>
      </c>
      <c r="G61" s="184" t="s">
        <v>3415</v>
      </c>
      <c r="H61" s="184" t="s">
        <v>3416</v>
      </c>
      <c r="I61" s="184" t="s">
        <v>3417</v>
      </c>
      <c r="J61" s="184" t="s">
        <v>3418</v>
      </c>
      <c r="K61" s="184" t="s">
        <v>3419</v>
      </c>
      <c r="L61" s="184" t="s">
        <v>3282</v>
      </c>
      <c r="M61" s="184" t="s">
        <v>3420</v>
      </c>
      <c r="N61" s="184" t="s">
        <v>3284</v>
      </c>
      <c r="O61" s="184">
        <v>20</v>
      </c>
      <c r="P61" s="184" t="s">
        <v>164</v>
      </c>
      <c r="Q61" s="184" t="s">
        <v>3421</v>
      </c>
      <c r="R61" s="184" t="s">
        <v>3422</v>
      </c>
      <c r="S61" s="184" t="s">
        <v>3423</v>
      </c>
      <c r="T61" s="184" t="s">
        <v>3424</v>
      </c>
      <c r="U61" s="184" t="s">
        <v>458</v>
      </c>
      <c r="V61" s="184" t="s">
        <v>3425</v>
      </c>
      <c r="W61" s="184" t="s">
        <v>3426</v>
      </c>
      <c r="X61" s="184" t="s">
        <v>3427</v>
      </c>
      <c r="Y61" s="185" t="s">
        <v>3292</v>
      </c>
      <c r="Z61" s="185">
        <v>4</v>
      </c>
      <c r="AA61" s="185" t="s">
        <v>2359</v>
      </c>
      <c r="AB61" s="185" t="s">
        <v>3293</v>
      </c>
      <c r="AC61" s="185" t="s">
        <v>268</v>
      </c>
      <c r="AD61" s="185" t="s">
        <v>464</v>
      </c>
      <c r="AE61" s="185" t="s">
        <v>2772</v>
      </c>
      <c r="AF61" s="185" t="s">
        <v>273</v>
      </c>
      <c r="AG61" s="185" t="s">
        <v>3294</v>
      </c>
      <c r="AH61" s="185">
        <v>4</v>
      </c>
      <c r="AI61" s="185" t="s">
        <v>274</v>
      </c>
      <c r="AJ61" s="185" t="s">
        <v>275</v>
      </c>
      <c r="AK61" s="185" t="s">
        <v>465</v>
      </c>
      <c r="AL61" s="185" t="s">
        <v>274</v>
      </c>
      <c r="AM61" s="185" t="s">
        <v>275</v>
      </c>
      <c r="AN61" s="185" t="s">
        <v>272</v>
      </c>
      <c r="AO61" s="185" t="s">
        <v>3295</v>
      </c>
      <c r="AP61" s="185">
        <v>4</v>
      </c>
      <c r="AQ61" s="185" t="s">
        <v>2374</v>
      </c>
      <c r="AR61" s="185" t="s">
        <v>276</v>
      </c>
      <c r="AS61" s="185" t="s">
        <v>3296</v>
      </c>
      <c r="AT61" s="185" t="s">
        <v>2374</v>
      </c>
      <c r="AU61" s="185" t="s">
        <v>276</v>
      </c>
      <c r="AV61" s="185" t="s">
        <v>3296</v>
      </c>
      <c r="AW61" s="185" t="s">
        <v>3297</v>
      </c>
      <c r="AX61" s="185">
        <v>3</v>
      </c>
      <c r="AY61" s="185" t="s">
        <v>1558</v>
      </c>
      <c r="AZ61" s="185" t="s">
        <v>437</v>
      </c>
      <c r="BA61" s="185" t="s">
        <v>1035</v>
      </c>
      <c r="BB61" s="185" t="s">
        <v>1558</v>
      </c>
      <c r="BC61" s="185" t="s">
        <v>437</v>
      </c>
      <c r="BD61" s="185" t="s">
        <v>289</v>
      </c>
      <c r="BE61" s="185" t="s">
        <v>3298</v>
      </c>
      <c r="BF61" s="185">
        <v>3</v>
      </c>
      <c r="BG61" s="185" t="s">
        <v>786</v>
      </c>
      <c r="BH61" s="185" t="s">
        <v>410</v>
      </c>
      <c r="BI61" s="185" t="s">
        <v>352</v>
      </c>
      <c r="BJ61" s="185" t="s">
        <v>188</v>
      </c>
      <c r="BK61" s="185" t="s">
        <v>284</v>
      </c>
      <c r="BL61" s="185" t="s">
        <v>788</v>
      </c>
      <c r="BM61" s="185" t="s">
        <v>198</v>
      </c>
      <c r="BN61" s="185">
        <v>2</v>
      </c>
      <c r="BO61" s="185" t="s">
        <v>199</v>
      </c>
      <c r="BP61" s="185" t="s">
        <v>3299</v>
      </c>
      <c r="BQ61" s="185" t="s">
        <v>3300</v>
      </c>
      <c r="BR61" s="185" t="s">
        <v>199</v>
      </c>
      <c r="BS61" s="185" t="s">
        <v>202</v>
      </c>
      <c r="BT61" s="185" t="s">
        <v>203</v>
      </c>
    </row>
    <row r="62" spans="1:72" s="184" customFormat="1" ht="54.95" customHeight="1" x14ac:dyDescent="0.25">
      <c r="A62" s="155">
        <v>10</v>
      </c>
      <c r="B62" s="184" t="s">
        <v>385</v>
      </c>
      <c r="C62" s="184" t="s">
        <v>570</v>
      </c>
      <c r="D62" s="184" t="s">
        <v>3428</v>
      </c>
      <c r="E62" s="184" t="s">
        <v>3429</v>
      </c>
      <c r="F62" s="184" t="s">
        <v>3430</v>
      </c>
      <c r="G62" s="184" t="s">
        <v>3431</v>
      </c>
      <c r="H62" s="184" t="s">
        <v>3432</v>
      </c>
      <c r="I62" s="184" t="s">
        <v>3433</v>
      </c>
      <c r="J62" s="184" t="s">
        <v>3434</v>
      </c>
      <c r="K62" s="184" t="s">
        <v>3435</v>
      </c>
      <c r="L62" s="184" t="s">
        <v>3282</v>
      </c>
      <c r="M62" s="184" t="s">
        <v>3436</v>
      </c>
      <c r="N62" s="184" t="s">
        <v>3284</v>
      </c>
      <c r="O62" s="184">
        <v>20</v>
      </c>
      <c r="P62" s="184" t="s">
        <v>259</v>
      </c>
      <c r="Q62" s="184" t="s">
        <v>3437</v>
      </c>
      <c r="R62" s="184" t="s">
        <v>3438</v>
      </c>
      <c r="S62" s="184" t="s">
        <v>3439</v>
      </c>
      <c r="T62" s="184" t="s">
        <v>3440</v>
      </c>
      <c r="U62" s="184" t="s">
        <v>1628</v>
      </c>
      <c r="V62" s="184" t="s">
        <v>3441</v>
      </c>
      <c r="W62" s="184" t="s">
        <v>3442</v>
      </c>
      <c r="X62" s="184" t="s">
        <v>3443</v>
      </c>
      <c r="Y62" s="185" t="s">
        <v>3292</v>
      </c>
      <c r="Z62" s="185">
        <v>4</v>
      </c>
      <c r="AA62" s="185" t="s">
        <v>2359</v>
      </c>
      <c r="AB62" s="185" t="s">
        <v>3293</v>
      </c>
      <c r="AC62" s="185" t="s">
        <v>268</v>
      </c>
      <c r="AD62" s="185" t="s">
        <v>464</v>
      </c>
      <c r="AE62" s="185" t="s">
        <v>2772</v>
      </c>
      <c r="AF62" s="185" t="s">
        <v>273</v>
      </c>
      <c r="AG62" s="185" t="s">
        <v>3294</v>
      </c>
      <c r="AH62" s="185">
        <v>4</v>
      </c>
      <c r="AI62" s="185" t="s">
        <v>274</v>
      </c>
      <c r="AJ62" s="185" t="s">
        <v>275</v>
      </c>
      <c r="AK62" s="185" t="s">
        <v>465</v>
      </c>
      <c r="AL62" s="185" t="s">
        <v>274</v>
      </c>
      <c r="AM62" s="185" t="s">
        <v>275</v>
      </c>
      <c r="AN62" s="185" t="s">
        <v>272</v>
      </c>
      <c r="AO62" s="185" t="s">
        <v>3295</v>
      </c>
      <c r="AP62" s="185">
        <v>4</v>
      </c>
      <c r="AQ62" s="185" t="s">
        <v>2374</v>
      </c>
      <c r="AR62" s="185" t="s">
        <v>276</v>
      </c>
      <c r="AS62" s="185" t="s">
        <v>3296</v>
      </c>
      <c r="AT62" s="185" t="s">
        <v>2374</v>
      </c>
      <c r="AU62" s="185" t="s">
        <v>276</v>
      </c>
      <c r="AV62" s="185" t="s">
        <v>3296</v>
      </c>
      <c r="AW62" s="185" t="s">
        <v>3297</v>
      </c>
      <c r="AX62" s="185">
        <v>3</v>
      </c>
      <c r="AY62" s="185" t="s">
        <v>1558</v>
      </c>
      <c r="AZ62" s="185" t="s">
        <v>437</v>
      </c>
      <c r="BA62" s="185" t="s">
        <v>1035</v>
      </c>
      <c r="BB62" s="185" t="s">
        <v>1558</v>
      </c>
      <c r="BC62" s="185" t="s">
        <v>437</v>
      </c>
      <c r="BD62" s="185" t="s">
        <v>289</v>
      </c>
      <c r="BE62" s="185" t="s">
        <v>3298</v>
      </c>
      <c r="BF62" s="185">
        <v>3</v>
      </c>
      <c r="BG62" s="185" t="s">
        <v>786</v>
      </c>
      <c r="BH62" s="185" t="s">
        <v>410</v>
      </c>
      <c r="BI62" s="185" t="s">
        <v>352</v>
      </c>
      <c r="BJ62" s="185" t="s">
        <v>188</v>
      </c>
      <c r="BK62" s="185" t="s">
        <v>284</v>
      </c>
      <c r="BL62" s="185" t="s">
        <v>788</v>
      </c>
      <c r="BM62" s="185" t="s">
        <v>198</v>
      </c>
      <c r="BN62" s="185">
        <v>2</v>
      </c>
      <c r="BO62" s="185" t="s">
        <v>199</v>
      </c>
      <c r="BP62" s="185" t="s">
        <v>3299</v>
      </c>
      <c r="BQ62" s="185" t="s">
        <v>3300</v>
      </c>
      <c r="BR62" s="185" t="s">
        <v>199</v>
      </c>
      <c r="BS62" s="185" t="s">
        <v>202</v>
      </c>
      <c r="BT62" s="185" t="s">
        <v>203</v>
      </c>
    </row>
    <row r="63" spans="1:72" s="184" customFormat="1" ht="54.95" customHeight="1" x14ac:dyDescent="0.25">
      <c r="A63" s="155">
        <v>11</v>
      </c>
      <c r="B63" s="184" t="s">
        <v>739</v>
      </c>
      <c r="C63" s="184" t="s">
        <v>205</v>
      </c>
      <c r="D63" s="184" t="s">
        <v>3444</v>
      </c>
      <c r="E63" s="184" t="s">
        <v>3445</v>
      </c>
      <c r="F63" s="184" t="s">
        <v>3446</v>
      </c>
      <c r="G63" s="184" t="s">
        <v>3447</v>
      </c>
      <c r="H63" s="184" t="s">
        <v>3448</v>
      </c>
      <c r="I63" s="184" t="s">
        <v>3449</v>
      </c>
      <c r="J63" s="184" t="s">
        <v>3450</v>
      </c>
      <c r="K63" s="184" t="s">
        <v>3451</v>
      </c>
      <c r="L63" s="184" t="s">
        <v>3282</v>
      </c>
      <c r="M63" s="184" t="s">
        <v>3452</v>
      </c>
      <c r="N63" s="184" t="s">
        <v>3284</v>
      </c>
      <c r="O63" s="184">
        <v>20</v>
      </c>
      <c r="P63" s="184" t="s">
        <v>259</v>
      </c>
      <c r="Q63" s="184" t="s">
        <v>3453</v>
      </c>
      <c r="R63" s="184" t="s">
        <v>3454</v>
      </c>
      <c r="S63" s="184" t="s">
        <v>3455</v>
      </c>
      <c r="T63" s="184" t="s">
        <v>3456</v>
      </c>
      <c r="U63" s="184" t="s">
        <v>3457</v>
      </c>
      <c r="V63" s="184" t="s">
        <v>3458</v>
      </c>
      <c r="W63" s="184" t="s">
        <v>3459</v>
      </c>
      <c r="X63" s="184" t="s">
        <v>3460</v>
      </c>
      <c r="Y63" s="185" t="s">
        <v>3292</v>
      </c>
      <c r="Z63" s="185">
        <v>4</v>
      </c>
      <c r="AA63" s="185" t="s">
        <v>2359</v>
      </c>
      <c r="AB63" s="185" t="s">
        <v>3293</v>
      </c>
      <c r="AC63" s="185" t="s">
        <v>268</v>
      </c>
      <c r="AD63" s="185" t="s">
        <v>464</v>
      </c>
      <c r="AE63" s="185" t="s">
        <v>2772</v>
      </c>
      <c r="AF63" s="185" t="s">
        <v>273</v>
      </c>
      <c r="AG63" s="185" t="s">
        <v>3294</v>
      </c>
      <c r="AH63" s="185">
        <v>4</v>
      </c>
      <c r="AI63" s="185" t="s">
        <v>274</v>
      </c>
      <c r="AJ63" s="185" t="s">
        <v>275</v>
      </c>
      <c r="AK63" s="185" t="s">
        <v>465</v>
      </c>
      <c r="AL63" s="185" t="s">
        <v>274</v>
      </c>
      <c r="AM63" s="185" t="s">
        <v>275</v>
      </c>
      <c r="AN63" s="185" t="s">
        <v>272</v>
      </c>
      <c r="AO63" s="185" t="s">
        <v>3295</v>
      </c>
      <c r="AP63" s="185">
        <v>4</v>
      </c>
      <c r="AQ63" s="185" t="s">
        <v>2374</v>
      </c>
      <c r="AR63" s="185" t="s">
        <v>276</v>
      </c>
      <c r="AS63" s="185" t="s">
        <v>3296</v>
      </c>
      <c r="AT63" s="185" t="s">
        <v>2374</v>
      </c>
      <c r="AU63" s="185" t="s">
        <v>276</v>
      </c>
      <c r="AV63" s="185" t="s">
        <v>3296</v>
      </c>
      <c r="AW63" s="185" t="s">
        <v>3297</v>
      </c>
      <c r="AX63" s="185">
        <v>3</v>
      </c>
      <c r="AY63" s="185" t="s">
        <v>1558</v>
      </c>
      <c r="AZ63" s="185" t="s">
        <v>437</v>
      </c>
      <c r="BA63" s="185" t="s">
        <v>1035</v>
      </c>
      <c r="BB63" s="185" t="s">
        <v>1558</v>
      </c>
      <c r="BC63" s="185" t="s">
        <v>437</v>
      </c>
      <c r="BD63" s="185" t="s">
        <v>289</v>
      </c>
      <c r="BE63" s="185" t="s">
        <v>3298</v>
      </c>
      <c r="BF63" s="185">
        <v>3</v>
      </c>
      <c r="BG63" s="185" t="s">
        <v>786</v>
      </c>
      <c r="BH63" s="185" t="s">
        <v>410</v>
      </c>
      <c r="BI63" s="185" t="s">
        <v>352</v>
      </c>
      <c r="BJ63" s="185" t="s">
        <v>188</v>
      </c>
      <c r="BK63" s="185" t="s">
        <v>284</v>
      </c>
      <c r="BL63" s="185" t="s">
        <v>788</v>
      </c>
      <c r="BM63" s="185" t="s">
        <v>198</v>
      </c>
      <c r="BN63" s="185">
        <v>2</v>
      </c>
      <c r="BO63" s="185" t="s">
        <v>199</v>
      </c>
      <c r="BP63" s="185" t="s">
        <v>3299</v>
      </c>
      <c r="BQ63" s="185" t="s">
        <v>3300</v>
      </c>
      <c r="BR63" s="185" t="s">
        <v>199</v>
      </c>
      <c r="BS63" s="185" t="s">
        <v>202</v>
      </c>
      <c r="BT63" s="185" t="s">
        <v>203</v>
      </c>
    </row>
    <row r="64" spans="1:72" s="184" customFormat="1" ht="54.95" customHeight="1" x14ac:dyDescent="0.25">
      <c r="A64" s="155">
        <v>12</v>
      </c>
      <c r="B64" s="184" t="s">
        <v>415</v>
      </c>
      <c r="C64" s="184" t="s">
        <v>247</v>
      </c>
      <c r="D64" s="184" t="s">
        <v>3461</v>
      </c>
      <c r="E64" s="184" t="s">
        <v>3462</v>
      </c>
      <c r="F64" s="184" t="s">
        <v>3463</v>
      </c>
      <c r="G64" s="184" t="s">
        <v>3464</v>
      </c>
      <c r="H64" s="184" t="s">
        <v>3465</v>
      </c>
      <c r="I64" s="184" t="s">
        <v>3466</v>
      </c>
      <c r="J64" s="184" t="s">
        <v>3467</v>
      </c>
      <c r="K64" s="184" t="s">
        <v>3468</v>
      </c>
      <c r="L64" s="184" t="s">
        <v>3282</v>
      </c>
      <c r="M64" s="184" t="s">
        <v>3469</v>
      </c>
      <c r="N64" s="184" t="s">
        <v>3284</v>
      </c>
      <c r="O64" s="184">
        <v>20</v>
      </c>
      <c r="P64" s="184" t="s">
        <v>259</v>
      </c>
      <c r="Q64" s="184" t="s">
        <v>3470</v>
      </c>
      <c r="R64" s="184" t="s">
        <v>3471</v>
      </c>
      <c r="S64" s="184" t="s">
        <v>3472</v>
      </c>
      <c r="T64" s="184" t="s">
        <v>3473</v>
      </c>
      <c r="U64" s="184" t="s">
        <v>2524</v>
      </c>
      <c r="V64" s="184" t="s">
        <v>3474</v>
      </c>
      <c r="W64" s="184" t="s">
        <v>3475</v>
      </c>
      <c r="X64" s="184" t="s">
        <v>3476</v>
      </c>
      <c r="Y64" s="185" t="s">
        <v>3292</v>
      </c>
      <c r="Z64" s="185">
        <v>4</v>
      </c>
      <c r="AA64" s="185" t="s">
        <v>2359</v>
      </c>
      <c r="AB64" s="185" t="s">
        <v>3293</v>
      </c>
      <c r="AC64" s="185" t="s">
        <v>268</v>
      </c>
      <c r="AD64" s="185" t="s">
        <v>464</v>
      </c>
      <c r="AE64" s="185" t="s">
        <v>2772</v>
      </c>
      <c r="AF64" s="185" t="s">
        <v>273</v>
      </c>
      <c r="AG64" s="185" t="s">
        <v>3294</v>
      </c>
      <c r="AH64" s="185">
        <v>4</v>
      </c>
      <c r="AI64" s="185" t="s">
        <v>274</v>
      </c>
      <c r="AJ64" s="185" t="s">
        <v>275</v>
      </c>
      <c r="AK64" s="185" t="s">
        <v>465</v>
      </c>
      <c r="AL64" s="185" t="s">
        <v>274</v>
      </c>
      <c r="AM64" s="185" t="s">
        <v>275</v>
      </c>
      <c r="AN64" s="185" t="s">
        <v>272</v>
      </c>
      <c r="AO64" s="185" t="s">
        <v>3295</v>
      </c>
      <c r="AP64" s="185">
        <v>4</v>
      </c>
      <c r="AQ64" s="185" t="s">
        <v>2374</v>
      </c>
      <c r="AR64" s="185" t="s">
        <v>276</v>
      </c>
      <c r="AS64" s="185" t="s">
        <v>3296</v>
      </c>
      <c r="AT64" s="185" t="s">
        <v>2374</v>
      </c>
      <c r="AU64" s="185" t="s">
        <v>276</v>
      </c>
      <c r="AV64" s="185" t="s">
        <v>3296</v>
      </c>
      <c r="AW64" s="185" t="s">
        <v>3297</v>
      </c>
      <c r="AX64" s="185">
        <v>3</v>
      </c>
      <c r="AY64" s="185" t="s">
        <v>1558</v>
      </c>
      <c r="AZ64" s="185" t="s">
        <v>437</v>
      </c>
      <c r="BA64" s="185" t="s">
        <v>1035</v>
      </c>
      <c r="BB64" s="185" t="s">
        <v>1558</v>
      </c>
      <c r="BC64" s="185" t="s">
        <v>437</v>
      </c>
      <c r="BD64" s="185" t="s">
        <v>289</v>
      </c>
      <c r="BE64" s="185" t="s">
        <v>3298</v>
      </c>
      <c r="BF64" s="185">
        <v>3</v>
      </c>
      <c r="BG64" s="185" t="s">
        <v>786</v>
      </c>
      <c r="BH64" s="185" t="s">
        <v>410</v>
      </c>
      <c r="BI64" s="185" t="s">
        <v>352</v>
      </c>
      <c r="BJ64" s="185" t="s">
        <v>188</v>
      </c>
      <c r="BK64" s="185" t="s">
        <v>284</v>
      </c>
      <c r="BL64" s="185" t="s">
        <v>788</v>
      </c>
      <c r="BM64" s="185" t="s">
        <v>198</v>
      </c>
      <c r="BN64" s="185">
        <v>2</v>
      </c>
      <c r="BO64" s="185" t="s">
        <v>199</v>
      </c>
      <c r="BP64" s="185" t="s">
        <v>3299</v>
      </c>
      <c r="BQ64" s="185" t="s">
        <v>3300</v>
      </c>
      <c r="BR64" s="185" t="s">
        <v>199</v>
      </c>
      <c r="BS64" s="185" t="s">
        <v>202</v>
      </c>
      <c r="BT64" s="185" t="s">
        <v>203</v>
      </c>
    </row>
    <row r="65" spans="1:72" s="184" customFormat="1" ht="54.95" customHeight="1" x14ac:dyDescent="0.25">
      <c r="A65" s="155">
        <v>13</v>
      </c>
      <c r="B65" s="184" t="s">
        <v>204</v>
      </c>
      <c r="C65" s="184" t="s">
        <v>570</v>
      </c>
      <c r="D65" s="184" t="s">
        <v>3477</v>
      </c>
      <c r="E65" s="184" t="s">
        <v>3478</v>
      </c>
      <c r="F65" s="184" t="s">
        <v>3479</v>
      </c>
      <c r="G65" s="184" t="s">
        <v>3480</v>
      </c>
      <c r="H65" s="184" t="s">
        <v>3481</v>
      </c>
      <c r="I65" s="184" t="s">
        <v>3482</v>
      </c>
      <c r="J65" s="184" t="s">
        <v>3483</v>
      </c>
      <c r="K65" s="184" t="s">
        <v>3484</v>
      </c>
      <c r="L65" s="184" t="s">
        <v>3282</v>
      </c>
      <c r="M65" s="184" t="s">
        <v>3485</v>
      </c>
      <c r="N65" s="184" t="s">
        <v>3284</v>
      </c>
      <c r="O65" s="184">
        <v>20</v>
      </c>
      <c r="P65" s="184" t="s">
        <v>164</v>
      </c>
      <c r="Q65" s="184" t="s">
        <v>3486</v>
      </c>
      <c r="R65" s="184" t="s">
        <v>3487</v>
      </c>
      <c r="S65" s="184" t="s">
        <v>3488</v>
      </c>
      <c r="T65" s="184" t="s">
        <v>753</v>
      </c>
      <c r="U65" s="184" t="s">
        <v>3489</v>
      </c>
      <c r="V65" s="184" t="s">
        <v>3490</v>
      </c>
      <c r="W65" s="184" t="s">
        <v>3491</v>
      </c>
      <c r="X65" s="184" t="s">
        <v>3492</v>
      </c>
      <c r="Y65" s="185" t="s">
        <v>3292</v>
      </c>
      <c r="Z65" s="185">
        <v>4</v>
      </c>
      <c r="AA65" s="185" t="s">
        <v>2359</v>
      </c>
      <c r="AB65" s="185" t="s">
        <v>3293</v>
      </c>
      <c r="AC65" s="185" t="s">
        <v>268</v>
      </c>
      <c r="AD65" s="185" t="s">
        <v>464</v>
      </c>
      <c r="AE65" s="185" t="s">
        <v>2772</v>
      </c>
      <c r="AF65" s="185" t="s">
        <v>273</v>
      </c>
      <c r="AG65" s="185" t="s">
        <v>3294</v>
      </c>
      <c r="AH65" s="185">
        <v>4</v>
      </c>
      <c r="AI65" s="185" t="s">
        <v>274</v>
      </c>
      <c r="AJ65" s="185" t="s">
        <v>275</v>
      </c>
      <c r="AK65" s="185" t="s">
        <v>465</v>
      </c>
      <c r="AL65" s="185" t="s">
        <v>274</v>
      </c>
      <c r="AM65" s="185" t="s">
        <v>275</v>
      </c>
      <c r="AN65" s="185" t="s">
        <v>272</v>
      </c>
      <c r="AO65" s="185" t="s">
        <v>3295</v>
      </c>
      <c r="AP65" s="185">
        <v>4</v>
      </c>
      <c r="AQ65" s="185" t="s">
        <v>2374</v>
      </c>
      <c r="AR65" s="185" t="s">
        <v>276</v>
      </c>
      <c r="AS65" s="185" t="s">
        <v>3296</v>
      </c>
      <c r="AT65" s="185" t="s">
        <v>2374</v>
      </c>
      <c r="AU65" s="185" t="s">
        <v>276</v>
      </c>
      <c r="AV65" s="185" t="s">
        <v>3296</v>
      </c>
      <c r="AW65" s="185" t="s">
        <v>3297</v>
      </c>
      <c r="AX65" s="185">
        <v>3</v>
      </c>
      <c r="AY65" s="185" t="s">
        <v>1558</v>
      </c>
      <c r="AZ65" s="185" t="s">
        <v>437</v>
      </c>
      <c r="BA65" s="185" t="s">
        <v>1035</v>
      </c>
      <c r="BB65" s="185" t="s">
        <v>1558</v>
      </c>
      <c r="BC65" s="185" t="s">
        <v>437</v>
      </c>
      <c r="BD65" s="185" t="s">
        <v>289</v>
      </c>
      <c r="BE65" s="185" t="s">
        <v>3298</v>
      </c>
      <c r="BF65" s="185">
        <v>3</v>
      </c>
      <c r="BG65" s="185" t="s">
        <v>786</v>
      </c>
      <c r="BH65" s="185" t="s">
        <v>410</v>
      </c>
      <c r="BI65" s="185" t="s">
        <v>352</v>
      </c>
      <c r="BJ65" s="185" t="s">
        <v>188</v>
      </c>
      <c r="BK65" s="185" t="s">
        <v>284</v>
      </c>
      <c r="BL65" s="185" t="s">
        <v>788</v>
      </c>
      <c r="BM65" s="185" t="s">
        <v>198</v>
      </c>
      <c r="BN65" s="185">
        <v>2</v>
      </c>
      <c r="BO65" s="185" t="s">
        <v>199</v>
      </c>
      <c r="BP65" s="185" t="s">
        <v>3299</v>
      </c>
      <c r="BQ65" s="185" t="s">
        <v>3300</v>
      </c>
      <c r="BR65" s="185" t="s">
        <v>199</v>
      </c>
      <c r="BS65" s="185" t="s">
        <v>202</v>
      </c>
      <c r="BT65" s="185" t="s">
        <v>203</v>
      </c>
    </row>
    <row r="66" spans="1:72" s="184" customFormat="1" ht="54.95" customHeight="1" x14ac:dyDescent="0.25">
      <c r="A66" s="155">
        <v>14</v>
      </c>
      <c r="B66" s="184" t="s">
        <v>324</v>
      </c>
      <c r="C66" s="184" t="s">
        <v>205</v>
      </c>
      <c r="D66" s="184" t="s">
        <v>3493</v>
      </c>
      <c r="E66" s="184" t="s">
        <v>3494</v>
      </c>
      <c r="F66" s="184" t="s">
        <v>3495</v>
      </c>
      <c r="G66" s="184" t="s">
        <v>3496</v>
      </c>
      <c r="H66" s="184" t="s">
        <v>3497</v>
      </c>
      <c r="I66" s="184" t="s">
        <v>3498</v>
      </c>
      <c r="J66" s="184" t="s">
        <v>3499</v>
      </c>
      <c r="K66" s="184" t="s">
        <v>3500</v>
      </c>
      <c r="L66" s="184" t="s">
        <v>3282</v>
      </c>
      <c r="M66" s="184" t="s">
        <v>3501</v>
      </c>
      <c r="N66" s="184" t="s">
        <v>3284</v>
      </c>
      <c r="O66" s="184">
        <v>20</v>
      </c>
      <c r="P66" s="184" t="s">
        <v>259</v>
      </c>
      <c r="Q66" s="184" t="s">
        <v>3502</v>
      </c>
      <c r="R66" s="184" t="s">
        <v>3503</v>
      </c>
      <c r="S66" s="184" t="s">
        <v>3504</v>
      </c>
      <c r="T66" s="184" t="s">
        <v>3505</v>
      </c>
      <c r="U66" s="184" t="s">
        <v>3506</v>
      </c>
      <c r="V66" s="184" t="s">
        <v>3507</v>
      </c>
      <c r="W66" s="184" t="s">
        <v>3508</v>
      </c>
      <c r="X66" s="184" t="s">
        <v>3509</v>
      </c>
      <c r="Y66" s="185" t="s">
        <v>3292</v>
      </c>
      <c r="Z66" s="185">
        <v>4</v>
      </c>
      <c r="AA66" s="185" t="s">
        <v>2359</v>
      </c>
      <c r="AB66" s="185" t="s">
        <v>3293</v>
      </c>
      <c r="AC66" s="185" t="s">
        <v>268</v>
      </c>
      <c r="AD66" s="185" t="s">
        <v>464</v>
      </c>
      <c r="AE66" s="185" t="s">
        <v>2772</v>
      </c>
      <c r="AF66" s="185" t="s">
        <v>273</v>
      </c>
      <c r="AG66" s="185" t="s">
        <v>3294</v>
      </c>
      <c r="AH66" s="185">
        <v>4</v>
      </c>
      <c r="AI66" s="185" t="s">
        <v>274</v>
      </c>
      <c r="AJ66" s="185" t="s">
        <v>275</v>
      </c>
      <c r="AK66" s="185" t="s">
        <v>465</v>
      </c>
      <c r="AL66" s="185" t="s">
        <v>274</v>
      </c>
      <c r="AM66" s="185" t="s">
        <v>275</v>
      </c>
      <c r="AN66" s="185" t="s">
        <v>272</v>
      </c>
      <c r="AO66" s="185" t="s">
        <v>3295</v>
      </c>
      <c r="AP66" s="185">
        <v>4</v>
      </c>
      <c r="AQ66" s="185" t="s">
        <v>2374</v>
      </c>
      <c r="AR66" s="185" t="s">
        <v>276</v>
      </c>
      <c r="AS66" s="185" t="s">
        <v>3296</v>
      </c>
      <c r="AT66" s="185" t="s">
        <v>2374</v>
      </c>
      <c r="AU66" s="185" t="s">
        <v>276</v>
      </c>
      <c r="AV66" s="185" t="s">
        <v>3296</v>
      </c>
      <c r="AW66" s="185" t="s">
        <v>3297</v>
      </c>
      <c r="AX66" s="185">
        <v>3</v>
      </c>
      <c r="AY66" s="185" t="s">
        <v>1558</v>
      </c>
      <c r="AZ66" s="185" t="s">
        <v>437</v>
      </c>
      <c r="BA66" s="185" t="s">
        <v>1035</v>
      </c>
      <c r="BB66" s="185" t="s">
        <v>1558</v>
      </c>
      <c r="BC66" s="185" t="s">
        <v>437</v>
      </c>
      <c r="BD66" s="185" t="s">
        <v>289</v>
      </c>
      <c r="BE66" s="185" t="s">
        <v>3298</v>
      </c>
      <c r="BF66" s="185">
        <v>3</v>
      </c>
      <c r="BG66" s="185" t="s">
        <v>786</v>
      </c>
      <c r="BH66" s="185" t="s">
        <v>410</v>
      </c>
      <c r="BI66" s="185" t="s">
        <v>352</v>
      </c>
      <c r="BJ66" s="185" t="s">
        <v>188</v>
      </c>
      <c r="BK66" s="185" t="s">
        <v>284</v>
      </c>
      <c r="BL66" s="185" t="s">
        <v>788</v>
      </c>
      <c r="BM66" s="185" t="s">
        <v>198</v>
      </c>
      <c r="BN66" s="185">
        <v>2</v>
      </c>
      <c r="BO66" s="185" t="s">
        <v>199</v>
      </c>
      <c r="BP66" s="185" t="s">
        <v>3299</v>
      </c>
      <c r="BQ66" s="185" t="s">
        <v>3300</v>
      </c>
      <c r="BR66" s="185" t="s">
        <v>199</v>
      </c>
      <c r="BS66" s="185" t="s">
        <v>202</v>
      </c>
      <c r="BT66" s="185" t="s">
        <v>203</v>
      </c>
    </row>
    <row r="67" spans="1:72" s="184" customFormat="1" ht="54.95" customHeight="1" x14ac:dyDescent="0.25">
      <c r="A67" s="155">
        <v>15</v>
      </c>
      <c r="B67" s="184" t="s">
        <v>385</v>
      </c>
      <c r="C67" s="184" t="s">
        <v>154</v>
      </c>
      <c r="D67" s="184" t="s">
        <v>3510</v>
      </c>
      <c r="E67" s="184" t="s">
        <v>3511</v>
      </c>
      <c r="F67" s="184" t="s">
        <v>3512</v>
      </c>
      <c r="G67" s="184" t="s">
        <v>3513</v>
      </c>
      <c r="H67" s="184" t="s">
        <v>3514</v>
      </c>
      <c r="I67" s="184" t="s">
        <v>3515</v>
      </c>
      <c r="J67" s="184" t="s">
        <v>3516</v>
      </c>
      <c r="K67" s="184" t="s">
        <v>3517</v>
      </c>
      <c r="L67" s="184" t="s">
        <v>3282</v>
      </c>
      <c r="M67" s="184" t="s">
        <v>3518</v>
      </c>
      <c r="N67" s="184" t="s">
        <v>3284</v>
      </c>
      <c r="O67" s="184">
        <v>20</v>
      </c>
      <c r="P67" s="184" t="s">
        <v>164</v>
      </c>
      <c r="Q67" s="184" t="s">
        <v>3519</v>
      </c>
      <c r="R67" s="184" t="s">
        <v>3520</v>
      </c>
      <c r="S67" s="184" t="s">
        <v>3521</v>
      </c>
      <c r="T67" s="184" t="s">
        <v>3522</v>
      </c>
      <c r="U67" s="184" t="s">
        <v>1051</v>
      </c>
      <c r="V67" s="184" t="s">
        <v>3523</v>
      </c>
      <c r="W67" s="184" t="s">
        <v>3524</v>
      </c>
      <c r="X67" s="184" t="s">
        <v>3525</v>
      </c>
      <c r="Y67" s="185" t="s">
        <v>3292</v>
      </c>
      <c r="Z67" s="185">
        <v>4</v>
      </c>
      <c r="AA67" s="185" t="s">
        <v>2359</v>
      </c>
      <c r="AB67" s="185" t="s">
        <v>3293</v>
      </c>
      <c r="AC67" s="185" t="s">
        <v>268</v>
      </c>
      <c r="AD67" s="185" t="s">
        <v>464</v>
      </c>
      <c r="AE67" s="185" t="s">
        <v>2772</v>
      </c>
      <c r="AF67" s="185" t="s">
        <v>273</v>
      </c>
      <c r="AG67" s="185" t="s">
        <v>3294</v>
      </c>
      <c r="AH67" s="185">
        <v>4</v>
      </c>
      <c r="AI67" s="185" t="s">
        <v>274</v>
      </c>
      <c r="AJ67" s="185" t="s">
        <v>275</v>
      </c>
      <c r="AK67" s="185" t="s">
        <v>465</v>
      </c>
      <c r="AL67" s="185" t="s">
        <v>274</v>
      </c>
      <c r="AM67" s="185" t="s">
        <v>275</v>
      </c>
      <c r="AN67" s="185" t="s">
        <v>272</v>
      </c>
      <c r="AO67" s="185" t="s">
        <v>3295</v>
      </c>
      <c r="AP67" s="185">
        <v>4</v>
      </c>
      <c r="AQ67" s="185" t="s">
        <v>2374</v>
      </c>
      <c r="AR67" s="185" t="s">
        <v>276</v>
      </c>
      <c r="AS67" s="185" t="s">
        <v>3296</v>
      </c>
      <c r="AT67" s="185" t="s">
        <v>2374</v>
      </c>
      <c r="AU67" s="185" t="s">
        <v>276</v>
      </c>
      <c r="AV67" s="185" t="s">
        <v>3296</v>
      </c>
      <c r="AW67" s="185" t="s">
        <v>3297</v>
      </c>
      <c r="AX67" s="185">
        <v>3</v>
      </c>
      <c r="AY67" s="185" t="s">
        <v>1558</v>
      </c>
      <c r="AZ67" s="185" t="s">
        <v>437</v>
      </c>
      <c r="BA67" s="185" t="s">
        <v>1035</v>
      </c>
      <c r="BB67" s="185" t="s">
        <v>1558</v>
      </c>
      <c r="BC67" s="185" t="s">
        <v>437</v>
      </c>
      <c r="BD67" s="185" t="s">
        <v>289</v>
      </c>
      <c r="BE67" s="185" t="s">
        <v>3298</v>
      </c>
      <c r="BF67" s="185">
        <v>3</v>
      </c>
      <c r="BG67" s="185" t="s">
        <v>786</v>
      </c>
      <c r="BH67" s="185" t="s">
        <v>410</v>
      </c>
      <c r="BI67" s="185" t="s">
        <v>352</v>
      </c>
      <c r="BJ67" s="185" t="s">
        <v>188</v>
      </c>
      <c r="BK67" s="185" t="s">
        <v>284</v>
      </c>
      <c r="BL67" s="185" t="s">
        <v>788</v>
      </c>
      <c r="BM67" s="185" t="s">
        <v>198</v>
      </c>
      <c r="BN67" s="185">
        <v>2</v>
      </c>
      <c r="BO67" s="185" t="s">
        <v>199</v>
      </c>
      <c r="BP67" s="185" t="s">
        <v>3299</v>
      </c>
      <c r="BQ67" s="185" t="s">
        <v>3300</v>
      </c>
      <c r="BR67" s="185" t="s">
        <v>199</v>
      </c>
      <c r="BS67" s="185" t="s">
        <v>202</v>
      </c>
      <c r="BT67" s="185" t="s">
        <v>203</v>
      </c>
    </row>
    <row r="68" spans="1:72" s="184" customFormat="1" ht="54.95" customHeight="1" x14ac:dyDescent="0.25">
      <c r="A68" s="155">
        <v>16</v>
      </c>
      <c r="B68" s="184" t="s">
        <v>506</v>
      </c>
      <c r="C68" s="184" t="s">
        <v>325</v>
      </c>
      <c r="D68" s="184" t="s">
        <v>3526</v>
      </c>
      <c r="E68" s="184" t="s">
        <v>3527</v>
      </c>
      <c r="F68" s="184" t="s">
        <v>3528</v>
      </c>
      <c r="G68" s="184" t="s">
        <v>3529</v>
      </c>
      <c r="H68" s="184" t="s">
        <v>3530</v>
      </c>
      <c r="I68" s="184" t="s">
        <v>3531</v>
      </c>
      <c r="J68" s="184" t="s">
        <v>3532</v>
      </c>
      <c r="K68" s="184" t="s">
        <v>3533</v>
      </c>
      <c r="L68" s="184" t="s">
        <v>3282</v>
      </c>
      <c r="M68" s="184" t="s">
        <v>3534</v>
      </c>
      <c r="N68" s="184" t="s">
        <v>3284</v>
      </c>
      <c r="O68" s="184">
        <v>20</v>
      </c>
      <c r="P68" s="184" t="s">
        <v>484</v>
      </c>
      <c r="Q68" s="184" t="s">
        <v>3535</v>
      </c>
      <c r="R68" s="184" t="s">
        <v>3536</v>
      </c>
      <c r="S68" s="184" t="s">
        <v>3537</v>
      </c>
      <c r="T68" s="184" t="s">
        <v>3538</v>
      </c>
      <c r="U68" s="184" t="s">
        <v>3539</v>
      </c>
      <c r="V68" s="184" t="s">
        <v>3540</v>
      </c>
      <c r="W68" s="184" t="s">
        <v>3541</v>
      </c>
      <c r="X68" s="184" t="s">
        <v>3542</v>
      </c>
      <c r="Y68" s="185" t="s">
        <v>3292</v>
      </c>
      <c r="Z68" s="185">
        <v>4</v>
      </c>
      <c r="AA68" s="185" t="s">
        <v>2359</v>
      </c>
      <c r="AB68" s="185" t="s">
        <v>3293</v>
      </c>
      <c r="AC68" s="185" t="s">
        <v>268</v>
      </c>
      <c r="AD68" s="185" t="s">
        <v>464</v>
      </c>
      <c r="AE68" s="185" t="s">
        <v>2772</v>
      </c>
      <c r="AF68" s="185" t="s">
        <v>273</v>
      </c>
      <c r="AG68" s="185" t="s">
        <v>3294</v>
      </c>
      <c r="AH68" s="185">
        <v>4</v>
      </c>
      <c r="AI68" s="185" t="s">
        <v>274</v>
      </c>
      <c r="AJ68" s="185" t="s">
        <v>275</v>
      </c>
      <c r="AK68" s="185" t="s">
        <v>465</v>
      </c>
      <c r="AL68" s="185" t="s">
        <v>274</v>
      </c>
      <c r="AM68" s="185" t="s">
        <v>275</v>
      </c>
      <c r="AN68" s="185" t="s">
        <v>272</v>
      </c>
      <c r="AO68" s="185" t="s">
        <v>3295</v>
      </c>
      <c r="AP68" s="185">
        <v>4</v>
      </c>
      <c r="AQ68" s="185" t="s">
        <v>2374</v>
      </c>
      <c r="AR68" s="185" t="s">
        <v>276</v>
      </c>
      <c r="AS68" s="185" t="s">
        <v>3296</v>
      </c>
      <c r="AT68" s="185" t="s">
        <v>2374</v>
      </c>
      <c r="AU68" s="185" t="s">
        <v>276</v>
      </c>
      <c r="AV68" s="185" t="s">
        <v>3296</v>
      </c>
      <c r="AW68" s="185" t="s">
        <v>3297</v>
      </c>
      <c r="AX68" s="185">
        <v>3</v>
      </c>
      <c r="AY68" s="185" t="s">
        <v>1558</v>
      </c>
      <c r="AZ68" s="185" t="s">
        <v>437</v>
      </c>
      <c r="BA68" s="185" t="s">
        <v>1035</v>
      </c>
      <c r="BB68" s="185" t="s">
        <v>1558</v>
      </c>
      <c r="BC68" s="185" t="s">
        <v>437</v>
      </c>
      <c r="BD68" s="185" t="s">
        <v>289</v>
      </c>
      <c r="BE68" s="185" t="s">
        <v>3298</v>
      </c>
      <c r="BF68" s="185">
        <v>3</v>
      </c>
      <c r="BG68" s="185" t="s">
        <v>786</v>
      </c>
      <c r="BH68" s="185" t="s">
        <v>410</v>
      </c>
      <c r="BI68" s="185" t="s">
        <v>352</v>
      </c>
      <c r="BJ68" s="185" t="s">
        <v>188</v>
      </c>
      <c r="BK68" s="185" t="s">
        <v>284</v>
      </c>
      <c r="BL68" s="185" t="s">
        <v>788</v>
      </c>
      <c r="BM68" s="185" t="s">
        <v>198</v>
      </c>
      <c r="BN68" s="185">
        <v>2</v>
      </c>
      <c r="BO68" s="185" t="s">
        <v>199</v>
      </c>
      <c r="BP68" s="185" t="s">
        <v>3299</v>
      </c>
      <c r="BQ68" s="185" t="s">
        <v>3300</v>
      </c>
      <c r="BR68" s="185" t="s">
        <v>199</v>
      </c>
      <c r="BS68" s="185" t="s">
        <v>202</v>
      </c>
      <c r="BT68" s="185" t="s">
        <v>203</v>
      </c>
    </row>
    <row r="69" spans="1:72" s="184" customFormat="1" ht="54.95" customHeight="1" x14ac:dyDescent="0.25">
      <c r="A69" s="155">
        <v>17</v>
      </c>
      <c r="B69" s="184" t="s">
        <v>385</v>
      </c>
      <c r="C69" s="184" t="s">
        <v>247</v>
      </c>
      <c r="D69" s="184" t="s">
        <v>3543</v>
      </c>
      <c r="E69" s="184" t="s">
        <v>3544</v>
      </c>
      <c r="F69" s="184" t="s">
        <v>3545</v>
      </c>
      <c r="G69" s="184" t="s">
        <v>3546</v>
      </c>
      <c r="H69" s="184" t="s">
        <v>3547</v>
      </c>
      <c r="I69" s="184" t="s">
        <v>3548</v>
      </c>
      <c r="J69" s="184" t="s">
        <v>3549</v>
      </c>
      <c r="K69" s="184" t="s">
        <v>3550</v>
      </c>
      <c r="L69" s="184" t="s">
        <v>3282</v>
      </c>
      <c r="M69" s="184" t="s">
        <v>3551</v>
      </c>
      <c r="N69" s="184" t="s">
        <v>3284</v>
      </c>
      <c r="O69" s="184">
        <v>20</v>
      </c>
      <c r="P69" s="184" t="s">
        <v>164</v>
      </c>
      <c r="Q69" s="184" t="s">
        <v>3552</v>
      </c>
      <c r="R69" s="184" t="s">
        <v>3553</v>
      </c>
      <c r="S69" s="184" t="s">
        <v>3554</v>
      </c>
      <c r="T69" s="184" t="s">
        <v>3555</v>
      </c>
      <c r="U69" s="184" t="s">
        <v>221</v>
      </c>
      <c r="V69" s="184" t="s">
        <v>3556</v>
      </c>
      <c r="W69" s="184" t="s">
        <v>3557</v>
      </c>
      <c r="X69" s="184" t="s">
        <v>3558</v>
      </c>
      <c r="Y69" s="185" t="s">
        <v>3292</v>
      </c>
      <c r="Z69" s="185">
        <v>4</v>
      </c>
      <c r="AA69" s="185" t="s">
        <v>2359</v>
      </c>
      <c r="AB69" s="185" t="s">
        <v>3293</v>
      </c>
      <c r="AC69" s="185" t="s">
        <v>268</v>
      </c>
      <c r="AD69" s="185" t="s">
        <v>464</v>
      </c>
      <c r="AE69" s="185" t="s">
        <v>2772</v>
      </c>
      <c r="AF69" s="185" t="s">
        <v>273</v>
      </c>
      <c r="AG69" s="185" t="s">
        <v>3294</v>
      </c>
      <c r="AH69" s="185">
        <v>4</v>
      </c>
      <c r="AI69" s="185" t="s">
        <v>274</v>
      </c>
      <c r="AJ69" s="185" t="s">
        <v>275</v>
      </c>
      <c r="AK69" s="185" t="s">
        <v>465</v>
      </c>
      <c r="AL69" s="185" t="s">
        <v>274</v>
      </c>
      <c r="AM69" s="185" t="s">
        <v>275</v>
      </c>
      <c r="AN69" s="185" t="s">
        <v>272</v>
      </c>
      <c r="AO69" s="185" t="s">
        <v>3295</v>
      </c>
      <c r="AP69" s="185">
        <v>4</v>
      </c>
      <c r="AQ69" s="185" t="s">
        <v>2374</v>
      </c>
      <c r="AR69" s="185" t="s">
        <v>276</v>
      </c>
      <c r="AS69" s="185" t="s">
        <v>3296</v>
      </c>
      <c r="AT69" s="185" t="s">
        <v>2374</v>
      </c>
      <c r="AU69" s="185" t="s">
        <v>276</v>
      </c>
      <c r="AV69" s="185" t="s">
        <v>3296</v>
      </c>
      <c r="AW69" s="185" t="s">
        <v>3297</v>
      </c>
      <c r="AX69" s="185">
        <v>3</v>
      </c>
      <c r="AY69" s="185" t="s">
        <v>1558</v>
      </c>
      <c r="AZ69" s="185" t="s">
        <v>437</v>
      </c>
      <c r="BA69" s="185" t="s">
        <v>1035</v>
      </c>
      <c r="BB69" s="185" t="s">
        <v>1558</v>
      </c>
      <c r="BC69" s="185" t="s">
        <v>437</v>
      </c>
      <c r="BD69" s="185" t="s">
        <v>289</v>
      </c>
      <c r="BE69" s="185" t="s">
        <v>3298</v>
      </c>
      <c r="BF69" s="185">
        <v>3</v>
      </c>
      <c r="BG69" s="185" t="s">
        <v>786</v>
      </c>
      <c r="BH69" s="185" t="s">
        <v>410</v>
      </c>
      <c r="BI69" s="185" t="s">
        <v>352</v>
      </c>
      <c r="BJ69" s="185" t="s">
        <v>188</v>
      </c>
      <c r="BK69" s="185" t="s">
        <v>284</v>
      </c>
      <c r="BL69" s="185" t="s">
        <v>788</v>
      </c>
      <c r="BM69" s="185" t="s">
        <v>198</v>
      </c>
      <c r="BN69" s="185">
        <v>2</v>
      </c>
      <c r="BO69" s="185" t="s">
        <v>199</v>
      </c>
      <c r="BP69" s="185" t="s">
        <v>3299</v>
      </c>
      <c r="BQ69" s="185" t="s">
        <v>3300</v>
      </c>
      <c r="BR69" s="185" t="s">
        <v>199</v>
      </c>
      <c r="BS69" s="185" t="s">
        <v>202</v>
      </c>
      <c r="BT69" s="185" t="s">
        <v>203</v>
      </c>
    </row>
    <row r="70" spans="1:72" s="184" customFormat="1" ht="54.95" customHeight="1" x14ac:dyDescent="0.25">
      <c r="A70" s="155">
        <v>18</v>
      </c>
      <c r="B70" s="184" t="s">
        <v>959</v>
      </c>
      <c r="C70" s="184" t="s">
        <v>154</v>
      </c>
      <c r="D70" s="184" t="s">
        <v>3559</v>
      </c>
      <c r="E70" s="184" t="s">
        <v>3560</v>
      </c>
      <c r="F70" s="184" t="s">
        <v>3561</v>
      </c>
      <c r="G70" s="184" t="s">
        <v>3562</v>
      </c>
      <c r="H70" s="184" t="s">
        <v>3563</v>
      </c>
      <c r="I70" s="184" t="s">
        <v>3564</v>
      </c>
      <c r="J70" s="184" t="s">
        <v>3565</v>
      </c>
      <c r="K70" s="184" t="s">
        <v>3566</v>
      </c>
      <c r="L70" s="184" t="s">
        <v>3282</v>
      </c>
      <c r="M70" s="184" t="s">
        <v>3567</v>
      </c>
      <c r="N70" s="184" t="s">
        <v>3284</v>
      </c>
      <c r="O70" s="184">
        <v>20</v>
      </c>
      <c r="P70" s="184" t="s">
        <v>164</v>
      </c>
      <c r="Q70" s="184" t="s">
        <v>3568</v>
      </c>
      <c r="R70" s="184" t="s">
        <v>3569</v>
      </c>
      <c r="S70" s="184" t="s">
        <v>3570</v>
      </c>
      <c r="T70" s="184" t="s">
        <v>3571</v>
      </c>
      <c r="U70" s="184" t="s">
        <v>3572</v>
      </c>
      <c r="V70" s="184" t="s">
        <v>3573</v>
      </c>
      <c r="W70" s="184" t="s">
        <v>3574</v>
      </c>
      <c r="X70" s="184" t="s">
        <v>3575</v>
      </c>
      <c r="Y70" s="185" t="s">
        <v>3292</v>
      </c>
      <c r="Z70" s="185">
        <v>4</v>
      </c>
      <c r="AA70" s="185" t="s">
        <v>2359</v>
      </c>
      <c r="AB70" s="185" t="s">
        <v>3293</v>
      </c>
      <c r="AC70" s="185" t="s">
        <v>268</v>
      </c>
      <c r="AD70" s="185" t="s">
        <v>464</v>
      </c>
      <c r="AE70" s="185" t="s">
        <v>2772</v>
      </c>
      <c r="AF70" s="185" t="s">
        <v>273</v>
      </c>
      <c r="AG70" s="185" t="s">
        <v>3294</v>
      </c>
      <c r="AH70" s="185">
        <v>4</v>
      </c>
      <c r="AI70" s="185" t="s">
        <v>274</v>
      </c>
      <c r="AJ70" s="185" t="s">
        <v>275</v>
      </c>
      <c r="AK70" s="185" t="s">
        <v>465</v>
      </c>
      <c r="AL70" s="185" t="s">
        <v>274</v>
      </c>
      <c r="AM70" s="185" t="s">
        <v>275</v>
      </c>
      <c r="AN70" s="185" t="s">
        <v>272</v>
      </c>
      <c r="AO70" s="185" t="s">
        <v>3295</v>
      </c>
      <c r="AP70" s="185">
        <v>4</v>
      </c>
      <c r="AQ70" s="185" t="s">
        <v>2374</v>
      </c>
      <c r="AR70" s="185" t="s">
        <v>276</v>
      </c>
      <c r="AS70" s="185" t="s">
        <v>3296</v>
      </c>
      <c r="AT70" s="185" t="s">
        <v>2374</v>
      </c>
      <c r="AU70" s="185" t="s">
        <v>276</v>
      </c>
      <c r="AV70" s="185" t="s">
        <v>3296</v>
      </c>
      <c r="AW70" s="185" t="s">
        <v>3297</v>
      </c>
      <c r="AX70" s="185">
        <v>3</v>
      </c>
      <c r="AY70" s="185" t="s">
        <v>1558</v>
      </c>
      <c r="AZ70" s="185" t="s">
        <v>437</v>
      </c>
      <c r="BA70" s="185" t="s">
        <v>1035</v>
      </c>
      <c r="BB70" s="185" t="s">
        <v>1558</v>
      </c>
      <c r="BC70" s="185" t="s">
        <v>437</v>
      </c>
      <c r="BD70" s="185" t="s">
        <v>289</v>
      </c>
      <c r="BE70" s="185" t="s">
        <v>3298</v>
      </c>
      <c r="BF70" s="185">
        <v>3</v>
      </c>
      <c r="BG70" s="185" t="s">
        <v>786</v>
      </c>
      <c r="BH70" s="185" t="s">
        <v>410</v>
      </c>
      <c r="BI70" s="185" t="s">
        <v>352</v>
      </c>
      <c r="BJ70" s="185" t="s">
        <v>188</v>
      </c>
      <c r="BK70" s="185" t="s">
        <v>284</v>
      </c>
      <c r="BL70" s="185" t="s">
        <v>788</v>
      </c>
      <c r="BM70" s="185" t="s">
        <v>198</v>
      </c>
      <c r="BN70" s="185">
        <v>2</v>
      </c>
      <c r="BO70" s="185" t="s">
        <v>199</v>
      </c>
      <c r="BP70" s="185" t="s">
        <v>3299</v>
      </c>
      <c r="BQ70" s="185" t="s">
        <v>3300</v>
      </c>
      <c r="BR70" s="185" t="s">
        <v>199</v>
      </c>
      <c r="BS70" s="185" t="s">
        <v>202</v>
      </c>
      <c r="BT70" s="185" t="s">
        <v>203</v>
      </c>
    </row>
    <row r="71" spans="1:72" s="184" customFormat="1" ht="54.95" customHeight="1" x14ac:dyDescent="0.25">
      <c r="A71" s="155">
        <v>19</v>
      </c>
      <c r="B71" s="184" t="s">
        <v>385</v>
      </c>
      <c r="C71" s="184" t="s">
        <v>205</v>
      </c>
      <c r="D71" s="184" t="s">
        <v>3576</v>
      </c>
      <c r="E71" s="184" t="s">
        <v>3577</v>
      </c>
      <c r="F71" s="184" t="s">
        <v>3578</v>
      </c>
      <c r="G71" s="184" t="s">
        <v>3579</v>
      </c>
      <c r="H71" s="184" t="s">
        <v>3580</v>
      </c>
      <c r="I71" s="184" t="s">
        <v>3581</v>
      </c>
      <c r="J71" s="184" t="s">
        <v>3582</v>
      </c>
      <c r="K71" s="184" t="s">
        <v>3583</v>
      </c>
      <c r="L71" s="184" t="s">
        <v>3282</v>
      </c>
      <c r="M71" s="184" t="s">
        <v>3584</v>
      </c>
      <c r="N71" s="184" t="s">
        <v>3284</v>
      </c>
      <c r="O71" s="184">
        <v>20</v>
      </c>
      <c r="P71" s="184" t="s">
        <v>259</v>
      </c>
      <c r="Q71" s="184" t="s">
        <v>3585</v>
      </c>
      <c r="R71" s="184" t="s">
        <v>3586</v>
      </c>
      <c r="S71" s="184" t="s">
        <v>3587</v>
      </c>
      <c r="T71" s="184" t="s">
        <v>3588</v>
      </c>
      <c r="U71" s="184" t="s">
        <v>1571</v>
      </c>
      <c r="V71" s="184" t="s">
        <v>3589</v>
      </c>
      <c r="W71" s="184" t="s">
        <v>3590</v>
      </c>
      <c r="X71" s="184" t="s">
        <v>3591</v>
      </c>
      <c r="Y71" s="185" t="s">
        <v>3292</v>
      </c>
      <c r="Z71" s="185">
        <v>4</v>
      </c>
      <c r="AA71" s="185" t="s">
        <v>2359</v>
      </c>
      <c r="AB71" s="185" t="s">
        <v>3293</v>
      </c>
      <c r="AC71" s="185" t="s">
        <v>268</v>
      </c>
      <c r="AD71" s="185" t="s">
        <v>464</v>
      </c>
      <c r="AE71" s="185" t="s">
        <v>2772</v>
      </c>
      <c r="AF71" s="185" t="s">
        <v>273</v>
      </c>
      <c r="AG71" s="185" t="s">
        <v>3294</v>
      </c>
      <c r="AH71" s="185">
        <v>4</v>
      </c>
      <c r="AI71" s="185" t="s">
        <v>274</v>
      </c>
      <c r="AJ71" s="185" t="s">
        <v>275</v>
      </c>
      <c r="AK71" s="185" t="s">
        <v>465</v>
      </c>
      <c r="AL71" s="185" t="s">
        <v>274</v>
      </c>
      <c r="AM71" s="185" t="s">
        <v>275</v>
      </c>
      <c r="AN71" s="185" t="s">
        <v>272</v>
      </c>
      <c r="AO71" s="185" t="s">
        <v>3295</v>
      </c>
      <c r="AP71" s="185">
        <v>4</v>
      </c>
      <c r="AQ71" s="185" t="s">
        <v>2374</v>
      </c>
      <c r="AR71" s="185" t="s">
        <v>276</v>
      </c>
      <c r="AS71" s="185" t="s">
        <v>3296</v>
      </c>
      <c r="AT71" s="185" t="s">
        <v>2374</v>
      </c>
      <c r="AU71" s="185" t="s">
        <v>276</v>
      </c>
      <c r="AV71" s="185" t="s">
        <v>3296</v>
      </c>
      <c r="AW71" s="185" t="s">
        <v>3297</v>
      </c>
      <c r="AX71" s="185">
        <v>3</v>
      </c>
      <c r="AY71" s="185" t="s">
        <v>1558</v>
      </c>
      <c r="AZ71" s="185" t="s">
        <v>437</v>
      </c>
      <c r="BA71" s="185" t="s">
        <v>1035</v>
      </c>
      <c r="BB71" s="185" t="s">
        <v>1558</v>
      </c>
      <c r="BC71" s="185" t="s">
        <v>437</v>
      </c>
      <c r="BD71" s="185" t="s">
        <v>289</v>
      </c>
      <c r="BE71" s="185" t="s">
        <v>3298</v>
      </c>
      <c r="BF71" s="185">
        <v>3</v>
      </c>
      <c r="BG71" s="185" t="s">
        <v>786</v>
      </c>
      <c r="BH71" s="185" t="s">
        <v>410</v>
      </c>
      <c r="BI71" s="185" t="s">
        <v>352</v>
      </c>
      <c r="BJ71" s="185" t="s">
        <v>188</v>
      </c>
      <c r="BK71" s="185" t="s">
        <v>284</v>
      </c>
      <c r="BL71" s="185" t="s">
        <v>788</v>
      </c>
      <c r="BM71" s="185" t="s">
        <v>198</v>
      </c>
      <c r="BN71" s="185">
        <v>2</v>
      </c>
      <c r="BO71" s="185" t="s">
        <v>199</v>
      </c>
      <c r="BP71" s="185" t="s">
        <v>3299</v>
      </c>
      <c r="BQ71" s="185" t="s">
        <v>3300</v>
      </c>
      <c r="BR71" s="185" t="s">
        <v>199</v>
      </c>
      <c r="BS71" s="185" t="s">
        <v>202</v>
      </c>
      <c r="BT71" s="185" t="s">
        <v>203</v>
      </c>
    </row>
    <row r="72" spans="1:72" s="184" customFormat="1" ht="54.95" customHeight="1" x14ac:dyDescent="0.25">
      <c r="A72" s="155">
        <v>20</v>
      </c>
      <c r="B72" s="184" t="s">
        <v>739</v>
      </c>
      <c r="C72" s="184" t="s">
        <v>325</v>
      </c>
      <c r="D72" s="184" t="s">
        <v>3592</v>
      </c>
      <c r="E72" s="184" t="s">
        <v>3593</v>
      </c>
      <c r="F72" s="184" t="s">
        <v>3594</v>
      </c>
      <c r="G72" s="184" t="s">
        <v>3595</v>
      </c>
      <c r="H72" s="184" t="s">
        <v>3596</v>
      </c>
      <c r="I72" s="184" t="s">
        <v>3597</v>
      </c>
      <c r="J72" s="184" t="s">
        <v>3598</v>
      </c>
      <c r="K72" s="184" t="s">
        <v>3599</v>
      </c>
      <c r="L72" s="184" t="s">
        <v>3282</v>
      </c>
      <c r="M72" s="184" t="s">
        <v>3600</v>
      </c>
      <c r="N72" s="184" t="s">
        <v>3284</v>
      </c>
      <c r="O72" s="184">
        <v>20</v>
      </c>
      <c r="P72" s="184" t="s">
        <v>259</v>
      </c>
      <c r="Q72" s="184" t="s">
        <v>3601</v>
      </c>
      <c r="R72" s="184" t="s">
        <v>3602</v>
      </c>
      <c r="S72" s="184" t="s">
        <v>3603</v>
      </c>
      <c r="T72" s="184" t="s">
        <v>3604</v>
      </c>
      <c r="U72" s="184" t="s">
        <v>3605</v>
      </c>
      <c r="V72" s="184" t="s">
        <v>3606</v>
      </c>
      <c r="W72" s="184" t="s">
        <v>3607</v>
      </c>
      <c r="X72" s="184" t="s">
        <v>3608</v>
      </c>
      <c r="Y72" s="185" t="s">
        <v>3292</v>
      </c>
      <c r="Z72" s="185">
        <v>4</v>
      </c>
      <c r="AA72" s="185" t="s">
        <v>2359</v>
      </c>
      <c r="AB72" s="185" t="s">
        <v>3293</v>
      </c>
      <c r="AC72" s="185" t="s">
        <v>268</v>
      </c>
      <c r="AD72" s="185" t="s">
        <v>464</v>
      </c>
      <c r="AE72" s="185" t="s">
        <v>2772</v>
      </c>
      <c r="AF72" s="185" t="s">
        <v>273</v>
      </c>
      <c r="AG72" s="185" t="s">
        <v>3294</v>
      </c>
      <c r="AH72" s="185">
        <v>4</v>
      </c>
      <c r="AI72" s="185" t="s">
        <v>274</v>
      </c>
      <c r="AJ72" s="185" t="s">
        <v>275</v>
      </c>
      <c r="AK72" s="185" t="s">
        <v>465</v>
      </c>
      <c r="AL72" s="185" t="s">
        <v>274</v>
      </c>
      <c r="AM72" s="185" t="s">
        <v>275</v>
      </c>
      <c r="AN72" s="185" t="s">
        <v>272</v>
      </c>
      <c r="AO72" s="185" t="s">
        <v>3295</v>
      </c>
      <c r="AP72" s="185">
        <v>4</v>
      </c>
      <c r="AQ72" s="185" t="s">
        <v>2374</v>
      </c>
      <c r="AR72" s="185" t="s">
        <v>276</v>
      </c>
      <c r="AS72" s="185" t="s">
        <v>3296</v>
      </c>
      <c r="AT72" s="185" t="s">
        <v>2374</v>
      </c>
      <c r="AU72" s="185" t="s">
        <v>276</v>
      </c>
      <c r="AV72" s="185" t="s">
        <v>3296</v>
      </c>
      <c r="AW72" s="185" t="s">
        <v>3297</v>
      </c>
      <c r="AX72" s="185">
        <v>3</v>
      </c>
      <c r="AY72" s="185" t="s">
        <v>1558</v>
      </c>
      <c r="AZ72" s="185" t="s">
        <v>437</v>
      </c>
      <c r="BA72" s="185" t="s">
        <v>1035</v>
      </c>
      <c r="BB72" s="185" t="s">
        <v>1558</v>
      </c>
      <c r="BC72" s="185" t="s">
        <v>437</v>
      </c>
      <c r="BD72" s="185" t="s">
        <v>289</v>
      </c>
      <c r="BE72" s="185" t="s">
        <v>3298</v>
      </c>
      <c r="BF72" s="185">
        <v>3</v>
      </c>
      <c r="BG72" s="185" t="s">
        <v>786</v>
      </c>
      <c r="BH72" s="185" t="s">
        <v>410</v>
      </c>
      <c r="BI72" s="185" t="s">
        <v>352</v>
      </c>
      <c r="BJ72" s="185" t="s">
        <v>188</v>
      </c>
      <c r="BK72" s="185" t="s">
        <v>284</v>
      </c>
      <c r="BL72" s="185" t="s">
        <v>788</v>
      </c>
      <c r="BM72" s="185" t="s">
        <v>198</v>
      </c>
      <c r="BN72" s="185">
        <v>2</v>
      </c>
      <c r="BO72" s="185" t="s">
        <v>199</v>
      </c>
      <c r="BP72" s="185" t="s">
        <v>3299</v>
      </c>
      <c r="BQ72" s="185" t="s">
        <v>3300</v>
      </c>
      <c r="BR72" s="185" t="s">
        <v>199</v>
      </c>
      <c r="BS72" s="185" t="s">
        <v>202</v>
      </c>
      <c r="BT72" s="185" t="s">
        <v>203</v>
      </c>
    </row>
    <row r="73" spans="1:72" s="184" customFormat="1" ht="54.95" customHeight="1" x14ac:dyDescent="0.25">
      <c r="A73" s="155">
        <v>21</v>
      </c>
      <c r="B73" s="184" t="s">
        <v>978</v>
      </c>
      <c r="C73" s="184" t="s">
        <v>154</v>
      </c>
      <c r="D73" s="184" t="s">
        <v>3609</v>
      </c>
      <c r="E73" s="184" t="s">
        <v>3610</v>
      </c>
      <c r="F73" s="184" t="s">
        <v>3611</v>
      </c>
      <c r="G73" s="184" t="s">
        <v>3612</v>
      </c>
      <c r="H73" s="184" t="s">
        <v>3613</v>
      </c>
      <c r="I73" s="184" t="s">
        <v>3614</v>
      </c>
      <c r="J73" s="184" t="s">
        <v>3615</v>
      </c>
      <c r="K73" s="184" t="s">
        <v>3616</v>
      </c>
      <c r="L73" s="184" t="s">
        <v>3282</v>
      </c>
      <c r="M73" s="184" t="s">
        <v>3617</v>
      </c>
      <c r="N73" s="184" t="s">
        <v>3284</v>
      </c>
      <c r="O73" s="184">
        <v>20</v>
      </c>
      <c r="P73" s="184" t="s">
        <v>484</v>
      </c>
      <c r="Q73" s="184" t="s">
        <v>3618</v>
      </c>
      <c r="R73" s="184" t="s">
        <v>3619</v>
      </c>
      <c r="S73" s="184" t="s">
        <v>3620</v>
      </c>
      <c r="T73" s="184" t="s">
        <v>3621</v>
      </c>
      <c r="U73" s="184" t="s">
        <v>2744</v>
      </c>
      <c r="V73" s="184" t="s">
        <v>3622</v>
      </c>
      <c r="W73" s="184" t="s">
        <v>3623</v>
      </c>
      <c r="X73" s="184" t="s">
        <v>3624</v>
      </c>
      <c r="Y73" s="185" t="s">
        <v>3292</v>
      </c>
      <c r="Z73" s="185">
        <v>4</v>
      </c>
      <c r="AA73" s="185" t="s">
        <v>2359</v>
      </c>
      <c r="AB73" s="185" t="s">
        <v>3293</v>
      </c>
      <c r="AC73" s="185" t="s">
        <v>268</v>
      </c>
      <c r="AD73" s="185" t="s">
        <v>464</v>
      </c>
      <c r="AE73" s="185" t="s">
        <v>2772</v>
      </c>
      <c r="AF73" s="185" t="s">
        <v>273</v>
      </c>
      <c r="AG73" s="185" t="s">
        <v>3294</v>
      </c>
      <c r="AH73" s="185">
        <v>4</v>
      </c>
      <c r="AI73" s="185" t="s">
        <v>274</v>
      </c>
      <c r="AJ73" s="185" t="s">
        <v>275</v>
      </c>
      <c r="AK73" s="185" t="s">
        <v>465</v>
      </c>
      <c r="AL73" s="185" t="s">
        <v>274</v>
      </c>
      <c r="AM73" s="185" t="s">
        <v>275</v>
      </c>
      <c r="AN73" s="185" t="s">
        <v>272</v>
      </c>
      <c r="AO73" s="185" t="s">
        <v>3295</v>
      </c>
      <c r="AP73" s="185">
        <v>4</v>
      </c>
      <c r="AQ73" s="185" t="s">
        <v>2374</v>
      </c>
      <c r="AR73" s="185" t="s">
        <v>276</v>
      </c>
      <c r="AS73" s="185" t="s">
        <v>3296</v>
      </c>
      <c r="AT73" s="185" t="s">
        <v>2374</v>
      </c>
      <c r="AU73" s="185" t="s">
        <v>276</v>
      </c>
      <c r="AV73" s="185" t="s">
        <v>3296</v>
      </c>
      <c r="AW73" s="185" t="s">
        <v>3297</v>
      </c>
      <c r="AX73" s="185">
        <v>3</v>
      </c>
      <c r="AY73" s="185" t="s">
        <v>1558</v>
      </c>
      <c r="AZ73" s="185" t="s">
        <v>437</v>
      </c>
      <c r="BA73" s="185" t="s">
        <v>1035</v>
      </c>
      <c r="BB73" s="185" t="s">
        <v>1558</v>
      </c>
      <c r="BC73" s="185" t="s">
        <v>437</v>
      </c>
      <c r="BD73" s="185" t="s">
        <v>289</v>
      </c>
      <c r="BE73" s="185" t="s">
        <v>3298</v>
      </c>
      <c r="BF73" s="185">
        <v>3</v>
      </c>
      <c r="BG73" s="185" t="s">
        <v>786</v>
      </c>
      <c r="BH73" s="185" t="s">
        <v>410</v>
      </c>
      <c r="BI73" s="185" t="s">
        <v>352</v>
      </c>
      <c r="BJ73" s="185" t="s">
        <v>188</v>
      </c>
      <c r="BK73" s="185" t="s">
        <v>284</v>
      </c>
      <c r="BL73" s="185" t="s">
        <v>788</v>
      </c>
      <c r="BM73" s="185" t="s">
        <v>198</v>
      </c>
      <c r="BN73" s="185">
        <v>2</v>
      </c>
      <c r="BO73" s="185" t="s">
        <v>199</v>
      </c>
      <c r="BP73" s="185" t="s">
        <v>3299</v>
      </c>
      <c r="BQ73" s="185" t="s">
        <v>3300</v>
      </c>
      <c r="BR73" s="185" t="s">
        <v>199</v>
      </c>
      <c r="BS73" s="185" t="s">
        <v>202</v>
      </c>
      <c r="BT73" s="185" t="s">
        <v>203</v>
      </c>
    </row>
    <row r="74" spans="1:72" s="184" customFormat="1" ht="54.95" customHeight="1" x14ac:dyDescent="0.25">
      <c r="A74" s="155">
        <v>22</v>
      </c>
      <c r="B74" s="184" t="s">
        <v>472</v>
      </c>
      <c r="C74" s="184" t="s">
        <v>247</v>
      </c>
      <c r="D74" s="184" t="s">
        <v>3625</v>
      </c>
      <c r="E74" s="184" t="s">
        <v>3626</v>
      </c>
      <c r="F74" s="184" t="s">
        <v>3627</v>
      </c>
      <c r="G74" s="184" t="s">
        <v>3628</v>
      </c>
      <c r="H74" s="184" t="s">
        <v>3629</v>
      </c>
      <c r="I74" s="184" t="s">
        <v>3630</v>
      </c>
      <c r="J74" s="184" t="s">
        <v>3631</v>
      </c>
      <c r="K74" s="184" t="s">
        <v>3632</v>
      </c>
      <c r="L74" s="184" t="s">
        <v>3282</v>
      </c>
      <c r="M74" s="184" t="s">
        <v>3633</v>
      </c>
      <c r="N74" s="184" t="s">
        <v>3284</v>
      </c>
      <c r="O74" s="184">
        <v>20</v>
      </c>
      <c r="P74" s="184" t="s">
        <v>484</v>
      </c>
      <c r="Q74" s="184" t="s">
        <v>3634</v>
      </c>
      <c r="R74" s="184" t="s">
        <v>3635</v>
      </c>
      <c r="S74" s="184" t="s">
        <v>3636</v>
      </c>
      <c r="T74" s="184" t="s">
        <v>3637</v>
      </c>
      <c r="U74" s="184" t="s">
        <v>3638</v>
      </c>
      <c r="V74" s="184" t="s">
        <v>3639</v>
      </c>
      <c r="W74" s="184" t="s">
        <v>3640</v>
      </c>
      <c r="X74" s="184" t="s">
        <v>3641</v>
      </c>
      <c r="Y74" s="185" t="s">
        <v>3292</v>
      </c>
      <c r="Z74" s="185">
        <v>4</v>
      </c>
      <c r="AA74" s="185" t="s">
        <v>2359</v>
      </c>
      <c r="AB74" s="185" t="s">
        <v>3293</v>
      </c>
      <c r="AC74" s="185" t="s">
        <v>268</v>
      </c>
      <c r="AD74" s="185" t="s">
        <v>464</v>
      </c>
      <c r="AE74" s="185" t="s">
        <v>2772</v>
      </c>
      <c r="AF74" s="185" t="s">
        <v>273</v>
      </c>
      <c r="AG74" s="185" t="s">
        <v>3294</v>
      </c>
      <c r="AH74" s="185">
        <v>4</v>
      </c>
      <c r="AI74" s="185" t="s">
        <v>274</v>
      </c>
      <c r="AJ74" s="185" t="s">
        <v>275</v>
      </c>
      <c r="AK74" s="185" t="s">
        <v>465</v>
      </c>
      <c r="AL74" s="185" t="s">
        <v>274</v>
      </c>
      <c r="AM74" s="185" t="s">
        <v>275</v>
      </c>
      <c r="AN74" s="185" t="s">
        <v>272</v>
      </c>
      <c r="AO74" s="185" t="s">
        <v>3295</v>
      </c>
      <c r="AP74" s="185">
        <v>4</v>
      </c>
      <c r="AQ74" s="185" t="s">
        <v>2374</v>
      </c>
      <c r="AR74" s="185" t="s">
        <v>276</v>
      </c>
      <c r="AS74" s="185" t="s">
        <v>3296</v>
      </c>
      <c r="AT74" s="185" t="s">
        <v>2374</v>
      </c>
      <c r="AU74" s="185" t="s">
        <v>276</v>
      </c>
      <c r="AV74" s="185" t="s">
        <v>3296</v>
      </c>
      <c r="AW74" s="185" t="s">
        <v>3297</v>
      </c>
      <c r="AX74" s="185">
        <v>3</v>
      </c>
      <c r="AY74" s="185" t="s">
        <v>1558</v>
      </c>
      <c r="AZ74" s="185" t="s">
        <v>437</v>
      </c>
      <c r="BA74" s="185" t="s">
        <v>1035</v>
      </c>
      <c r="BB74" s="185" t="s">
        <v>1558</v>
      </c>
      <c r="BC74" s="185" t="s">
        <v>437</v>
      </c>
      <c r="BD74" s="185" t="s">
        <v>289</v>
      </c>
      <c r="BE74" s="185" t="s">
        <v>3298</v>
      </c>
      <c r="BF74" s="185">
        <v>3</v>
      </c>
      <c r="BG74" s="185" t="s">
        <v>786</v>
      </c>
      <c r="BH74" s="185" t="s">
        <v>410</v>
      </c>
      <c r="BI74" s="185" t="s">
        <v>352</v>
      </c>
      <c r="BJ74" s="185" t="s">
        <v>188</v>
      </c>
      <c r="BK74" s="185" t="s">
        <v>284</v>
      </c>
      <c r="BL74" s="185" t="s">
        <v>788</v>
      </c>
      <c r="BM74" s="185" t="s">
        <v>198</v>
      </c>
      <c r="BN74" s="185">
        <v>2</v>
      </c>
      <c r="BO74" s="185" t="s">
        <v>199</v>
      </c>
      <c r="BP74" s="185" t="s">
        <v>3299</v>
      </c>
      <c r="BQ74" s="185" t="s">
        <v>3300</v>
      </c>
      <c r="BR74" s="185" t="s">
        <v>199</v>
      </c>
      <c r="BS74" s="185" t="s">
        <v>202</v>
      </c>
      <c r="BT74" s="185" t="s">
        <v>203</v>
      </c>
    </row>
    <row r="75" spans="1:72" s="184" customFormat="1" ht="54.95" customHeight="1" x14ac:dyDescent="0.25">
      <c r="A75" s="155">
        <v>23</v>
      </c>
      <c r="B75" s="184" t="s">
        <v>798</v>
      </c>
      <c r="C75" s="184" t="s">
        <v>325</v>
      </c>
      <c r="D75" s="184" t="s">
        <v>3642</v>
      </c>
      <c r="E75" s="184" t="s">
        <v>3643</v>
      </c>
      <c r="F75" s="184" t="s">
        <v>3644</v>
      </c>
      <c r="G75" s="184" t="s">
        <v>3645</v>
      </c>
      <c r="H75" s="184" t="s">
        <v>3646</v>
      </c>
      <c r="I75" s="184" t="s">
        <v>3647</v>
      </c>
      <c r="J75" s="184" t="s">
        <v>3648</v>
      </c>
      <c r="K75" s="184" t="s">
        <v>3649</v>
      </c>
      <c r="L75" s="184" t="s">
        <v>3282</v>
      </c>
      <c r="M75" s="184" t="s">
        <v>3650</v>
      </c>
      <c r="N75" s="184" t="s">
        <v>3284</v>
      </c>
      <c r="O75" s="184">
        <v>20</v>
      </c>
      <c r="P75" s="184" t="s">
        <v>484</v>
      </c>
      <c r="Q75" s="184" t="s">
        <v>534</v>
      </c>
      <c r="R75" s="184" t="s">
        <v>3651</v>
      </c>
      <c r="S75" s="184" t="s">
        <v>3652</v>
      </c>
      <c r="T75" s="184" t="s">
        <v>3653</v>
      </c>
      <c r="U75" s="184" t="s">
        <v>3654</v>
      </c>
      <c r="V75" s="184" t="s">
        <v>3655</v>
      </c>
      <c r="W75" s="184" t="s">
        <v>3656</v>
      </c>
      <c r="X75" s="184" t="s">
        <v>3657</v>
      </c>
      <c r="Y75" s="185" t="s">
        <v>3292</v>
      </c>
      <c r="Z75" s="185">
        <v>4</v>
      </c>
      <c r="AA75" s="185" t="s">
        <v>2359</v>
      </c>
      <c r="AB75" s="185" t="s">
        <v>3293</v>
      </c>
      <c r="AC75" s="185" t="s">
        <v>268</v>
      </c>
      <c r="AD75" s="185" t="s">
        <v>464</v>
      </c>
      <c r="AE75" s="185" t="s">
        <v>2772</v>
      </c>
      <c r="AF75" s="185" t="s">
        <v>273</v>
      </c>
      <c r="AG75" s="185" t="s">
        <v>3294</v>
      </c>
      <c r="AH75" s="185">
        <v>4</v>
      </c>
      <c r="AI75" s="185" t="s">
        <v>274</v>
      </c>
      <c r="AJ75" s="185" t="s">
        <v>275</v>
      </c>
      <c r="AK75" s="185" t="s">
        <v>465</v>
      </c>
      <c r="AL75" s="185" t="s">
        <v>274</v>
      </c>
      <c r="AM75" s="185" t="s">
        <v>275</v>
      </c>
      <c r="AN75" s="185" t="s">
        <v>272</v>
      </c>
      <c r="AO75" s="185" t="s">
        <v>3295</v>
      </c>
      <c r="AP75" s="185">
        <v>4</v>
      </c>
      <c r="AQ75" s="185" t="s">
        <v>2374</v>
      </c>
      <c r="AR75" s="185" t="s">
        <v>276</v>
      </c>
      <c r="AS75" s="185" t="s">
        <v>3296</v>
      </c>
      <c r="AT75" s="185" t="s">
        <v>2374</v>
      </c>
      <c r="AU75" s="185" t="s">
        <v>276</v>
      </c>
      <c r="AV75" s="185" t="s">
        <v>3296</v>
      </c>
      <c r="AW75" s="185" t="s">
        <v>3297</v>
      </c>
      <c r="AX75" s="185">
        <v>3</v>
      </c>
      <c r="AY75" s="185" t="s">
        <v>1558</v>
      </c>
      <c r="AZ75" s="185" t="s">
        <v>437</v>
      </c>
      <c r="BA75" s="185" t="s">
        <v>1035</v>
      </c>
      <c r="BB75" s="185" t="s">
        <v>1558</v>
      </c>
      <c r="BC75" s="185" t="s">
        <v>437</v>
      </c>
      <c r="BD75" s="185" t="s">
        <v>289</v>
      </c>
      <c r="BE75" s="185" t="s">
        <v>3298</v>
      </c>
      <c r="BF75" s="185">
        <v>3</v>
      </c>
      <c r="BG75" s="185" t="s">
        <v>786</v>
      </c>
      <c r="BH75" s="185" t="s">
        <v>410</v>
      </c>
      <c r="BI75" s="185" t="s">
        <v>352</v>
      </c>
      <c r="BJ75" s="185" t="s">
        <v>188</v>
      </c>
      <c r="BK75" s="185" t="s">
        <v>284</v>
      </c>
      <c r="BL75" s="185" t="s">
        <v>788</v>
      </c>
      <c r="BM75" s="185" t="s">
        <v>198</v>
      </c>
      <c r="BN75" s="185">
        <v>2</v>
      </c>
      <c r="BO75" s="185" t="s">
        <v>199</v>
      </c>
      <c r="BP75" s="185" t="s">
        <v>3299</v>
      </c>
      <c r="BQ75" s="185" t="s">
        <v>3300</v>
      </c>
      <c r="BR75" s="185" t="s">
        <v>199</v>
      </c>
      <c r="BS75" s="185" t="s">
        <v>202</v>
      </c>
      <c r="BT75" s="185" t="s">
        <v>203</v>
      </c>
    </row>
    <row r="76" spans="1:72" s="184" customFormat="1" ht="54.95" customHeight="1" x14ac:dyDescent="0.25">
      <c r="A76" s="155">
        <v>24</v>
      </c>
      <c r="B76" s="184" t="s">
        <v>444</v>
      </c>
      <c r="C76" s="184" t="s">
        <v>247</v>
      </c>
      <c r="D76" s="184" t="s">
        <v>3658</v>
      </c>
      <c r="E76" s="184" t="s">
        <v>3659</v>
      </c>
      <c r="F76" s="184" t="s">
        <v>3660</v>
      </c>
      <c r="G76" s="184" t="s">
        <v>3661</v>
      </c>
      <c r="H76" s="184" t="s">
        <v>3662</v>
      </c>
      <c r="I76" s="184" t="s">
        <v>3663</v>
      </c>
      <c r="J76" s="184" t="s">
        <v>3664</v>
      </c>
      <c r="K76" s="184" t="s">
        <v>3665</v>
      </c>
      <c r="L76" s="184" t="s">
        <v>3282</v>
      </c>
      <c r="M76" s="184" t="s">
        <v>3666</v>
      </c>
      <c r="N76" s="184" t="s">
        <v>3284</v>
      </c>
      <c r="O76" s="184">
        <v>20</v>
      </c>
      <c r="P76" s="184" t="s">
        <v>259</v>
      </c>
      <c r="Q76" s="184" t="s">
        <v>3667</v>
      </c>
      <c r="R76" s="184" t="s">
        <v>3668</v>
      </c>
      <c r="S76" s="184" t="s">
        <v>3669</v>
      </c>
      <c r="T76" s="184" t="s">
        <v>3670</v>
      </c>
      <c r="U76" s="184" t="s">
        <v>2107</v>
      </c>
      <c r="V76" s="184" t="s">
        <v>3671</v>
      </c>
      <c r="W76" s="184" t="s">
        <v>3672</v>
      </c>
      <c r="X76" s="184" t="s">
        <v>3673</v>
      </c>
      <c r="Y76" s="185" t="s">
        <v>3292</v>
      </c>
      <c r="Z76" s="185">
        <v>4</v>
      </c>
      <c r="AA76" s="185" t="s">
        <v>2359</v>
      </c>
      <c r="AB76" s="185" t="s">
        <v>3293</v>
      </c>
      <c r="AC76" s="185" t="s">
        <v>268</v>
      </c>
      <c r="AD76" s="185" t="s">
        <v>464</v>
      </c>
      <c r="AE76" s="185" t="s">
        <v>2772</v>
      </c>
      <c r="AF76" s="185" t="s">
        <v>273</v>
      </c>
      <c r="AG76" s="185" t="s">
        <v>3294</v>
      </c>
      <c r="AH76" s="185">
        <v>4</v>
      </c>
      <c r="AI76" s="185" t="s">
        <v>274</v>
      </c>
      <c r="AJ76" s="185" t="s">
        <v>275</v>
      </c>
      <c r="AK76" s="185" t="s">
        <v>465</v>
      </c>
      <c r="AL76" s="185" t="s">
        <v>274</v>
      </c>
      <c r="AM76" s="185" t="s">
        <v>275</v>
      </c>
      <c r="AN76" s="185" t="s">
        <v>272</v>
      </c>
      <c r="AO76" s="185" t="s">
        <v>3295</v>
      </c>
      <c r="AP76" s="185">
        <v>4</v>
      </c>
      <c r="AQ76" s="185" t="s">
        <v>2374</v>
      </c>
      <c r="AR76" s="185" t="s">
        <v>276</v>
      </c>
      <c r="AS76" s="185" t="s">
        <v>3296</v>
      </c>
      <c r="AT76" s="185" t="s">
        <v>2374</v>
      </c>
      <c r="AU76" s="185" t="s">
        <v>276</v>
      </c>
      <c r="AV76" s="185" t="s">
        <v>3296</v>
      </c>
      <c r="AW76" s="185" t="s">
        <v>3297</v>
      </c>
      <c r="AX76" s="185">
        <v>3</v>
      </c>
      <c r="AY76" s="185" t="s">
        <v>1558</v>
      </c>
      <c r="AZ76" s="185" t="s">
        <v>437</v>
      </c>
      <c r="BA76" s="185" t="s">
        <v>1035</v>
      </c>
      <c r="BB76" s="185" t="s">
        <v>1558</v>
      </c>
      <c r="BC76" s="185" t="s">
        <v>437</v>
      </c>
      <c r="BD76" s="185" t="s">
        <v>289</v>
      </c>
      <c r="BE76" s="185" t="s">
        <v>3298</v>
      </c>
      <c r="BF76" s="185">
        <v>3</v>
      </c>
      <c r="BG76" s="185" t="s">
        <v>786</v>
      </c>
      <c r="BH76" s="185" t="s">
        <v>410</v>
      </c>
      <c r="BI76" s="185" t="s">
        <v>352</v>
      </c>
      <c r="BJ76" s="185" t="s">
        <v>188</v>
      </c>
      <c r="BK76" s="185" t="s">
        <v>284</v>
      </c>
      <c r="BL76" s="185" t="s">
        <v>788</v>
      </c>
      <c r="BM76" s="185" t="s">
        <v>198</v>
      </c>
      <c r="BN76" s="185">
        <v>2</v>
      </c>
      <c r="BO76" s="185" t="s">
        <v>199</v>
      </c>
      <c r="BP76" s="185" t="s">
        <v>3299</v>
      </c>
      <c r="BQ76" s="185" t="s">
        <v>3300</v>
      </c>
      <c r="BR76" s="185" t="s">
        <v>199</v>
      </c>
      <c r="BS76" s="185" t="s">
        <v>202</v>
      </c>
      <c r="BT76" s="185" t="s">
        <v>203</v>
      </c>
    </row>
    <row r="77" spans="1:72" s="184" customFormat="1" ht="54.95" customHeight="1" x14ac:dyDescent="0.25">
      <c r="A77" s="155">
        <v>25</v>
      </c>
      <c r="B77" s="184" t="s">
        <v>506</v>
      </c>
      <c r="C77" s="184" t="s">
        <v>3674</v>
      </c>
      <c r="D77" s="184" t="s">
        <v>3675</v>
      </c>
      <c r="E77" s="184" t="s">
        <v>3676</v>
      </c>
      <c r="F77" s="184" t="s">
        <v>3677</v>
      </c>
      <c r="G77" s="184" t="s">
        <v>3678</v>
      </c>
      <c r="H77" s="184" t="s">
        <v>3679</v>
      </c>
      <c r="I77" s="184" t="s">
        <v>3680</v>
      </c>
      <c r="J77" s="184" t="s">
        <v>3681</v>
      </c>
      <c r="K77" s="184" t="s">
        <v>3682</v>
      </c>
      <c r="L77" s="184" t="s">
        <v>3282</v>
      </c>
      <c r="M77" s="184" t="s">
        <v>3683</v>
      </c>
      <c r="N77" s="184" t="s">
        <v>3284</v>
      </c>
      <c r="O77" s="184">
        <v>20</v>
      </c>
      <c r="P77" s="184" t="s">
        <v>259</v>
      </c>
      <c r="Q77" s="184" t="s">
        <v>3684</v>
      </c>
      <c r="R77" s="184" t="s">
        <v>3685</v>
      </c>
      <c r="S77" s="184" t="s">
        <v>3686</v>
      </c>
      <c r="T77" s="184" t="s">
        <v>3687</v>
      </c>
      <c r="U77" s="184" t="s">
        <v>3688</v>
      </c>
      <c r="V77" s="184" t="s">
        <v>3689</v>
      </c>
      <c r="W77" s="184" t="s">
        <v>3690</v>
      </c>
      <c r="X77" s="184" t="s">
        <v>3691</v>
      </c>
      <c r="Y77" s="185" t="s">
        <v>3292</v>
      </c>
      <c r="Z77" s="185">
        <v>4</v>
      </c>
      <c r="AA77" s="185" t="s">
        <v>2359</v>
      </c>
      <c r="AB77" s="185" t="s">
        <v>3293</v>
      </c>
      <c r="AC77" s="185" t="s">
        <v>268</v>
      </c>
      <c r="AD77" s="185" t="s">
        <v>464</v>
      </c>
      <c r="AE77" s="185" t="s">
        <v>2772</v>
      </c>
      <c r="AF77" s="185" t="s">
        <v>273</v>
      </c>
      <c r="AG77" s="185" t="s">
        <v>3294</v>
      </c>
      <c r="AH77" s="185">
        <v>4</v>
      </c>
      <c r="AI77" s="185" t="s">
        <v>274</v>
      </c>
      <c r="AJ77" s="185" t="s">
        <v>275</v>
      </c>
      <c r="AK77" s="185" t="s">
        <v>465</v>
      </c>
      <c r="AL77" s="185" t="s">
        <v>274</v>
      </c>
      <c r="AM77" s="185" t="s">
        <v>275</v>
      </c>
      <c r="AN77" s="185" t="s">
        <v>272</v>
      </c>
      <c r="AO77" s="185" t="s">
        <v>3295</v>
      </c>
      <c r="AP77" s="185">
        <v>4</v>
      </c>
      <c r="AQ77" s="185" t="s">
        <v>2374</v>
      </c>
      <c r="AR77" s="185" t="s">
        <v>276</v>
      </c>
      <c r="AS77" s="185" t="s">
        <v>3296</v>
      </c>
      <c r="AT77" s="185" t="s">
        <v>2374</v>
      </c>
      <c r="AU77" s="185" t="s">
        <v>276</v>
      </c>
      <c r="AV77" s="185" t="s">
        <v>3296</v>
      </c>
      <c r="AW77" s="185" t="s">
        <v>3297</v>
      </c>
      <c r="AX77" s="185">
        <v>3</v>
      </c>
      <c r="AY77" s="185" t="s">
        <v>1558</v>
      </c>
      <c r="AZ77" s="185" t="s">
        <v>437</v>
      </c>
      <c r="BA77" s="185" t="s">
        <v>1035</v>
      </c>
      <c r="BB77" s="185" t="s">
        <v>1558</v>
      </c>
      <c r="BC77" s="185" t="s">
        <v>437</v>
      </c>
      <c r="BD77" s="185" t="s">
        <v>289</v>
      </c>
      <c r="BE77" s="185" t="s">
        <v>3298</v>
      </c>
      <c r="BF77" s="185">
        <v>3</v>
      </c>
      <c r="BG77" s="185" t="s">
        <v>786</v>
      </c>
      <c r="BH77" s="185" t="s">
        <v>410</v>
      </c>
      <c r="BI77" s="185" t="s">
        <v>352</v>
      </c>
      <c r="BJ77" s="185" t="s">
        <v>188</v>
      </c>
      <c r="BK77" s="185" t="s">
        <v>284</v>
      </c>
      <c r="BL77" s="185" t="s">
        <v>788</v>
      </c>
      <c r="BM77" s="185" t="s">
        <v>198</v>
      </c>
      <c r="BN77" s="185">
        <v>2</v>
      </c>
      <c r="BO77" s="185" t="s">
        <v>199</v>
      </c>
      <c r="BP77" s="185" t="s">
        <v>3299</v>
      </c>
      <c r="BQ77" s="185" t="s">
        <v>3300</v>
      </c>
      <c r="BR77" s="185" t="s">
        <v>199</v>
      </c>
      <c r="BS77" s="185" t="s">
        <v>202</v>
      </c>
      <c r="BT77" s="185" t="s">
        <v>203</v>
      </c>
    </row>
    <row r="78" spans="1:72" s="184" customFormat="1" ht="54.95" customHeight="1" x14ac:dyDescent="0.25">
      <c r="A78" s="155">
        <v>26</v>
      </c>
      <c r="B78" s="184" t="s">
        <v>324</v>
      </c>
      <c r="C78" s="184" t="s">
        <v>247</v>
      </c>
      <c r="D78" s="184" t="s">
        <v>3692</v>
      </c>
      <c r="E78" s="184" t="s">
        <v>3693</v>
      </c>
      <c r="F78" s="184" t="s">
        <v>3694</v>
      </c>
      <c r="G78" s="184" t="s">
        <v>3695</v>
      </c>
      <c r="H78" s="184" t="s">
        <v>3696</v>
      </c>
      <c r="I78" s="184" t="s">
        <v>3697</v>
      </c>
      <c r="J78" s="184" t="s">
        <v>3698</v>
      </c>
      <c r="K78" s="184" t="s">
        <v>3699</v>
      </c>
      <c r="L78" s="184" t="s">
        <v>3282</v>
      </c>
      <c r="M78" s="184" t="s">
        <v>3700</v>
      </c>
      <c r="N78" s="184" t="s">
        <v>3284</v>
      </c>
      <c r="O78" s="184">
        <v>20</v>
      </c>
      <c r="P78" s="184" t="s">
        <v>164</v>
      </c>
      <c r="Q78" s="184" t="s">
        <v>3701</v>
      </c>
      <c r="R78" s="184" t="s">
        <v>3702</v>
      </c>
      <c r="S78" s="184" t="s">
        <v>3703</v>
      </c>
      <c r="T78" s="184" t="s">
        <v>3424</v>
      </c>
      <c r="U78" s="184" t="s">
        <v>2524</v>
      </c>
      <c r="V78" s="184" t="s">
        <v>3704</v>
      </c>
      <c r="W78" s="184" t="s">
        <v>3705</v>
      </c>
      <c r="X78" s="184" t="s">
        <v>3706</v>
      </c>
      <c r="Y78" s="185" t="s">
        <v>3292</v>
      </c>
      <c r="Z78" s="185">
        <v>4</v>
      </c>
      <c r="AA78" s="185" t="s">
        <v>2359</v>
      </c>
      <c r="AB78" s="185" t="s">
        <v>3293</v>
      </c>
      <c r="AC78" s="185" t="s">
        <v>268</v>
      </c>
      <c r="AD78" s="185" t="s">
        <v>464</v>
      </c>
      <c r="AE78" s="185" t="s">
        <v>2772</v>
      </c>
      <c r="AF78" s="185" t="s">
        <v>273</v>
      </c>
      <c r="AG78" s="185" t="s">
        <v>3294</v>
      </c>
      <c r="AH78" s="185">
        <v>4</v>
      </c>
      <c r="AI78" s="185" t="s">
        <v>274</v>
      </c>
      <c r="AJ78" s="185" t="s">
        <v>275</v>
      </c>
      <c r="AK78" s="185" t="s">
        <v>465</v>
      </c>
      <c r="AL78" s="185" t="s">
        <v>274</v>
      </c>
      <c r="AM78" s="185" t="s">
        <v>275</v>
      </c>
      <c r="AN78" s="185" t="s">
        <v>272</v>
      </c>
      <c r="AO78" s="185" t="s">
        <v>3295</v>
      </c>
      <c r="AP78" s="185">
        <v>4</v>
      </c>
      <c r="AQ78" s="185" t="s">
        <v>2374</v>
      </c>
      <c r="AR78" s="185" t="s">
        <v>276</v>
      </c>
      <c r="AS78" s="185" t="s">
        <v>3296</v>
      </c>
      <c r="AT78" s="185" t="s">
        <v>2374</v>
      </c>
      <c r="AU78" s="185" t="s">
        <v>276</v>
      </c>
      <c r="AV78" s="185" t="s">
        <v>3296</v>
      </c>
      <c r="AW78" s="185" t="s">
        <v>3297</v>
      </c>
      <c r="AX78" s="185">
        <v>3</v>
      </c>
      <c r="AY78" s="185" t="s">
        <v>1558</v>
      </c>
      <c r="AZ78" s="185" t="s">
        <v>437</v>
      </c>
      <c r="BA78" s="185" t="s">
        <v>1035</v>
      </c>
      <c r="BB78" s="185" t="s">
        <v>1558</v>
      </c>
      <c r="BC78" s="185" t="s">
        <v>437</v>
      </c>
      <c r="BD78" s="185" t="s">
        <v>289</v>
      </c>
      <c r="BE78" s="185" t="s">
        <v>3298</v>
      </c>
      <c r="BF78" s="185">
        <v>3</v>
      </c>
      <c r="BG78" s="185" t="s">
        <v>786</v>
      </c>
      <c r="BH78" s="185" t="s">
        <v>410</v>
      </c>
      <c r="BI78" s="185" t="s">
        <v>352</v>
      </c>
      <c r="BJ78" s="185" t="s">
        <v>188</v>
      </c>
      <c r="BK78" s="185" t="s">
        <v>284</v>
      </c>
      <c r="BL78" s="185" t="s">
        <v>788</v>
      </c>
      <c r="BM78" s="185" t="s">
        <v>198</v>
      </c>
      <c r="BN78" s="185">
        <v>2</v>
      </c>
      <c r="BO78" s="185" t="s">
        <v>199</v>
      </c>
      <c r="BP78" s="185" t="s">
        <v>3299</v>
      </c>
      <c r="BQ78" s="185" t="s">
        <v>3300</v>
      </c>
      <c r="BR78" s="185" t="s">
        <v>199</v>
      </c>
      <c r="BS78" s="185" t="s">
        <v>202</v>
      </c>
      <c r="BT78" s="185" t="s">
        <v>203</v>
      </c>
    </row>
    <row r="79" spans="1:72" s="184" customFormat="1" ht="54.95" customHeight="1" x14ac:dyDescent="0.25">
      <c r="A79" s="155">
        <v>27</v>
      </c>
      <c r="B79" s="184" t="s">
        <v>324</v>
      </c>
      <c r="C79" s="184" t="s">
        <v>570</v>
      </c>
      <c r="D79" s="184" t="s">
        <v>3707</v>
      </c>
      <c r="E79" s="184" t="s">
        <v>3708</v>
      </c>
      <c r="F79" s="184" t="s">
        <v>3709</v>
      </c>
      <c r="G79" s="184" t="s">
        <v>3710</v>
      </c>
      <c r="H79" s="184" t="s">
        <v>3711</v>
      </c>
      <c r="I79" s="184" t="s">
        <v>3712</v>
      </c>
      <c r="J79" s="184" t="s">
        <v>3713</v>
      </c>
      <c r="K79" s="184" t="s">
        <v>3714</v>
      </c>
      <c r="L79" s="184" t="s">
        <v>3282</v>
      </c>
      <c r="M79" s="184" t="s">
        <v>3715</v>
      </c>
      <c r="N79" s="184" t="s">
        <v>3284</v>
      </c>
      <c r="O79" s="184">
        <v>20</v>
      </c>
      <c r="P79" s="184" t="s">
        <v>259</v>
      </c>
      <c r="Q79" s="184" t="s">
        <v>3716</v>
      </c>
      <c r="R79" s="184" t="s">
        <v>3717</v>
      </c>
      <c r="S79" s="184" t="s">
        <v>3718</v>
      </c>
      <c r="T79" s="184" t="s">
        <v>3719</v>
      </c>
      <c r="U79" s="184" t="s">
        <v>3720</v>
      </c>
      <c r="V79" s="184" t="s">
        <v>3721</v>
      </c>
      <c r="W79" s="184" t="s">
        <v>3722</v>
      </c>
      <c r="X79" s="184" t="s">
        <v>3723</v>
      </c>
      <c r="Y79" s="185" t="s">
        <v>3292</v>
      </c>
      <c r="Z79" s="185">
        <v>4</v>
      </c>
      <c r="AA79" s="185" t="s">
        <v>2359</v>
      </c>
      <c r="AB79" s="185" t="s">
        <v>3293</v>
      </c>
      <c r="AC79" s="185" t="s">
        <v>268</v>
      </c>
      <c r="AD79" s="185" t="s">
        <v>464</v>
      </c>
      <c r="AE79" s="185" t="s">
        <v>2772</v>
      </c>
      <c r="AF79" s="185" t="s">
        <v>273</v>
      </c>
      <c r="AG79" s="185" t="s">
        <v>3294</v>
      </c>
      <c r="AH79" s="185">
        <v>4</v>
      </c>
      <c r="AI79" s="185" t="s">
        <v>274</v>
      </c>
      <c r="AJ79" s="185" t="s">
        <v>275</v>
      </c>
      <c r="AK79" s="185" t="s">
        <v>465</v>
      </c>
      <c r="AL79" s="185" t="s">
        <v>274</v>
      </c>
      <c r="AM79" s="185" t="s">
        <v>275</v>
      </c>
      <c r="AN79" s="185" t="s">
        <v>272</v>
      </c>
      <c r="AO79" s="185" t="s">
        <v>3295</v>
      </c>
      <c r="AP79" s="185">
        <v>4</v>
      </c>
      <c r="AQ79" s="185" t="s">
        <v>2374</v>
      </c>
      <c r="AR79" s="185" t="s">
        <v>276</v>
      </c>
      <c r="AS79" s="185" t="s">
        <v>3296</v>
      </c>
      <c r="AT79" s="185" t="s">
        <v>2374</v>
      </c>
      <c r="AU79" s="185" t="s">
        <v>276</v>
      </c>
      <c r="AV79" s="185" t="s">
        <v>3296</v>
      </c>
      <c r="AW79" s="185" t="s">
        <v>3297</v>
      </c>
      <c r="AX79" s="185">
        <v>3</v>
      </c>
      <c r="AY79" s="185" t="s">
        <v>1558</v>
      </c>
      <c r="AZ79" s="185" t="s">
        <v>437</v>
      </c>
      <c r="BA79" s="185" t="s">
        <v>1035</v>
      </c>
      <c r="BB79" s="185" t="s">
        <v>1558</v>
      </c>
      <c r="BC79" s="185" t="s">
        <v>437</v>
      </c>
      <c r="BD79" s="185" t="s">
        <v>289</v>
      </c>
      <c r="BE79" s="185" t="s">
        <v>3298</v>
      </c>
      <c r="BF79" s="185">
        <v>3</v>
      </c>
      <c r="BG79" s="185" t="s">
        <v>786</v>
      </c>
      <c r="BH79" s="185" t="s">
        <v>410</v>
      </c>
      <c r="BI79" s="185" t="s">
        <v>352</v>
      </c>
      <c r="BJ79" s="185" t="s">
        <v>188</v>
      </c>
      <c r="BK79" s="185" t="s">
        <v>284</v>
      </c>
      <c r="BL79" s="185" t="s">
        <v>788</v>
      </c>
      <c r="BM79" s="185" t="s">
        <v>198</v>
      </c>
      <c r="BN79" s="185">
        <v>2</v>
      </c>
      <c r="BO79" s="185" t="s">
        <v>199</v>
      </c>
      <c r="BP79" s="185" t="s">
        <v>3299</v>
      </c>
      <c r="BQ79" s="185" t="s">
        <v>3300</v>
      </c>
      <c r="BR79" s="185" t="s">
        <v>199</v>
      </c>
      <c r="BS79" s="185" t="s">
        <v>202</v>
      </c>
      <c r="BT79" s="185" t="s">
        <v>203</v>
      </c>
    </row>
    <row r="80" spans="1:72" s="184" customFormat="1" ht="54.95" customHeight="1" x14ac:dyDescent="0.25">
      <c r="A80" s="155">
        <v>28</v>
      </c>
      <c r="B80" s="184" t="s">
        <v>385</v>
      </c>
      <c r="C80" s="184" t="s">
        <v>154</v>
      </c>
      <c r="D80" s="184" t="s">
        <v>3724</v>
      </c>
      <c r="E80" s="184" t="s">
        <v>3725</v>
      </c>
      <c r="F80" s="184" t="s">
        <v>3726</v>
      </c>
      <c r="G80" s="184" t="s">
        <v>3727</v>
      </c>
      <c r="H80" s="184" t="s">
        <v>3728</v>
      </c>
      <c r="I80" s="184" t="s">
        <v>3729</v>
      </c>
      <c r="J80" s="184" t="s">
        <v>3730</v>
      </c>
      <c r="K80" s="184" t="s">
        <v>3731</v>
      </c>
      <c r="L80" s="184" t="s">
        <v>3282</v>
      </c>
      <c r="M80" s="184" t="s">
        <v>3732</v>
      </c>
      <c r="N80" s="184" t="s">
        <v>3284</v>
      </c>
      <c r="O80" s="184">
        <v>20</v>
      </c>
      <c r="P80" s="184" t="s">
        <v>259</v>
      </c>
      <c r="Q80" s="184" t="s">
        <v>3733</v>
      </c>
      <c r="R80" s="184" t="s">
        <v>3734</v>
      </c>
      <c r="S80" s="184" t="s">
        <v>3735</v>
      </c>
      <c r="T80" s="184" t="s">
        <v>3736</v>
      </c>
      <c r="U80" s="184" t="s">
        <v>521</v>
      </c>
      <c r="V80" s="184" t="s">
        <v>3737</v>
      </c>
      <c r="W80" s="184" t="s">
        <v>3738</v>
      </c>
      <c r="X80" s="184" t="s">
        <v>3739</v>
      </c>
      <c r="Y80" s="185" t="s">
        <v>3292</v>
      </c>
      <c r="Z80" s="185">
        <v>4</v>
      </c>
      <c r="AA80" s="185" t="s">
        <v>2359</v>
      </c>
      <c r="AB80" s="185" t="s">
        <v>3293</v>
      </c>
      <c r="AC80" s="185" t="s">
        <v>268</v>
      </c>
      <c r="AD80" s="185" t="s">
        <v>464</v>
      </c>
      <c r="AE80" s="185" t="s">
        <v>2772</v>
      </c>
      <c r="AF80" s="185" t="s">
        <v>273</v>
      </c>
      <c r="AG80" s="185" t="s">
        <v>3294</v>
      </c>
      <c r="AH80" s="185">
        <v>4</v>
      </c>
      <c r="AI80" s="185" t="s">
        <v>274</v>
      </c>
      <c r="AJ80" s="185" t="s">
        <v>275</v>
      </c>
      <c r="AK80" s="185" t="s">
        <v>465</v>
      </c>
      <c r="AL80" s="185" t="s">
        <v>274</v>
      </c>
      <c r="AM80" s="185" t="s">
        <v>275</v>
      </c>
      <c r="AN80" s="185" t="s">
        <v>272</v>
      </c>
      <c r="AO80" s="185" t="s">
        <v>3295</v>
      </c>
      <c r="AP80" s="185">
        <v>4</v>
      </c>
      <c r="AQ80" s="185" t="s">
        <v>2374</v>
      </c>
      <c r="AR80" s="185" t="s">
        <v>276</v>
      </c>
      <c r="AS80" s="185" t="s">
        <v>3296</v>
      </c>
      <c r="AT80" s="185" t="s">
        <v>2374</v>
      </c>
      <c r="AU80" s="185" t="s">
        <v>276</v>
      </c>
      <c r="AV80" s="185" t="s">
        <v>3296</v>
      </c>
      <c r="AW80" s="185" t="s">
        <v>3297</v>
      </c>
      <c r="AX80" s="185">
        <v>3</v>
      </c>
      <c r="AY80" s="185" t="s">
        <v>1558</v>
      </c>
      <c r="AZ80" s="185" t="s">
        <v>437</v>
      </c>
      <c r="BA80" s="185" t="s">
        <v>1035</v>
      </c>
      <c r="BB80" s="185" t="s">
        <v>1558</v>
      </c>
      <c r="BC80" s="185" t="s">
        <v>437</v>
      </c>
      <c r="BD80" s="185" t="s">
        <v>289</v>
      </c>
      <c r="BE80" s="185" t="s">
        <v>3298</v>
      </c>
      <c r="BF80" s="185">
        <v>3</v>
      </c>
      <c r="BG80" s="185" t="s">
        <v>786</v>
      </c>
      <c r="BH80" s="185" t="s">
        <v>410</v>
      </c>
      <c r="BI80" s="185" t="s">
        <v>352</v>
      </c>
      <c r="BJ80" s="185" t="s">
        <v>188</v>
      </c>
      <c r="BK80" s="185" t="s">
        <v>284</v>
      </c>
      <c r="BL80" s="185" t="s">
        <v>788</v>
      </c>
      <c r="BM80" s="185" t="s">
        <v>198</v>
      </c>
      <c r="BN80" s="185">
        <v>2</v>
      </c>
      <c r="BO80" s="185" t="s">
        <v>199</v>
      </c>
      <c r="BP80" s="185" t="s">
        <v>3299</v>
      </c>
      <c r="BQ80" s="185" t="s">
        <v>3300</v>
      </c>
      <c r="BR80" s="185" t="s">
        <v>199</v>
      </c>
      <c r="BS80" s="185" t="s">
        <v>202</v>
      </c>
      <c r="BT80" s="185" t="s">
        <v>203</v>
      </c>
    </row>
    <row r="81" spans="1:72" s="184" customFormat="1" ht="54.95" customHeight="1" x14ac:dyDescent="0.25">
      <c r="A81" s="155">
        <v>29</v>
      </c>
      <c r="B81" s="184" t="s">
        <v>978</v>
      </c>
      <c r="C81" s="184" t="s">
        <v>205</v>
      </c>
      <c r="D81" s="184" t="s">
        <v>3740</v>
      </c>
      <c r="E81" s="184" t="s">
        <v>3741</v>
      </c>
      <c r="F81" s="184" t="s">
        <v>3742</v>
      </c>
      <c r="G81" s="184" t="s">
        <v>3743</v>
      </c>
      <c r="H81" s="184" t="s">
        <v>3744</v>
      </c>
      <c r="I81" s="184" t="s">
        <v>3745</v>
      </c>
      <c r="J81" s="184" t="s">
        <v>3746</v>
      </c>
      <c r="K81" s="184" t="s">
        <v>3747</v>
      </c>
      <c r="L81" s="184" t="s">
        <v>3282</v>
      </c>
      <c r="M81" s="184" t="s">
        <v>3748</v>
      </c>
      <c r="N81" s="184" t="s">
        <v>3284</v>
      </c>
      <c r="O81" s="184">
        <v>20</v>
      </c>
      <c r="P81" s="184" t="s">
        <v>484</v>
      </c>
      <c r="Q81" s="184" t="s">
        <v>3749</v>
      </c>
      <c r="R81" s="184" t="s">
        <v>3750</v>
      </c>
      <c r="S81" s="184" t="s">
        <v>3751</v>
      </c>
      <c r="T81" s="184" t="s">
        <v>3752</v>
      </c>
      <c r="U81" s="184" t="s">
        <v>3753</v>
      </c>
      <c r="V81" s="184" t="s">
        <v>3754</v>
      </c>
      <c r="W81" s="184" t="s">
        <v>3755</v>
      </c>
      <c r="X81" s="184" t="s">
        <v>3756</v>
      </c>
      <c r="Y81" s="185" t="s">
        <v>3292</v>
      </c>
      <c r="Z81" s="185">
        <v>4</v>
      </c>
      <c r="AA81" s="185" t="s">
        <v>2359</v>
      </c>
      <c r="AB81" s="185" t="s">
        <v>3293</v>
      </c>
      <c r="AC81" s="185" t="s">
        <v>268</v>
      </c>
      <c r="AD81" s="185" t="s">
        <v>464</v>
      </c>
      <c r="AE81" s="185" t="s">
        <v>2772</v>
      </c>
      <c r="AF81" s="185" t="s">
        <v>273</v>
      </c>
      <c r="AG81" s="185" t="s">
        <v>3294</v>
      </c>
      <c r="AH81" s="185">
        <v>4</v>
      </c>
      <c r="AI81" s="185" t="s">
        <v>274</v>
      </c>
      <c r="AJ81" s="185" t="s">
        <v>275</v>
      </c>
      <c r="AK81" s="185" t="s">
        <v>465</v>
      </c>
      <c r="AL81" s="185" t="s">
        <v>274</v>
      </c>
      <c r="AM81" s="185" t="s">
        <v>275</v>
      </c>
      <c r="AN81" s="185" t="s">
        <v>272</v>
      </c>
      <c r="AO81" s="185" t="s">
        <v>3295</v>
      </c>
      <c r="AP81" s="185">
        <v>4</v>
      </c>
      <c r="AQ81" s="185" t="s">
        <v>2374</v>
      </c>
      <c r="AR81" s="185" t="s">
        <v>276</v>
      </c>
      <c r="AS81" s="185" t="s">
        <v>3296</v>
      </c>
      <c r="AT81" s="185" t="s">
        <v>2374</v>
      </c>
      <c r="AU81" s="185" t="s">
        <v>276</v>
      </c>
      <c r="AV81" s="185" t="s">
        <v>3296</v>
      </c>
      <c r="AW81" s="185" t="s">
        <v>3297</v>
      </c>
      <c r="AX81" s="185">
        <v>3</v>
      </c>
      <c r="AY81" s="185" t="s">
        <v>1558</v>
      </c>
      <c r="AZ81" s="185" t="s">
        <v>437</v>
      </c>
      <c r="BA81" s="185" t="s">
        <v>1035</v>
      </c>
      <c r="BB81" s="185" t="s">
        <v>1558</v>
      </c>
      <c r="BC81" s="185" t="s">
        <v>437</v>
      </c>
      <c r="BD81" s="185" t="s">
        <v>289</v>
      </c>
      <c r="BE81" s="185" t="s">
        <v>3298</v>
      </c>
      <c r="BF81" s="185">
        <v>3</v>
      </c>
      <c r="BG81" s="185" t="s">
        <v>786</v>
      </c>
      <c r="BH81" s="185" t="s">
        <v>410</v>
      </c>
      <c r="BI81" s="185" t="s">
        <v>352</v>
      </c>
      <c r="BJ81" s="185" t="s">
        <v>188</v>
      </c>
      <c r="BK81" s="185" t="s">
        <v>284</v>
      </c>
      <c r="BL81" s="185" t="s">
        <v>788</v>
      </c>
      <c r="BM81" s="185" t="s">
        <v>198</v>
      </c>
      <c r="BN81" s="185">
        <v>2</v>
      </c>
      <c r="BO81" s="185" t="s">
        <v>199</v>
      </c>
      <c r="BP81" s="185" t="s">
        <v>3299</v>
      </c>
      <c r="BQ81" s="185" t="s">
        <v>3300</v>
      </c>
      <c r="BR81" s="185" t="s">
        <v>199</v>
      </c>
      <c r="BS81" s="185" t="s">
        <v>202</v>
      </c>
      <c r="BT81" s="185" t="s">
        <v>203</v>
      </c>
    </row>
    <row r="82" spans="1:72" s="184" customFormat="1" ht="54.95" customHeight="1" x14ac:dyDescent="0.25">
      <c r="A82" s="155">
        <v>30</v>
      </c>
      <c r="B82" s="184" t="s">
        <v>3757</v>
      </c>
      <c r="C82" s="184" t="s">
        <v>247</v>
      </c>
      <c r="D82" s="184" t="s">
        <v>3758</v>
      </c>
      <c r="E82" s="184" t="s">
        <v>3759</v>
      </c>
      <c r="F82" s="184" t="s">
        <v>3760</v>
      </c>
      <c r="G82" s="184" t="s">
        <v>3761</v>
      </c>
      <c r="H82" s="184" t="s">
        <v>3762</v>
      </c>
      <c r="I82" s="184" t="s">
        <v>3763</v>
      </c>
      <c r="J82" s="184" t="s">
        <v>3764</v>
      </c>
      <c r="K82" s="184" t="s">
        <v>3765</v>
      </c>
      <c r="L82" s="184" t="s">
        <v>3282</v>
      </c>
      <c r="M82" s="184" t="s">
        <v>3766</v>
      </c>
      <c r="N82" s="184" t="s">
        <v>3284</v>
      </c>
      <c r="O82" s="184">
        <v>20</v>
      </c>
      <c r="P82" s="184" t="s">
        <v>484</v>
      </c>
      <c r="Q82" s="184" t="s">
        <v>3767</v>
      </c>
      <c r="R82" s="184" t="s">
        <v>3768</v>
      </c>
      <c r="S82" s="184" t="s">
        <v>3769</v>
      </c>
      <c r="T82" s="184" t="s">
        <v>3770</v>
      </c>
      <c r="U82" s="184" t="s">
        <v>3771</v>
      </c>
      <c r="V82" s="184" t="s">
        <v>3772</v>
      </c>
      <c r="W82" s="184" t="s">
        <v>3773</v>
      </c>
      <c r="X82" s="184" t="s">
        <v>3774</v>
      </c>
      <c r="Y82" s="185" t="s">
        <v>3292</v>
      </c>
      <c r="Z82" s="185">
        <v>4</v>
      </c>
      <c r="AA82" s="185" t="s">
        <v>2359</v>
      </c>
      <c r="AB82" s="185" t="s">
        <v>3293</v>
      </c>
      <c r="AC82" s="185" t="s">
        <v>268</v>
      </c>
      <c r="AD82" s="185" t="s">
        <v>464</v>
      </c>
      <c r="AE82" s="185" t="s">
        <v>2772</v>
      </c>
      <c r="AF82" s="185" t="s">
        <v>273</v>
      </c>
      <c r="AG82" s="185" t="s">
        <v>3294</v>
      </c>
      <c r="AH82" s="185">
        <v>4</v>
      </c>
      <c r="AI82" s="185" t="s">
        <v>274</v>
      </c>
      <c r="AJ82" s="185" t="s">
        <v>275</v>
      </c>
      <c r="AK82" s="185" t="s">
        <v>465</v>
      </c>
      <c r="AL82" s="185" t="s">
        <v>274</v>
      </c>
      <c r="AM82" s="185" t="s">
        <v>275</v>
      </c>
      <c r="AN82" s="185" t="s">
        <v>272</v>
      </c>
      <c r="AO82" s="185" t="s">
        <v>3295</v>
      </c>
      <c r="AP82" s="185">
        <v>4</v>
      </c>
      <c r="AQ82" s="185" t="s">
        <v>2374</v>
      </c>
      <c r="AR82" s="185" t="s">
        <v>276</v>
      </c>
      <c r="AS82" s="185" t="s">
        <v>3296</v>
      </c>
      <c r="AT82" s="185" t="s">
        <v>2374</v>
      </c>
      <c r="AU82" s="185" t="s">
        <v>276</v>
      </c>
      <c r="AV82" s="185" t="s">
        <v>3296</v>
      </c>
      <c r="AW82" s="185" t="s">
        <v>3297</v>
      </c>
      <c r="AX82" s="185">
        <v>3</v>
      </c>
      <c r="AY82" s="185" t="s">
        <v>1558</v>
      </c>
      <c r="AZ82" s="185" t="s">
        <v>437</v>
      </c>
      <c r="BA82" s="185" t="s">
        <v>1035</v>
      </c>
      <c r="BB82" s="185" t="s">
        <v>1558</v>
      </c>
      <c r="BC82" s="185" t="s">
        <v>437</v>
      </c>
      <c r="BD82" s="185" t="s">
        <v>289</v>
      </c>
      <c r="BE82" s="185" t="s">
        <v>3298</v>
      </c>
      <c r="BF82" s="185">
        <v>3</v>
      </c>
      <c r="BG82" s="185" t="s">
        <v>786</v>
      </c>
      <c r="BH82" s="185" t="s">
        <v>410</v>
      </c>
      <c r="BI82" s="185" t="s">
        <v>352</v>
      </c>
      <c r="BJ82" s="185" t="s">
        <v>188</v>
      </c>
      <c r="BK82" s="185" t="s">
        <v>284</v>
      </c>
      <c r="BL82" s="185" t="s">
        <v>788</v>
      </c>
      <c r="BM82" s="185" t="s">
        <v>198</v>
      </c>
      <c r="BN82" s="185">
        <v>2</v>
      </c>
      <c r="BO82" s="185" t="s">
        <v>199</v>
      </c>
      <c r="BP82" s="185" t="s">
        <v>3299</v>
      </c>
      <c r="BQ82" s="185" t="s">
        <v>3300</v>
      </c>
      <c r="BR82" s="185" t="s">
        <v>199</v>
      </c>
      <c r="BS82" s="185" t="s">
        <v>202</v>
      </c>
      <c r="BT82" s="185" t="s">
        <v>203</v>
      </c>
    </row>
  </sheetData>
  <mergeCells count="21">
    <mergeCell ref="I13:M13"/>
    <mergeCell ref="B13:F13"/>
    <mergeCell ref="A26:A36"/>
    <mergeCell ref="B9:F9"/>
    <mergeCell ref="A11:A12"/>
    <mergeCell ref="A15:A16"/>
    <mergeCell ref="H11:H12"/>
    <mergeCell ref="H15:H16"/>
    <mergeCell ref="I9:M9"/>
    <mergeCell ref="B11:F11"/>
    <mergeCell ref="I11:M11"/>
    <mergeCell ref="B12:F12"/>
    <mergeCell ref="I12:M12"/>
    <mergeCell ref="B19:F19"/>
    <mergeCell ref="I19:M19"/>
    <mergeCell ref="B15:F15"/>
    <mergeCell ref="I15:M15"/>
    <mergeCell ref="B16:F16"/>
    <mergeCell ref="I16:M16"/>
    <mergeCell ref="B17:F17"/>
    <mergeCell ref="I17:M1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T82"/>
  <sheetViews>
    <sheetView workbookViewId="0">
      <selection activeCell="A2" sqref="A2"/>
    </sheetView>
  </sheetViews>
  <sheetFormatPr baseColWidth="10" defaultColWidth="9" defaultRowHeight="15" x14ac:dyDescent="0.25"/>
  <cols>
    <col min="1" max="1" width="36" style="1" customWidth="1"/>
    <col min="2" max="2" width="52" style="1" customWidth="1"/>
    <col min="3" max="3" width="20.125" style="1" customWidth="1"/>
    <col min="4" max="4" width="31.375" style="1" customWidth="1"/>
    <col min="5" max="5" width="20.625" style="1" customWidth="1"/>
    <col min="6" max="6" width="28" style="1" customWidth="1"/>
    <col min="7" max="7" width="25.875" style="1" customWidth="1"/>
    <col min="8" max="8" width="31.625" style="1" customWidth="1"/>
    <col min="9" max="9" width="32.25" style="1" customWidth="1"/>
    <col min="10" max="10" width="31.625" style="1" customWidth="1"/>
    <col min="11" max="11" width="21.625" style="1" customWidth="1"/>
    <col min="12" max="12" width="35.5" style="1" customWidth="1"/>
    <col min="13" max="13" width="14" style="1" customWidth="1"/>
    <col min="14" max="14" width="18" style="1" customWidth="1"/>
    <col min="15" max="15" width="12" style="7" customWidth="1"/>
    <col min="16" max="16" width="60" style="1" customWidth="1"/>
    <col min="17" max="17" width="18" style="1" customWidth="1"/>
    <col min="18" max="24" width="30" style="1" customWidth="1"/>
    <col min="25" max="26" width="14" style="7" customWidth="1"/>
    <col min="27" max="27" width="27.75" style="7" customWidth="1"/>
    <col min="28" max="34" width="14" style="7" customWidth="1"/>
    <col min="35" max="35" width="15" style="7" customWidth="1"/>
    <col min="36" max="72" width="14" style="7" customWidth="1"/>
    <col min="73" max="16384" width="9" style="1"/>
  </cols>
  <sheetData>
    <row r="1" spans="1:35" ht="24" customHeight="1" x14ac:dyDescent="0.25">
      <c r="A1" s="33" t="s">
        <v>4764</v>
      </c>
      <c r="B1" s="34"/>
      <c r="C1" s="35"/>
      <c r="D1" s="35"/>
      <c r="E1" s="35"/>
      <c r="F1" s="35"/>
      <c r="G1" s="35"/>
      <c r="H1" s="35"/>
      <c r="I1" s="35"/>
      <c r="J1" s="35"/>
      <c r="K1" s="35"/>
      <c r="L1" s="35"/>
      <c r="M1" s="35"/>
      <c r="N1" s="6"/>
      <c r="O1" s="6"/>
      <c r="P1" s="6"/>
      <c r="Q1" s="6"/>
      <c r="R1" s="6"/>
      <c r="S1" s="6"/>
      <c r="T1" s="6"/>
      <c r="U1" s="6"/>
      <c r="V1" s="6"/>
      <c r="W1" s="6"/>
      <c r="X1" s="6"/>
    </row>
    <row r="2" spans="1:35" ht="21.95" customHeight="1" x14ac:dyDescent="0.25">
      <c r="A2" s="36" t="s">
        <v>2659</v>
      </c>
      <c r="B2" s="8"/>
      <c r="C2" s="9"/>
      <c r="D2" s="9"/>
      <c r="E2" s="9"/>
      <c r="F2" s="9"/>
      <c r="G2" s="9"/>
      <c r="H2" s="9"/>
      <c r="I2" s="9"/>
      <c r="J2" s="9"/>
      <c r="K2" s="9"/>
      <c r="L2" s="9"/>
      <c r="M2" s="9"/>
      <c r="O2" s="1"/>
    </row>
    <row r="3" spans="1:35" ht="18.75" x14ac:dyDescent="0.25">
      <c r="A3" s="37"/>
      <c r="B3" s="1758" t="s">
        <v>4756</v>
      </c>
      <c r="C3" s="37"/>
      <c r="D3" s="37"/>
      <c r="E3" s="37"/>
      <c r="F3" s="37"/>
      <c r="G3" s="37"/>
      <c r="H3" s="1759" t="s">
        <v>7941</v>
      </c>
      <c r="I3" s="37"/>
      <c r="J3" s="37"/>
      <c r="K3" s="37"/>
      <c r="L3" s="37"/>
      <c r="M3" s="37"/>
      <c r="O3" s="1"/>
      <c r="AA3" s="10" t="s">
        <v>2</v>
      </c>
      <c r="AI3" s="10" t="s">
        <v>3</v>
      </c>
    </row>
    <row r="4" spans="1:35" ht="27.95" customHeight="1" x14ac:dyDescent="0.25">
      <c r="A4" s="38" t="s">
        <v>4</v>
      </c>
      <c r="B4" s="40">
        <v>1</v>
      </c>
      <c r="C4" s="38" t="s">
        <v>5</v>
      </c>
      <c r="D4" s="39" t="str">
        <f>IFERROR(INDEX($B$53:$B$82,MATCH($B$4,$A$53:$A$82,0)),"")</f>
        <v>École primaire</v>
      </c>
      <c r="E4" s="38" t="s">
        <v>6</v>
      </c>
      <c r="F4" s="39" t="str">
        <f>IFERROR(INDEX($C$53:$C$82,MATCH($B$4,$A$53:$A$82,0)),"")</f>
        <v>Hiver</v>
      </c>
      <c r="G4" s="38" t="s">
        <v>7</v>
      </c>
      <c r="H4" s="138" t="s">
        <v>8</v>
      </c>
      <c r="I4" s="38" t="s">
        <v>9</v>
      </c>
      <c r="J4" s="39" t="str">
        <f>IFERROR(INDEX($Q$53:$Q$82,MATCH($B$4,$A$53:$A$82,0)),"")</f>
        <v>Couleur / sécheresse</v>
      </c>
      <c r="L4" s="38" t="s">
        <v>10</v>
      </c>
      <c r="M4" s="39" t="str">
        <f>IFERROR(INDEX($P$53:$P$82,MATCH($B$4,$A$53:$A$82,0)),"")</f>
        <v>Facile</v>
      </c>
      <c r="O4" s="1"/>
      <c r="AA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le menu est trop blanc et le poisson risque d'etre sec l'entree doit apporter couleur et fraicheur par exemple carottes rapees ou betteraves</v>
      </c>
      <c r="AI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$82,MATCH($B$4,$A$53:$A$82,0)),"")),CHAR(160)," ")," "," "),CHAR(10)," "),CHAR(13)," "),CHAR(9)," "),"’","'"),"."," "),","," "),";"," "),":"," "),"-"," "),"("," "),")"," "),"?"," "),"!"," "),"/"," "),"é","e"),"è","e"),"ê","e"),"ë","e"),"à","a"),"â","a"),"ä","a"),"ù","u"),"û","u"),"ü","u"),"ô","o"),"ö","o"),"î","i"),"ï","i"),"ç","c")))</f>
        <v>le menu est trop blanc et le poisson risque d'etre sec l'entree doit apporter couleur et fraicheur par exemple carottes rapees ou betteraves le dessert doit eviter de rester blanc un fruit de saison colore corrige mieux qu'un fromage blanc il faut eviter d'ajouter encore un dessert blanc parce que cela renforce le defaut visuel</v>
      </c>
    </row>
    <row r="5" spans="1:35" ht="42" customHeight="1" x14ac:dyDescent="0.25">
      <c r="A5" s="41" t="s">
        <v>11</v>
      </c>
      <c r="B5" s="78" t="str">
        <f>IFERROR(INDEX($E$53:$E$82,MATCH($B$4,$A$53:$A$82,0)),"")</f>
        <v>Entrée et dessert renforcent un menu trop blanc et sec</v>
      </c>
      <c r="C5" s="42"/>
      <c r="D5" s="42"/>
      <c r="E5" s="43"/>
      <c r="F5" s="43"/>
      <c r="G5" s="44"/>
      <c r="H5" s="43"/>
      <c r="I5" s="43"/>
      <c r="J5" s="43"/>
      <c r="K5" s="43"/>
      <c r="L5" s="43"/>
      <c r="M5" s="43"/>
      <c r="O5" s="162" t="s">
        <v>4830</v>
      </c>
      <c r="AA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le menu est trop blanc et le poisson risque d'etre sec l'entree doit apporter couleur et fraicheur par exemple carottes rapees ou betteraves le dessert doit eviter de rester blanc un fruit de saison colore corrige mieux qu'un fromage blanc il faut eviter d'ajouter encore un dessert blanc parce que cela renforce le defaut visuel</v>
      </c>
      <c r="AI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$82,MATCH($B$4,$A$53:$A$82,0)),"")),CHAR(160)," ")," "," "),CHAR(10)," "),CHAR(13)," "),CHAR(9)," "),"’","'"),"."," "),","," "),";"," "),":"," "),"-"," "),"("," "),")"," "),"?"," "),"!"," "),"/"," "),"é","e"),"è","e"),"ê","e"),"ë","e"),"à","a"),"â","a"),"ä","a"),"ù","u"),"û","u"),"ü","u"),"ô","o"),"ö","o"),"î","i"),"ï","i"),"ç","c")))</f>
        <v>le repas est trop blanc et le poisson peut etre sec je mets une entree coloree comme carottes ou betteraves et je finis par un fruit j'evite le fromage blanc car il rajoute encore du blanc</v>
      </c>
    </row>
    <row r="6" spans="1:35" ht="42" customHeight="1" x14ac:dyDescent="0.25">
      <c r="A6" s="41" t="s">
        <v>12</v>
      </c>
      <c r="B6" s="45" t="str">
        <f>IFERROR(INDEX($D$53:$D$82,MATCH($B$4,$A$53:$A$82,0)),"")</f>
        <v>Céleri rémoulade ; poisson blanc vapeur ; riz ; chou-fleur ; fromage blanc</v>
      </c>
      <c r="C6" s="46"/>
      <c r="D6" s="46"/>
      <c r="E6" s="46"/>
      <c r="F6" s="46"/>
      <c r="G6" s="44"/>
      <c r="H6" s="43"/>
      <c r="I6" s="43"/>
      <c r="J6" s="43"/>
      <c r="K6" s="43"/>
      <c r="L6" s="43"/>
      <c r="M6" s="43"/>
      <c r="O6" s="157" t="s">
        <v>4844</v>
      </c>
      <c r="AA6"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le repas est trop blanc et le poisson peut etre sec je mets une entree coloree comme carottes ou betteraves</v>
      </c>
    </row>
    <row r="7" spans="1:35" ht="15.75" x14ac:dyDescent="0.25">
      <c r="A7" s="11"/>
      <c r="B7" s="47"/>
      <c r="C7" s="47"/>
      <c r="D7" s="47"/>
      <c r="E7" s="47"/>
      <c r="F7" s="47"/>
      <c r="G7" s="11"/>
      <c r="H7" s="11"/>
      <c r="I7" s="47"/>
      <c r="J7" s="47"/>
      <c r="K7" s="47"/>
      <c r="L7" s="47"/>
      <c r="M7" s="47"/>
      <c r="O7" s="1"/>
      <c r="AA7"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le repas est trop blanc et le poisson peut etre sec je mets une entree coloree comme carottes ou betteraves et je finis par un fruit j'evite le fromage blanc car il rajoute encore du blanc</v>
      </c>
    </row>
    <row r="8" spans="1:35" ht="21.95" customHeight="1" x14ac:dyDescent="0.25">
      <c r="A8" s="135" t="s">
        <v>13</v>
      </c>
      <c r="B8" s="48"/>
      <c r="C8" s="48"/>
      <c r="D8" s="48"/>
      <c r="E8" s="48"/>
      <c r="F8" s="48"/>
      <c r="G8" s="12"/>
      <c r="H8" s="134" t="s">
        <v>14</v>
      </c>
      <c r="I8" s="49"/>
      <c r="J8" s="49"/>
      <c r="K8" s="49"/>
      <c r="L8" s="49"/>
      <c r="M8" s="49"/>
      <c r="O8" s="2" t="s">
        <v>15</v>
      </c>
      <c r="P8" s="3"/>
      <c r="Q8" s="3"/>
      <c r="R8" s="3"/>
      <c r="V8" s="7"/>
      <c r="W8" s="7"/>
      <c r="X8" s="7"/>
    </row>
    <row r="9" spans="1:35" ht="54" customHeight="1" x14ac:dyDescent="0.25">
      <c r="A9" s="13" t="s">
        <v>16</v>
      </c>
      <c r="B9" s="1254" t="str">
        <f>IFERROR(INDEX($F$53:$F$82,MATCH($B$4,$A$53:$A$82,0)),"")</f>
        <v>Analysez la fonction de l’entrée et du dessert dans ce menu, puis proposez des correcteurs adaptés.</v>
      </c>
      <c r="C9" s="1254"/>
      <c r="D9" s="1254"/>
      <c r="E9" s="1254"/>
      <c r="F9" s="1254"/>
      <c r="G9" s="12"/>
      <c r="H9" s="14" t="s">
        <v>17</v>
      </c>
      <c r="I9" s="1254" t="str">
        <f>IFERROR(INDEX($G$53:$G$82,MATCH($B$4,$A$53:$A$82,0)),"")</f>
        <v>Pourquoi l’entrée et le dessert ne corrigent pas assez ce repas, et que peux-tu mettre à la place ?</v>
      </c>
      <c r="J9" s="1254"/>
      <c r="K9" s="1254"/>
      <c r="L9" s="1254"/>
      <c r="M9" s="1254"/>
      <c r="O9" s="140" t="s">
        <v>18</v>
      </c>
      <c r="P9" s="139" t="s">
        <v>19</v>
      </c>
      <c r="Q9" s="5"/>
      <c r="R9" s="5"/>
      <c r="V9" s="15"/>
      <c r="W9" s="15"/>
      <c r="X9" s="15"/>
    </row>
    <row r="10" spans="1:35" ht="18.75" x14ac:dyDescent="0.25">
      <c r="A10" s="11"/>
      <c r="B10" s="47"/>
      <c r="C10" s="47"/>
      <c r="D10" s="47"/>
      <c r="E10" s="47"/>
      <c r="F10" s="47"/>
      <c r="G10" s="11"/>
      <c r="H10" s="11"/>
      <c r="I10" s="47"/>
      <c r="J10" s="47"/>
      <c r="K10" s="47"/>
      <c r="L10" s="47"/>
      <c r="M10" s="47"/>
      <c r="O10" s="140" t="s">
        <v>20</v>
      </c>
      <c r="P10" s="139" t="s">
        <v>2660</v>
      </c>
      <c r="Q10" s="5"/>
      <c r="R10" s="5"/>
      <c r="V10" s="15"/>
      <c r="W10" s="15"/>
      <c r="X10" s="15"/>
    </row>
    <row r="11" spans="1:35" ht="54" customHeight="1" x14ac:dyDescent="0.25">
      <c r="A11" s="1260" t="s">
        <v>22</v>
      </c>
      <c r="B11" s="1255" t="s">
        <v>4801</v>
      </c>
      <c r="C11" s="1255"/>
      <c r="D11" s="1255"/>
      <c r="E11" s="1255"/>
      <c r="F11" s="1255"/>
      <c r="G11" s="12"/>
      <c r="H11" s="1261" t="s">
        <v>23</v>
      </c>
      <c r="I11" s="1255" t="s">
        <v>4805</v>
      </c>
      <c r="J11" s="1255"/>
      <c r="K11" s="1255"/>
      <c r="L11" s="1255"/>
      <c r="M11" s="1255"/>
      <c r="O11" s="140" t="s">
        <v>25</v>
      </c>
      <c r="P11" s="139" t="s">
        <v>2663</v>
      </c>
      <c r="Q11" s="5"/>
      <c r="R11" s="5"/>
      <c r="V11" s="15"/>
      <c r="W11" s="15"/>
      <c r="X11" s="15"/>
    </row>
    <row r="12" spans="1:35" ht="54" customHeight="1" x14ac:dyDescent="0.25">
      <c r="A12" s="1260"/>
      <c r="B12" s="1255" t="s">
        <v>4802</v>
      </c>
      <c r="C12" s="1255"/>
      <c r="D12" s="1255"/>
      <c r="E12" s="1255"/>
      <c r="F12" s="1255"/>
      <c r="G12" s="12"/>
      <c r="H12" s="1261"/>
      <c r="I12" s="1255" t="s">
        <v>4806</v>
      </c>
      <c r="J12" s="1255"/>
      <c r="K12" s="1255"/>
      <c r="L12" s="1255"/>
      <c r="M12" s="1255"/>
      <c r="O12" s="140" t="s">
        <v>28</v>
      </c>
      <c r="P12" s="139" t="s">
        <v>794</v>
      </c>
      <c r="Q12" s="5"/>
      <c r="R12" s="5"/>
      <c r="V12" s="15"/>
      <c r="W12" s="15"/>
      <c r="X12" s="15"/>
    </row>
    <row r="13" spans="1:35" ht="60" customHeight="1" x14ac:dyDescent="0.25">
      <c r="A13" s="13" t="s">
        <v>30</v>
      </c>
      <c r="B13" s="1257" t="str">
        <f>IFERROR(INDEX($J$53:$J$82,MATCH($B$4,$A$53:$A$82,0)),"")</f>
        <v>Si la réponse propose seulement « changer le légume », demander ce que l’entrée et le dessert corrigent précisément.</v>
      </c>
      <c r="C13" s="1257"/>
      <c r="D13" s="1257"/>
      <c r="E13" s="1257"/>
      <c r="F13" s="1257"/>
      <c r="G13" s="12"/>
      <c r="H13" s="14" t="s">
        <v>31</v>
      </c>
      <c r="I13" s="1256" t="str">
        <f>IFERROR(INDEX($K$53:$K$82,MATCH($B$4,$A$53:$A$82,0)),"")</f>
        <v>Demander : « Ton entrée corrige quelle couleur ? Ton dessert rajoute-t-il encore du blanc ? »</v>
      </c>
      <c r="J13" s="1256"/>
      <c r="K13" s="1256"/>
      <c r="L13" s="1256"/>
      <c r="M13" s="1256"/>
      <c r="O13" s="140" t="s">
        <v>32</v>
      </c>
      <c r="P13" s="139" t="s">
        <v>33</v>
      </c>
      <c r="Q13" s="5"/>
      <c r="R13" s="5"/>
      <c r="V13" s="15"/>
      <c r="W13" s="15"/>
      <c r="X13" s="15"/>
    </row>
    <row r="14" spans="1:35" ht="18.75" x14ac:dyDescent="0.25">
      <c r="A14" s="11"/>
      <c r="B14" s="47"/>
      <c r="C14" s="47"/>
      <c r="D14" s="47"/>
      <c r="E14" s="47"/>
      <c r="F14" s="47"/>
      <c r="G14" s="11"/>
      <c r="H14" s="11"/>
      <c r="I14" s="47"/>
      <c r="J14" s="47"/>
      <c r="K14" s="47"/>
      <c r="L14" s="47"/>
      <c r="M14" s="47"/>
      <c r="O14" s="140" t="s">
        <v>34</v>
      </c>
      <c r="P14" s="139" t="s">
        <v>35</v>
      </c>
      <c r="Q14" s="5"/>
      <c r="R14" s="5"/>
      <c r="V14" s="15"/>
      <c r="W14" s="15"/>
      <c r="X14" s="15"/>
    </row>
    <row r="15" spans="1:35" ht="54" customHeight="1" x14ac:dyDescent="0.25">
      <c r="A15" s="1259" t="s">
        <v>36</v>
      </c>
      <c r="B15" s="1255" t="s">
        <v>4803</v>
      </c>
      <c r="C15" s="1255"/>
      <c r="D15" s="1255"/>
      <c r="E15" s="1255"/>
      <c r="F15" s="1255"/>
      <c r="G15" s="12"/>
      <c r="H15" s="1261" t="s">
        <v>38</v>
      </c>
      <c r="I15" s="1255" t="s">
        <v>4807</v>
      </c>
      <c r="J15" s="1255"/>
      <c r="K15" s="1255"/>
      <c r="L15" s="1255"/>
      <c r="M15" s="1255"/>
      <c r="O15" s="140" t="s">
        <v>39</v>
      </c>
      <c r="P15" s="139" t="s">
        <v>40</v>
      </c>
      <c r="Q15" s="5"/>
      <c r="R15" s="5"/>
      <c r="V15" s="15"/>
      <c r="W15" s="15"/>
      <c r="X15" s="15"/>
    </row>
    <row r="16" spans="1:35" ht="54" customHeight="1" x14ac:dyDescent="0.25">
      <c r="A16" s="1259"/>
      <c r="B16" s="1255" t="s">
        <v>4804</v>
      </c>
      <c r="C16" s="1255"/>
      <c r="D16" s="1255"/>
      <c r="E16" s="1255"/>
      <c r="F16" s="1255"/>
      <c r="G16" s="12"/>
      <c r="H16" s="1261"/>
      <c r="I16" s="1255" t="s">
        <v>4808</v>
      </c>
      <c r="J16" s="1255"/>
      <c r="K16" s="1255"/>
      <c r="L16" s="1255"/>
      <c r="M16" s="1255"/>
      <c r="O16" s="140" t="s">
        <v>42</v>
      </c>
      <c r="P16" s="139" t="s">
        <v>43</v>
      </c>
      <c r="Q16" s="5"/>
      <c r="R16" s="5"/>
      <c r="V16" s="15"/>
      <c r="W16" s="15"/>
      <c r="X16" s="15"/>
    </row>
    <row r="17" spans="1:34" ht="60" customHeight="1" x14ac:dyDescent="0.25">
      <c r="A17" s="13" t="s">
        <v>44</v>
      </c>
      <c r="B17" s="1257" t="str">
        <f>IF(UPPER($H$4)="X",IFERROR(INDEX($H$53:$H$82,MATCH($B$4,$A$53:$A$82,0)),""),"Réponse attendue masquée — saisir X en H4 pour afficher")</f>
        <v>Le menu est trop blanc et le poisson risque d’être sec. L’entrée doit apporter couleur et fraîcheur, par exemple carottes râpées ou betteraves. Le dessert doit éviter de rester blanc : un fruit de saison coloré corrige mieux qu’un fromage blanc. Il faut éviter d’ajouter encore un dessert blanc parce que cela renforce le défaut visuel.</v>
      </c>
      <c r="C17" s="1257"/>
      <c r="D17" s="1257"/>
      <c r="E17" s="1257"/>
      <c r="F17" s="1257"/>
      <c r="G17" s="12"/>
      <c r="H17" s="17" t="s">
        <v>45</v>
      </c>
      <c r="I17" s="1256" t="str">
        <f>IF(UPPER($H$4)="X",IFERROR(INDEX($I$53:$I$82,MATCH($B$4,$A$53:$A$82,0)),""),"Réponse attendue masquée — saisir X en H4 pour afficher")</f>
        <v>Le repas est trop blanc et le poisson peut être sec. Je mets une entrée colorée comme carottes ou betteraves et je finis par un fruit. J’évite le fromage blanc car il rajoute encore du blanc.</v>
      </c>
      <c r="J17" s="1256"/>
      <c r="K17" s="1256"/>
      <c r="L17" s="1256"/>
      <c r="M17" s="1256"/>
      <c r="O17" s="140" t="s">
        <v>46</v>
      </c>
      <c r="P17" s="139" t="s">
        <v>2664</v>
      </c>
      <c r="Q17" s="5"/>
      <c r="R17" s="5"/>
      <c r="V17" s="15"/>
      <c r="W17" s="15"/>
      <c r="X17" s="15"/>
    </row>
    <row r="18" spans="1:34" ht="18.75" x14ac:dyDescent="0.25">
      <c r="A18" s="11"/>
      <c r="B18" s="47"/>
      <c r="C18" s="47"/>
      <c r="D18" s="47"/>
      <c r="E18" s="47"/>
      <c r="F18" s="47"/>
      <c r="G18" s="11"/>
      <c r="H18" s="11"/>
      <c r="I18" s="47"/>
      <c r="J18" s="47"/>
      <c r="K18" s="47"/>
      <c r="L18" s="47"/>
      <c r="M18" s="47"/>
      <c r="O18" s="140" t="s">
        <v>48</v>
      </c>
      <c r="P18" s="139" t="s">
        <v>2665</v>
      </c>
      <c r="Q18" s="5"/>
      <c r="R18" s="5"/>
      <c r="U18" s="15"/>
      <c r="V18" s="15"/>
      <c r="W18" s="15"/>
      <c r="X18" s="15"/>
    </row>
    <row r="19" spans="1:34" ht="48" customHeight="1" x14ac:dyDescent="0.25">
      <c r="A19" s="50" t="s">
        <v>50</v>
      </c>
      <c r="B19" s="1263" t="str">
        <f>IF(ISBLANK(H4),"",IF(UPPER(TRIM($H$4))="X",IFERROR(INDEX($M$53:$M$82,MATCH($B$4,$A$53:$A$82,0)),""),"Mots-clés masqués — saisir X en H4 pour afficher"))</f>
        <v>blanc ; sec ; entrée colorée ; carottes ; betteraves ; fruit ; fromage blanc ; éviter ; correction</v>
      </c>
      <c r="C19" s="1263"/>
      <c r="D19" s="1263"/>
      <c r="E19" s="1263"/>
      <c r="F19" s="1263"/>
      <c r="G19" s="12"/>
      <c r="H19" s="51" t="s">
        <v>51</v>
      </c>
      <c r="I19" s="1262" t="str">
        <f>IFERROR(INDEX($X$53:$X$82,MATCH($B$4,$A$53:$A$82,0)),"")</f>
        <v>Trop blanc = entrée couleur + dessert fruit</v>
      </c>
      <c r="J19" s="1262"/>
      <c r="K19" s="1262"/>
      <c r="L19" s="1262"/>
      <c r="M19" s="1262"/>
      <c r="O19" s="140"/>
      <c r="P19" s="139"/>
      <c r="Q19" s="5"/>
      <c r="R19" s="5"/>
    </row>
    <row r="20" spans="1:34" ht="15.75" x14ac:dyDescent="0.25">
      <c r="A20" s="52"/>
      <c r="B20" s="47"/>
      <c r="C20" s="47"/>
      <c r="D20" s="47"/>
      <c r="E20" s="47"/>
      <c r="F20" s="47"/>
      <c r="G20" s="11"/>
      <c r="H20" s="12"/>
      <c r="I20" s="44"/>
      <c r="J20" s="44"/>
      <c r="K20" s="44"/>
      <c r="L20" s="44"/>
      <c r="M20" s="44"/>
      <c r="O20" s="1"/>
    </row>
    <row r="21" spans="1:34" ht="36" customHeight="1" x14ac:dyDescent="0.25">
      <c r="A21" s="12"/>
      <c r="B21" s="12"/>
      <c r="C21" s="12"/>
      <c r="D21" s="12"/>
      <c r="E21" s="12"/>
      <c r="F21" s="12"/>
      <c r="G21" s="12"/>
      <c r="H21" s="12"/>
      <c r="I21" s="12"/>
      <c r="J21" s="12"/>
      <c r="K21" s="12"/>
      <c r="L21" s="12"/>
      <c r="M21" s="12"/>
      <c r="O21" s="1"/>
    </row>
    <row r="22" spans="1:34" ht="24" customHeight="1" x14ac:dyDescent="0.25">
      <c r="A22" s="75" t="s">
        <v>52</v>
      </c>
      <c r="B22" s="18"/>
      <c r="C22" s="18"/>
      <c r="D22" s="18"/>
      <c r="E22" s="18"/>
      <c r="F22" s="18"/>
      <c r="G22" s="18"/>
      <c r="H22" s="18"/>
      <c r="I22" s="18"/>
      <c r="J22" s="18"/>
      <c r="K22" s="18"/>
      <c r="L22" s="18"/>
      <c r="M22" s="18"/>
      <c r="O22" s="1"/>
    </row>
    <row r="23" spans="1:34" ht="68.25" customHeight="1" x14ac:dyDescent="0.25">
      <c r="A23" s="76" t="s">
        <v>2666</v>
      </c>
      <c r="B23" s="74" t="str">
        <f>IF(UPPER($H$4)="X",IFERROR(INDEX($R$53:$R$82,MATCH($B$4,$A$53:$A$82,0)),""),"Masqué")</f>
        <v>Carottes râpées citronnées ou betteraves</v>
      </c>
      <c r="C23" s="77" t="s">
        <v>2667</v>
      </c>
      <c r="D23" s="74" t="str">
        <f>IF(UPPER($H$4)="X",IFERROR(INDEX($S$53:$S$82,MATCH($B$4,$A$53:$A$82,0)),""),"Masqué")</f>
        <v>Fruit coloré de saison : orange, clémentine, pomme rouge</v>
      </c>
      <c r="E23" s="77" t="s">
        <v>2668</v>
      </c>
      <c r="F23" s="74" t="str">
        <f>IF(UPPER($H$4)="X",IFERROR(INDEX($T$53:$T$82,MATCH($B$4,$A$53:$A$82,0)),""),"Masqué")</f>
        <v>Crudité colorée + fruit</v>
      </c>
      <c r="G23" s="77" t="s">
        <v>2669</v>
      </c>
      <c r="H23" s="74" t="str">
        <f>IF(UPPER($H$4)="X",IFERROR(INDEX($U$53:$U$82,MATCH($B$4,$A$53:$A$82,0)),""),"Masqué")</f>
        <v>Fromage blanc après un menu déjà blanc</v>
      </c>
      <c r="I23" s="77" t="s">
        <v>57</v>
      </c>
      <c r="J23" s="74" t="str">
        <f>IF(UPPER($H$4)="X",IFERROR(INDEX($V$53:$V$82,MATCH($B$4,$A$53:$A$82,0)),""),"Masqué")</f>
        <v>Rendre le repas plus attractif pour enfants</v>
      </c>
      <c r="K23" s="77" t="s">
        <v>58</v>
      </c>
      <c r="L23" s="74" t="str">
        <f>IF(UPPER($H$4)="X",IFERROR(INDEX($W$53:$W$82,MATCH($B$4,$A$53:$A$82,0)),""),"Masqué")</f>
        <v>Limiter le dessèchement du poisson et garder une sauce simple</v>
      </c>
      <c r="M23" s="12"/>
      <c r="O23" s="1"/>
    </row>
    <row r="24" spans="1:34" ht="15.75" x14ac:dyDescent="0.25">
      <c r="A24" s="12"/>
      <c r="B24" s="12"/>
      <c r="C24" s="12"/>
      <c r="D24" s="12"/>
      <c r="E24" s="12"/>
      <c r="F24" s="12"/>
      <c r="G24" s="12"/>
      <c r="H24" s="12"/>
      <c r="I24" s="12"/>
      <c r="J24" s="12"/>
      <c r="K24" s="12"/>
      <c r="L24" s="12"/>
      <c r="M24" s="12"/>
      <c r="O24" s="1"/>
    </row>
    <row r="25" spans="1:34" x14ac:dyDescent="0.25">
      <c r="O25" s="1"/>
    </row>
    <row r="26" spans="1:34" ht="27.95" customHeight="1" x14ac:dyDescent="0.25">
      <c r="A26" s="1258" t="s">
        <v>2670</v>
      </c>
      <c r="B26" s="19" t="s">
        <v>60</v>
      </c>
      <c r="C26" s="19" t="s">
        <v>61</v>
      </c>
      <c r="D26" s="19" t="s">
        <v>62</v>
      </c>
      <c r="E26" s="19" t="s">
        <v>63</v>
      </c>
      <c r="F26" s="19" t="s">
        <v>64</v>
      </c>
      <c r="G26" s="20"/>
      <c r="H26" s="17" t="s">
        <v>65</v>
      </c>
      <c r="I26" s="17" t="s">
        <v>61</v>
      </c>
      <c r="J26" s="17" t="s">
        <v>62</v>
      </c>
      <c r="K26" s="17" t="s">
        <v>63</v>
      </c>
      <c r="L26" s="17" t="s">
        <v>64</v>
      </c>
      <c r="M26" s="37"/>
    </row>
    <row r="27" spans="1:34" ht="24" customHeight="1" x14ac:dyDescent="0.25">
      <c r="A27" s="1258"/>
      <c r="B27" s="19" t="s">
        <v>66</v>
      </c>
      <c r="C27" s="19" t="s">
        <v>67</v>
      </c>
      <c r="D27" s="19" t="s">
        <v>68</v>
      </c>
      <c r="E27" s="19" t="s">
        <v>69</v>
      </c>
      <c r="F27" s="19" t="s">
        <v>64</v>
      </c>
      <c r="G27" s="20"/>
      <c r="H27" s="17" t="s">
        <v>66</v>
      </c>
      <c r="I27" s="17" t="s">
        <v>67</v>
      </c>
      <c r="J27" s="17" t="s">
        <v>68</v>
      </c>
      <c r="K27" s="17" t="s">
        <v>69</v>
      </c>
      <c r="L27" s="17" t="s">
        <v>64</v>
      </c>
      <c r="M27" s="37"/>
      <c r="AA27" s="23" t="s">
        <v>70</v>
      </c>
      <c r="AB27" s="23" t="s">
        <v>61</v>
      </c>
      <c r="AC27" s="23" t="s">
        <v>71</v>
      </c>
      <c r="AD27" s="23" t="s">
        <v>72</v>
      </c>
      <c r="AE27" s="23" t="s">
        <v>73</v>
      </c>
      <c r="AF27" s="23" t="s">
        <v>74</v>
      </c>
      <c r="AG27" s="23" t="s">
        <v>75</v>
      </c>
      <c r="AH27" s="23" t="s">
        <v>76</v>
      </c>
    </row>
    <row r="28" spans="1:34" ht="24" customHeight="1" x14ac:dyDescent="0.25">
      <c r="A28" s="1258"/>
      <c r="B28" s="13" t="str">
        <f t="shared" ref="B28:B33" si="0">$AA28</f>
        <v>Diagnostic du problème</v>
      </c>
      <c r="C28" s="24">
        <f t="shared" ref="C28:C33" si="1">$AB28</f>
        <v>4</v>
      </c>
      <c r="D28" s="24">
        <f>IF($B28="","",IF(OR(AND($AI$4&lt;&gt;"",ISNUMBER(SEARCH($AI$4,$AA$4))),AND($AC28&lt;&gt;"",ISNUMBER(SEARCH($AC28,$AA$4))),AND($AD28&lt;&gt;"",ISNUMBER(SEARCH($AD28,$AA$4))),AND($AE28&lt;&gt;"",ISNUMBER(SEARCH($AE28,$AA$4)))),$C28,0))+0*N("D28")</f>
        <v>4</v>
      </c>
      <c r="E28" s="24">
        <f>IF(COUNTA($B$15:$B$16)=0,"",IF(OR(AND($AI$4&lt;&gt;"",ISNUMBER(SEARCH($AI$4,$AA$5))),AND($AC28&lt;&gt;"",ISNUMBER(SEARCH($AC28,$AA$5))),AND($AD28&lt;&gt;"",ISNUMBER(SEARCH($AD28,$AA$5))),AND($AE28&lt;&gt;"",ISNUMBER(SEARCH($AE28,$AA$5)))),$C28,0))+0*N("E28")</f>
        <v>4</v>
      </c>
      <c r="F28" s="16" t="str">
        <f>IF(COUNTA($B$15:$B$16)=0,IF($D28&gt;0,"OK initial","Manque"),IF($E28&gt;0,IF($D28&gt;0,"OK","Corrigé"),"Manque"))&amp;T(N("F28"))</f>
        <v>OK</v>
      </c>
      <c r="G28" s="53"/>
      <c r="H28" s="14" t="str">
        <f t="shared" ref="H28:H33" si="2">$AA28</f>
        <v>Diagnostic du problème</v>
      </c>
      <c r="I28" s="24">
        <f t="shared" ref="I28:I33" si="3">$AB28</f>
        <v>4</v>
      </c>
      <c r="J28" s="24">
        <f>IF($H28="","",IF(OR(AND($AI$5&lt;&gt;"",ISNUMBER(SEARCH($AI$5,$AA$6))),AND($AF28&lt;&gt;"",ISNUMBER(SEARCH($AF28,$AA$6))),AND($AG28&lt;&gt;"",ISNUMBER(SEARCH($AG28,$AA$6))),AND($AH28&lt;&gt;"",ISNUMBER(SEARCH($AH28,$AA$6)))),$I28,0))+0*N("J28")</f>
        <v>4</v>
      </c>
      <c r="K28" s="24">
        <f>IF(COUNTA($I$15:$I$16)=0,"",IF(OR(AND($AI$5&lt;&gt;"",ISNUMBER(SEARCH($AI$5,$AA$7))),AND($AF28&lt;&gt;"",ISNUMBER(SEARCH($AF28,$AA$7))),AND($AG28&lt;&gt;"",ISNUMBER(SEARCH($AG28,$AA$7))),AND($AH28&lt;&gt;"",ISNUMBER(SEARCH($AH28,$AA$7)))),$I28,0))+0*N("K28")</f>
        <v>4</v>
      </c>
      <c r="L28" s="16" t="str">
        <f>IF(COUNTA($I$15:$I$16)=0,IF($J28&gt;0,"OK initial","Manque"),IF($K28&gt;0,IF($J28&gt;0,"OK","Corrigé"),"Manque"))&amp;T(N("L28"))</f>
        <v>OK</v>
      </c>
      <c r="M28" s="37"/>
      <c r="AA28" s="10" t="str">
        <f>IFERROR(INDEX($Y$53:$Y$82,MATCH($B$4,$A$53:$A$82,0)),"")&amp;T(N("Y28"))</f>
        <v>Diagnostic du problème</v>
      </c>
      <c r="AB28" s="26">
        <f>IFERROR(INDEX($Z$53:$Z$82,MATCH($B$4,$A$53:$A$82,0)),0)+0*N("Z28")</f>
        <v>4</v>
      </c>
      <c r="AC28" s="26" t="str">
        <f>IFERROR(INDEX($AA$53:$AA$82,MATCH($B$4,$A$53:$A$82,0)),"")&amp;T(N("AA28"))</f>
        <v>blanc</v>
      </c>
      <c r="AD28" s="26" t="str">
        <f>IFERROR(INDEX($AB$53:$AB$82,MATCH($B$4,$A$53:$A$82,0)),"")&amp;T(N("AB28"))</f>
        <v>sec</v>
      </c>
      <c r="AE28" s="26" t="str">
        <f>IFERROR(INDEX($AC$53:$AC$82,MATCH($B$4,$A$53:$A$82,0)),"")&amp;T(N("AC28"))</f>
        <v>pale</v>
      </c>
      <c r="AF28" s="26" t="str">
        <f>IFERROR(INDEX($AD$53:$AD$82,MATCH($B$4,$A$53:$A$82,0)),"")&amp;T(N("AD28"))</f>
        <v>blanc</v>
      </c>
      <c r="AG28" s="26" t="str">
        <f>IFERROR(INDEX($AE$53:$AE$82,MATCH($B$4,$A$53:$A$82,0)),"")&amp;T(N("AE28"))</f>
        <v>sec</v>
      </c>
      <c r="AH28" s="26" t="str">
        <f>IFERROR(INDEX($AF$53:$AF$82,MATCH($B$4,$A$53:$A$82,0)),"")&amp;T(N("AF28"))</f>
        <v>pas envie</v>
      </c>
    </row>
    <row r="29" spans="1:34" ht="24" customHeight="1" x14ac:dyDescent="0.25">
      <c r="A29" s="1258"/>
      <c r="B29" s="13" t="str">
        <f t="shared" si="0"/>
        <v>Fonction de l'entrée</v>
      </c>
      <c r="C29" s="24">
        <f t="shared" si="1"/>
        <v>4</v>
      </c>
      <c r="D29" s="24">
        <f>IF($B29="","",IF(OR(AND($AI$4&lt;&gt;"",ISNUMBER(SEARCH($AI$4,$AA$4))),AND($AC29&lt;&gt;"",ISNUMBER(SEARCH($AC29,$AA$4))),AND($AD29&lt;&gt;"",ISNUMBER(SEARCH($AD29,$AA$4))),AND($AE29&lt;&gt;"",ISNUMBER(SEARCH($AE29,$AA$4)))),$C29,0))+0*N("D29")</f>
        <v>4</v>
      </c>
      <c r="E29" s="24">
        <f>IF(COUNTA($B$15:$B$16)=0,"",IF(OR(AND($AI$4&lt;&gt;"",ISNUMBER(SEARCH($AI$4,$AA$5))),AND($AC29&lt;&gt;"",ISNUMBER(SEARCH($AC29,$AA$5))),AND($AD29&lt;&gt;"",ISNUMBER(SEARCH($AD29,$AA$5))),AND($AE29&lt;&gt;"",ISNUMBER(SEARCH($AE29,$AA$5)))),$C29,0))+0*N("E29")</f>
        <v>4</v>
      </c>
      <c r="F29" s="16" t="str">
        <f>IF(COUNTA($B$15:$B$16)=0,IF($D29&gt;0,"OK initial","Manque"),IF($E29&gt;0,IF($D29&gt;0,"OK","Corrigé"),"Manque"))&amp;T(N("F29"))</f>
        <v>OK</v>
      </c>
      <c r="G29" s="53"/>
      <c r="H29" s="14" t="str">
        <f t="shared" si="2"/>
        <v>Fonction de l'entrée</v>
      </c>
      <c r="I29" s="24">
        <f t="shared" si="3"/>
        <v>4</v>
      </c>
      <c r="J29" s="24">
        <f>IF($H29="","",IF(OR(AND($AI$5&lt;&gt;"",ISNUMBER(SEARCH($AI$5,$AA$6))),AND($AF29&lt;&gt;"",ISNUMBER(SEARCH($AF29,$AA$6))),AND($AG29&lt;&gt;"",ISNUMBER(SEARCH($AG29,$AA$6))),AND($AH29&lt;&gt;"",ISNUMBER(SEARCH($AH29,$AA$6)))),$I29,0))+0*N("J29")</f>
        <v>4</v>
      </c>
      <c r="K29" s="24">
        <f>IF(COUNTA($I$15:$I$16)=0,"",IF(OR(AND($AI$5&lt;&gt;"",ISNUMBER(SEARCH($AI$5,$AA$7))),AND($AF29&lt;&gt;"",ISNUMBER(SEARCH($AF29,$AA$7))),AND($AG29&lt;&gt;"",ISNUMBER(SEARCH($AG29,$AA$7))),AND($AH29&lt;&gt;"",ISNUMBER(SEARCH($AH29,$AA$7)))),$I29,0))+0*N("K29")</f>
        <v>4</v>
      </c>
      <c r="L29" s="16" t="str">
        <f>IF(COUNTA($I$15:$I$16)=0,IF($J29&gt;0,"OK initial","Manque"),IF($K29&gt;0,IF($J29&gt;0,"OK","Corrigé"),"Manque"))&amp;T(N("L29"))</f>
        <v>OK</v>
      </c>
      <c r="M29" s="37"/>
      <c r="AA29" s="10" t="str">
        <f>IFERROR(INDEX($AG$53:$AG$82,MATCH($B$4,$A$53:$A$82,0)),"")&amp;T(N("AG29"))</f>
        <v>Fonction de l'entrée</v>
      </c>
      <c r="AB29" s="26">
        <f>IFERROR(INDEX($AH$53:$AH$82,MATCH($B$4,$A$53:$A$82,0)),0)+0*N("AH29")</f>
        <v>4</v>
      </c>
      <c r="AC29" s="26" t="str">
        <f>IFERROR(INDEX($AI$53:$AI$82,MATCH($B$4,$A$53:$A$82,0)),"")&amp;T(N("AI29"))</f>
        <v>entree</v>
      </c>
      <c r="AD29" s="26" t="str">
        <f>IFERROR(INDEX($AJ$53:$AJ$82,MATCH($B$4,$A$53:$A$82,0)),"")&amp;T(N("AJ29"))</f>
        <v>carottes</v>
      </c>
      <c r="AE29" s="26" t="str">
        <f>IFERROR(INDEX($AK$53:$AK$82,MATCH($B$4,$A$53:$A$82,0)),"")&amp;T(N("AK29"))</f>
        <v>betteraves</v>
      </c>
      <c r="AF29" s="26" t="str">
        <f>IFERROR(INDEX($AL$53:$AL$82,MATCH($B$4,$A$53:$A$82,0)),"")&amp;T(N("AL29"))</f>
        <v>entree</v>
      </c>
      <c r="AG29" s="26" t="str">
        <f>IFERROR(INDEX($AM$53:$AM$82,MATCH($B$4,$A$53:$A$82,0)),"")&amp;T(N("AM29"))</f>
        <v>carottes</v>
      </c>
      <c r="AH29" s="26" t="str">
        <f>IFERROR(INDEX($AN$53:$AN$82,MATCH($B$4,$A$53:$A$82,0)),"")&amp;T(N("AN29"))</f>
        <v>betteraves</v>
      </c>
    </row>
    <row r="30" spans="1:34" ht="24" customHeight="1" x14ac:dyDescent="0.25">
      <c r="A30" s="1258"/>
      <c r="B30" s="13" t="str">
        <f t="shared" si="0"/>
        <v>Fonction du dessert</v>
      </c>
      <c r="C30" s="24">
        <f t="shared" si="1"/>
        <v>4</v>
      </c>
      <c r="D30" s="24">
        <f>IF($B30="","",IF(OR(AND($AI$4&lt;&gt;"",ISNUMBER(SEARCH($AI$4,$AA$4))),AND($AC30&lt;&gt;"",ISNUMBER(SEARCH($AC30,$AA$4))),AND($AD30&lt;&gt;"",ISNUMBER(SEARCH($AD30,$AA$4))),AND($AE30&lt;&gt;"",ISNUMBER(SEARCH($AE30,$AA$4)))),$C30,0))+0*N("D30")</f>
        <v>0</v>
      </c>
      <c r="E30" s="24">
        <f>IF(COUNTA($B$15:$B$16)=0,"",IF(OR(AND($AI$4&lt;&gt;"",ISNUMBER(SEARCH($AI$4,$AA$5))),AND($AC30&lt;&gt;"",ISNUMBER(SEARCH($AC30,$AA$5))),AND($AD30&lt;&gt;"",ISNUMBER(SEARCH($AD30,$AA$5))),AND($AE30&lt;&gt;"",ISNUMBER(SEARCH($AE30,$AA$5)))),$C30,0))+0*N("E30")</f>
        <v>4</v>
      </c>
      <c r="F30" s="16" t="str">
        <f>IF(COUNTA($B$15:$B$16)=0,IF($D30&gt;0,"OK initial","Manque"),IF($E30&gt;0,IF($D30&gt;0,"OK","Corrigé"),"Manque"))&amp;T(N("F30"))</f>
        <v>Corrigé</v>
      </c>
      <c r="G30" s="53"/>
      <c r="H30" s="14" t="str">
        <f t="shared" si="2"/>
        <v>Fonction du dessert</v>
      </c>
      <c r="I30" s="24">
        <f t="shared" si="3"/>
        <v>4</v>
      </c>
      <c r="J30" s="24">
        <f>IF($H30="","",IF(OR(AND($AI$5&lt;&gt;"",ISNUMBER(SEARCH($AI$5,$AA$6))),AND($AF30&lt;&gt;"",ISNUMBER(SEARCH($AF30,$AA$6))),AND($AG30&lt;&gt;"",ISNUMBER(SEARCH($AG30,$AA$6))),AND($AH30&lt;&gt;"",ISNUMBER(SEARCH($AH30,$AA$6)))),$I30,0))+0*N("J30")</f>
        <v>0</v>
      </c>
      <c r="K30" s="24">
        <f>IF(COUNTA($I$15:$I$16)=0,"",IF(OR(AND($AI$5&lt;&gt;"",ISNUMBER(SEARCH($AI$5,$AA$7))),AND($AF30&lt;&gt;"",ISNUMBER(SEARCH($AF30,$AA$7))),AND($AG30&lt;&gt;"",ISNUMBER(SEARCH($AG30,$AA$7))),AND($AH30&lt;&gt;"",ISNUMBER(SEARCH($AH30,$AA$7)))),$I30,0))+0*N("K30")</f>
        <v>4</v>
      </c>
      <c r="L30" s="16" t="str">
        <f>IF(COUNTA($I$15:$I$16)=0,IF($J30&gt;0,"OK initial","Manque"),IF($K30&gt;0,IF($J30&gt;0,"OK","Corrigé"),"Manque"))&amp;T(N("L30"))</f>
        <v>Corrigé</v>
      </c>
      <c r="M30" s="37"/>
      <c r="AA30" s="10" t="str">
        <f>IFERROR(INDEX($AO$53:$AO$82,MATCH($B$4,$A$53:$A$82,0)),"")&amp;T(N("AO30"))</f>
        <v>Fonction du dessert</v>
      </c>
      <c r="AB30" s="26">
        <f>IFERROR(INDEX($AP$53:$AP$82,MATCH($B$4,$A$53:$A$82,0)),0)+0*N("AP30")</f>
        <v>4</v>
      </c>
      <c r="AC30" s="26" t="str">
        <f>IFERROR(INDEX($AQ$53:$AQ$82,MATCH($B$4,$A$53:$A$82,0)),"")&amp;T(N("AQ30"))</f>
        <v>dessert</v>
      </c>
      <c r="AD30" s="26" t="str">
        <f>IFERROR(INDEX($AR$53:$AR$82,MATCH($B$4,$A$53:$A$82,0)),"")&amp;T(N("AR30"))</f>
        <v>fruit</v>
      </c>
      <c r="AE30" s="26" t="str">
        <f>IFERROR(INDEX($AS$53:$AS$82,MATCH($B$4,$A$53:$A$82,0)),"")&amp;T(N("AS30"))</f>
        <v>orange</v>
      </c>
      <c r="AF30" s="26" t="str">
        <f>IFERROR(INDEX($AT$53:$AT$82,MATCH($B$4,$A$53:$A$82,0)),"")&amp;T(N("AT30"))</f>
        <v>dessert</v>
      </c>
      <c r="AG30" s="26" t="str">
        <f>IFERROR(INDEX($AU$53:$AU$82,MATCH($B$4,$A$53:$A$82,0)),"")&amp;T(N("AU30"))</f>
        <v>fruit</v>
      </c>
      <c r="AH30" s="26" t="str">
        <f>IFERROR(INDEX($AV$53:$AV$82,MATCH($B$4,$A$53:$A$82,0)),"")&amp;T(N("AV30"))</f>
        <v>pomme</v>
      </c>
    </row>
    <row r="31" spans="1:34" ht="24" customHeight="1" x14ac:dyDescent="0.25">
      <c r="A31" s="1258"/>
      <c r="B31" s="13" t="str">
        <f t="shared" si="0"/>
        <v>Choix correcteur adapté</v>
      </c>
      <c r="C31" s="24">
        <f t="shared" si="1"/>
        <v>3</v>
      </c>
      <c r="D31" s="24">
        <f>IF($B31="","",IF(OR(AND($AI$4&lt;&gt;"",ISNUMBER(SEARCH($AI$4,$AA$4))),AND($AC31&lt;&gt;"",ISNUMBER(SEARCH($AC31,$AA$4))),AND($AD31&lt;&gt;"",ISNUMBER(SEARCH($AD31,$AA$4))),AND($AE31&lt;&gt;"",ISNUMBER(SEARCH($AE31,$AA$4)))),$C31,0))+0*N("D31")</f>
        <v>0</v>
      </c>
      <c r="E31" s="24">
        <f>IF(COUNTA($B$15:$B$16)=0,"",IF(OR(AND($AI$4&lt;&gt;"",ISNUMBER(SEARCH($AI$4,$AA$5))),AND($AC31&lt;&gt;"",ISNUMBER(SEARCH($AC31,$AA$5))),AND($AD31&lt;&gt;"",ISNUMBER(SEARCH($AD31,$AA$5))),AND($AE31&lt;&gt;"",ISNUMBER(SEARCH($AE31,$AA$5)))),$C31,0))+0*N("E31")</f>
        <v>3</v>
      </c>
      <c r="F31" s="16" t="str">
        <f>IF(COUNTA($B$15:$B$16)=0,IF($D31&gt;0,"OK initial","Manque"),IF($E31&gt;0,IF($D31&gt;0,"OK","Corrigé"),"Manque"))&amp;T(N("F31"))</f>
        <v>Corrigé</v>
      </c>
      <c r="G31" s="53"/>
      <c r="H31" s="14" t="str">
        <f t="shared" si="2"/>
        <v>Choix correcteur adapté</v>
      </c>
      <c r="I31" s="24">
        <f t="shared" si="3"/>
        <v>3</v>
      </c>
      <c r="J31" s="24">
        <f>IF($H31="","",IF(OR(AND($AI$5&lt;&gt;"",ISNUMBER(SEARCH($AI$5,$AA$6))),AND($AF31&lt;&gt;"",ISNUMBER(SEARCH($AF31,$AA$6))),AND($AG31&lt;&gt;"",ISNUMBER(SEARCH($AG31,$AA$6))),AND($AH31&lt;&gt;"",ISNUMBER(SEARCH($AH31,$AA$6)))),$I31,0))+0*N("J31")</f>
        <v>0</v>
      </c>
      <c r="K31" s="24">
        <f>IF(COUNTA($I$15:$I$16)=0,"",IF(OR(AND($AI$5&lt;&gt;"",ISNUMBER(SEARCH($AI$5,$AA$7))),AND($AF31&lt;&gt;"",ISNUMBER(SEARCH($AF31,$AA$7))),AND($AG31&lt;&gt;"",ISNUMBER(SEARCH($AG31,$AA$7))),AND($AH31&lt;&gt;"",ISNUMBER(SEARCH($AH31,$AA$7)))),$I31,0))+0*N("K31")</f>
        <v>3</v>
      </c>
      <c r="L31" s="16" t="str">
        <f>IF(COUNTA($I$15:$I$16)=0,IF($J31&gt;0,"OK initial","Manque"),IF($K31&gt;0,IF($J31&gt;0,"OK","Corrigé"),"Manque"))&amp;T(N("L31"))</f>
        <v>Corrigé</v>
      </c>
      <c r="M31" s="37"/>
      <c r="AA31" s="10" t="str">
        <f>IFERROR(INDEX($AW$53:$AW$82,MATCH($B$4,$A$53:$A$82,0)),"")&amp;T(N("AW31"))</f>
        <v>Choix correcteur adapté</v>
      </c>
      <c r="AB31" s="26">
        <f>IFERROR(INDEX($AX$53:$AX$82,MATCH($B$4,$A$53:$A$82,0)),0)+0*N("AX31")</f>
        <v>3</v>
      </c>
      <c r="AC31" s="26" t="str">
        <f>IFERROR(INDEX($AY$53:$AY$82,MATCH($B$4,$A$53:$A$82,0)),"")&amp;T(N("AY31"))</f>
        <v>crudite</v>
      </c>
      <c r="AD31" s="26" t="str">
        <f>IFERROR(INDEX($AZ$53:$AZ$82,MATCH($B$4,$A$53:$A$82,0)),"")&amp;T(N("AZ31"))</f>
        <v>coloree</v>
      </c>
      <c r="AE31" s="26" t="str">
        <f>IFERROR(INDEX($BA$53:$BA$82,MATCH($B$4,$A$53:$A$82,0)),"")&amp;T(N("BA31"))</f>
        <v>saison</v>
      </c>
      <c r="AF31" s="26" t="str">
        <f>IFERROR(INDEX($BB$53:$BB$82,MATCH($B$4,$A$53:$A$82,0)),"")&amp;T(N("BB31"))</f>
        <v>crudite</v>
      </c>
      <c r="AG31" s="26" t="str">
        <f>IFERROR(INDEX($BC$53:$BC$82,MATCH($B$4,$A$53:$A$82,0)),"")&amp;T(N("BC31"))</f>
        <v>couleur</v>
      </c>
      <c r="AH31" s="26" t="str">
        <f>IFERROR(INDEX($BD$53:$BD$82,MATCH($B$4,$A$53:$A$82,0)),"")&amp;T(N("BD31"))</f>
        <v>fruit</v>
      </c>
    </row>
    <row r="32" spans="1:34" ht="24" customHeight="1" x14ac:dyDescent="0.25">
      <c r="A32" s="1258"/>
      <c r="B32" s="13" t="str">
        <f t="shared" si="0"/>
        <v>Faux correcteur évité</v>
      </c>
      <c r="C32" s="24">
        <f t="shared" si="1"/>
        <v>3</v>
      </c>
      <c r="D32" s="24">
        <f>IF($B32="","",IF(OR(AND($AI$4&lt;&gt;"",ISNUMBER(SEARCH($AI$4,$AA$4))),AND($AC32&lt;&gt;"",ISNUMBER(SEARCH($AC32,$AA$4))),AND($AD32&lt;&gt;"",ISNUMBER(SEARCH($AD32,$AA$4))),AND($AE32&lt;&gt;"",ISNUMBER(SEARCH($AE32,$AA$4)))),$C32,0))+0*N("D32")</f>
        <v>0</v>
      </c>
      <c r="E32" s="24">
        <f>IF(COUNTA($B$15:$B$16)=0,"",IF(OR(AND($AI$4&lt;&gt;"",ISNUMBER(SEARCH($AI$4,$AA$5))),AND($AC32&lt;&gt;"",ISNUMBER(SEARCH($AC32,$AA$5))),AND($AD32&lt;&gt;"",ISNUMBER(SEARCH($AD32,$AA$5))),AND($AE32&lt;&gt;"",ISNUMBER(SEARCH($AE32,$AA$5)))),$C32,0))+0*N("E32")</f>
        <v>3</v>
      </c>
      <c r="F32" s="16" t="str">
        <f>IF(COUNTA($B$15:$B$16)=0,IF($D32&gt;0,"OK initial","Manque"),IF($E32&gt;0,IF($D32&gt;0,"OK","Corrigé"),"Manque"))&amp;T(N("F32"))</f>
        <v>Corrigé</v>
      </c>
      <c r="G32" s="53"/>
      <c r="H32" s="14" t="str">
        <f t="shared" si="2"/>
        <v>Faux correcteur évité</v>
      </c>
      <c r="I32" s="24">
        <f t="shared" si="3"/>
        <v>3</v>
      </c>
      <c r="J32" s="24">
        <f>IF($H32="","",IF(OR(AND($AI$5&lt;&gt;"",ISNUMBER(SEARCH($AI$5,$AA$6))),AND($AF32&lt;&gt;"",ISNUMBER(SEARCH($AF32,$AA$6))),AND($AG32&lt;&gt;"",ISNUMBER(SEARCH($AG32,$AA$6))),AND($AH32&lt;&gt;"",ISNUMBER(SEARCH($AH32,$AA$6)))),$I32,0))+0*N("J32")</f>
        <v>3</v>
      </c>
      <c r="K32" s="24">
        <f>IF(COUNTA($I$15:$I$16)=0,"",IF(OR(AND($AI$5&lt;&gt;"",ISNUMBER(SEARCH($AI$5,$AA$7))),AND($AF32&lt;&gt;"",ISNUMBER(SEARCH($AF32,$AA$7))),AND($AG32&lt;&gt;"",ISNUMBER(SEARCH($AG32,$AA$7))),AND($AH32&lt;&gt;"",ISNUMBER(SEARCH($AH32,$AA$7)))),$I32,0))+0*N("K32")</f>
        <v>3</v>
      </c>
      <c r="L32" s="16" t="str">
        <f>IF(COUNTA($I$15:$I$16)=0,IF($J32&gt;0,"OK initial","Manque"),IF($K32&gt;0,IF($J32&gt;0,"OK","Corrigé"),"Manque"))&amp;T(N("L32"))</f>
        <v>OK</v>
      </c>
      <c r="M32" s="37"/>
      <c r="AA32" s="10" t="str">
        <f>IFERROR(INDEX($BE$53:$BE$82,MATCH($B$4,$A$53:$A$82,0)),"")&amp;T(N("BE32"))</f>
        <v>Faux correcteur évité</v>
      </c>
      <c r="AB32" s="26">
        <f>IFERROR(INDEX($BF$53:$BF$82,MATCH($B$4,$A$53:$A$82,0)),0)+0*N("BF32")</f>
        <v>3</v>
      </c>
      <c r="AC32" s="26" t="str">
        <f>IFERROR(INDEX($BG$53:$BG$82,MATCH($B$4,$A$53:$A$82,0)),"")&amp;T(N("BG32"))</f>
        <v>eviter</v>
      </c>
      <c r="AD32" s="26" t="str">
        <f>IFERROR(INDEX($BH$53:$BH$82,MATCH($B$4,$A$53:$A$82,0)),"")&amp;T(N("BH32"))</f>
        <v>fromage blanc</v>
      </c>
      <c r="AE32" s="26" t="str">
        <f>IFERROR(INDEX($BI$53:$BI$82,MATCH($B$4,$A$53:$A$82,0)),"")&amp;T(N("BI32"))</f>
        <v>encore blanc</v>
      </c>
      <c r="AF32" s="26" t="str">
        <f>IFERROR(INDEX($BJ$53:$BJ$82,MATCH($B$4,$A$53:$A$82,0)),"")&amp;T(N("BJ32"))</f>
        <v>eviter</v>
      </c>
      <c r="AG32" s="26" t="str">
        <f>IFERROR(INDEX($BK$53:$BK$82,MATCH($B$4,$A$53:$A$82,0)),"")&amp;T(N("BK32"))</f>
        <v>fromage blanc</v>
      </c>
      <c r="AH32" s="26" t="str">
        <f>IFERROR(INDEX($BL$53:$BL$82,MATCH($B$4,$A$53:$A$82,0)),"")&amp;T(N("BL32"))</f>
        <v>trop blanc</v>
      </c>
    </row>
    <row r="33" spans="1:34" ht="24" customHeight="1" x14ac:dyDescent="0.25">
      <c r="A33" s="1258"/>
      <c r="B33" s="13" t="str">
        <f t="shared" si="0"/>
        <v>Justification claire</v>
      </c>
      <c r="C33" s="24">
        <f t="shared" si="1"/>
        <v>2</v>
      </c>
      <c r="D33" s="24">
        <f>IF($B33="","",IF(OR(AND($AI$4&lt;&gt;"",ISNUMBER(SEARCH($AI$4,$AA$4))),AND($AC33&lt;&gt;"",ISNUMBER(SEARCH($AC33,$AA$4))),AND($AD33&lt;&gt;"",ISNUMBER(SEARCH($AD33,$AA$4))),AND($AE33&lt;&gt;"",ISNUMBER(SEARCH($AE33,$AA$4)))),$C33,0))+0*N("D33")</f>
        <v>0</v>
      </c>
      <c r="E33" s="24">
        <f>IF(COUNTA($B$15:$B$16)=0,"",IF(OR(AND($AI$4&lt;&gt;"",ISNUMBER(SEARCH($AI$4,$AA$5))),AND($AC33&lt;&gt;"",ISNUMBER(SEARCH($AC33,$AA$5))),AND($AD33&lt;&gt;"",ISNUMBER(SEARCH($AD33,$AA$5))),AND($AE33&lt;&gt;"",ISNUMBER(SEARCH($AE33,$AA$5)))),$C33,0))+0*N("E33")</f>
        <v>2</v>
      </c>
      <c r="F33" s="16" t="str">
        <f>IF(COUNTA($B$15:$B$16)=0,IF($D33&gt;0,"OK initial","Manque"),IF($E33&gt;0,IF($D33&gt;0,"OK","Corrigé"),"Manque"))&amp;T(N("F33"))</f>
        <v>Corrigé</v>
      </c>
      <c r="G33" s="53"/>
      <c r="H33" s="14" t="str">
        <f t="shared" si="2"/>
        <v>Justification claire</v>
      </c>
      <c r="I33" s="24">
        <f t="shared" si="3"/>
        <v>2</v>
      </c>
      <c r="J33" s="24">
        <f>IF($H33="","",IF(OR(AND($AI$5&lt;&gt;"",ISNUMBER(SEARCH($AI$5,$AA$6))),AND($AF33&lt;&gt;"",ISNUMBER(SEARCH($AF33,$AA$6))),AND($AG33&lt;&gt;"",ISNUMBER(SEARCH($AG33,$AA$6))),AND($AH33&lt;&gt;"",ISNUMBER(SEARCH($AH33,$AA$6)))),$I33,0))+0*N("J33")</f>
        <v>0</v>
      </c>
      <c r="K33" s="24">
        <f>IF(COUNTA($I$15:$I$16)=0,"",IF(OR(AND($AI$5&lt;&gt;"",ISNUMBER(SEARCH($AI$5,$AA$7))),AND($AF33&lt;&gt;"",ISNUMBER(SEARCH($AF33,$AA$7))),AND($AG33&lt;&gt;"",ISNUMBER(SEARCH($AG33,$AA$7))),AND($AH33&lt;&gt;"",ISNUMBER(SEARCH($AH33,$AA$7)))),$I33,0))+0*N("K33")</f>
        <v>2</v>
      </c>
      <c r="L33" s="16" t="str">
        <f>IF(COUNTA($I$15:$I$16)=0,IF($J33&gt;0,"OK initial","Manque"),IF($K33&gt;0,IF($J33&gt;0,"OK","Corrigé"),"Manque"))&amp;T(N("L33"))</f>
        <v>Corrigé</v>
      </c>
      <c r="M33" s="37"/>
      <c r="AA33" s="10" t="str">
        <f>IFERROR(INDEX($BM$53:$BM$82,MATCH($B$4,$A$53:$A$82,0)),"")&amp;T(N("BM33"))</f>
        <v>Justification claire</v>
      </c>
      <c r="AB33" s="26">
        <f>IFERROR(INDEX($BN$53:$BN$82,MATCH($B$4,$A$53:$A$82,0)),0)+0*N("BN33")</f>
        <v>2</v>
      </c>
      <c r="AC33" s="26" t="str">
        <f>IFERROR(INDEX($BO$53:$BO$82,MATCH($B$4,$A$53:$A$82,0)),"")&amp;T(N("BO33"))</f>
        <v>parce</v>
      </c>
      <c r="AD33" s="26" t="str">
        <f>IFERROR(INDEX($BP$53:$BP$82,MATCH($B$4,$A$53:$A$82,0)),"")&amp;T(N("BP33"))</f>
        <v>corrige</v>
      </c>
      <c r="AE33" s="26" t="str">
        <f>IFERROR(INDEX($BQ$53:$BQ$82,MATCH($B$4,$A$53:$A$82,0)),"")&amp;T(N("BQ33"))</f>
        <v>renforce</v>
      </c>
      <c r="AF33" s="26" t="str">
        <f>IFERROR(INDEX($BR$53:$BR$82,MATCH($B$4,$A$53:$A$82,0)),"")&amp;T(N("BR33"))</f>
        <v>parce</v>
      </c>
      <c r="AG33" s="26" t="str">
        <f>IFERROR(INDEX($BS$53:$BS$82,MATCH($B$4,$A$53:$A$82,0)),"")&amp;T(N("BS33"))</f>
        <v>corrige</v>
      </c>
      <c r="AH33" s="26" t="str">
        <f>IFERROR(INDEX($BT$53:$BT$82,MATCH($B$4,$A$53:$A$82,0)),"")&amp;T(N("BT33"))</f>
        <v>rajoute</v>
      </c>
    </row>
    <row r="34" spans="1:34" ht="24" customHeight="1" x14ac:dyDescent="0.25">
      <c r="A34" s="1258"/>
      <c r="B34" s="13" t="s">
        <v>77</v>
      </c>
      <c r="C34" s="19">
        <f>SUM($D$28:$D$33)+0*N("C34")</f>
        <v>8</v>
      </c>
      <c r="D34" s="27"/>
      <c r="E34" s="27"/>
      <c r="F34" s="27"/>
      <c r="G34" s="27"/>
      <c r="H34" s="14" t="s">
        <v>78</v>
      </c>
      <c r="I34" s="17">
        <f>SUM($J$28:$J$33)+0*N("I34")</f>
        <v>11</v>
      </c>
      <c r="J34" s="27"/>
      <c r="K34" s="27"/>
      <c r="L34" s="27"/>
      <c r="M34" s="37"/>
    </row>
    <row r="35" spans="1:34" ht="24" customHeight="1" x14ac:dyDescent="0.25">
      <c r="A35" s="1258"/>
      <c r="B35" s="13" t="s">
        <v>79</v>
      </c>
      <c r="C35" s="19">
        <f>IF(COUNTA($B$15:$B$16)=0,"",SUM($E$28:$E$33)+0*N("C35"))</f>
        <v>20</v>
      </c>
      <c r="D35" s="27"/>
      <c r="E35" s="27"/>
      <c r="F35" s="27"/>
      <c r="G35" s="27"/>
      <c r="H35" s="14" t="s">
        <v>80</v>
      </c>
      <c r="I35" s="17">
        <f>IF(COUNTA($I$15:$I$16)=0,"",SUM($K$28:$K$33)+0*N("I35"))</f>
        <v>20</v>
      </c>
      <c r="J35" s="27"/>
      <c r="K35" s="27"/>
      <c r="L35" s="27"/>
      <c r="M35" s="37"/>
    </row>
    <row r="36" spans="1:34" ht="24" customHeight="1" x14ac:dyDescent="0.25">
      <c r="A36" s="1258"/>
      <c r="B36" s="136" t="s">
        <v>81</v>
      </c>
      <c r="C36" s="137">
        <f>IF($C$35="","",$C$35-$C$34+0*N("C36"))</f>
        <v>12</v>
      </c>
      <c r="D36" s="56"/>
      <c r="E36" s="56"/>
      <c r="F36" s="56"/>
      <c r="G36" s="57"/>
      <c r="H36" s="136" t="s">
        <v>82</v>
      </c>
      <c r="I36" s="137">
        <f>IF($I$35="","",$I$35-$I$34+0*N("I36"))</f>
        <v>9</v>
      </c>
      <c r="J36" s="29"/>
      <c r="K36" s="29"/>
      <c r="L36" s="29"/>
      <c r="M36" s="37"/>
    </row>
    <row r="37" spans="1:34" ht="15.75" x14ac:dyDescent="0.25">
      <c r="A37" s="9"/>
      <c r="B37" s="54"/>
      <c r="C37" s="9"/>
      <c r="D37" s="9"/>
      <c r="E37" s="9"/>
      <c r="F37" s="9"/>
      <c r="G37" s="9"/>
      <c r="H37" s="9"/>
      <c r="I37" s="9"/>
      <c r="J37" s="9"/>
      <c r="K37" s="9"/>
      <c r="L37" s="9"/>
      <c r="M37" s="9"/>
    </row>
    <row r="52" spans="1:72" ht="27.95" customHeight="1" x14ac:dyDescent="0.25">
      <c r="A52" s="55" t="s">
        <v>83</v>
      </c>
      <c r="B52" s="55" t="s">
        <v>5</v>
      </c>
      <c r="C52" s="55" t="s">
        <v>6</v>
      </c>
      <c r="D52" s="55" t="s">
        <v>84</v>
      </c>
      <c r="E52" s="55" t="s">
        <v>85</v>
      </c>
      <c r="F52" s="55" t="s">
        <v>86</v>
      </c>
      <c r="G52" s="55" t="s">
        <v>87</v>
      </c>
      <c r="H52" s="55" t="s">
        <v>88</v>
      </c>
      <c r="I52" s="55" t="s">
        <v>89</v>
      </c>
      <c r="J52" s="55" t="s">
        <v>90</v>
      </c>
      <c r="K52" s="55" t="s">
        <v>91</v>
      </c>
      <c r="L52" s="55" t="s">
        <v>92</v>
      </c>
      <c r="M52" s="55" t="s">
        <v>93</v>
      </c>
      <c r="N52" s="55" t="s">
        <v>94</v>
      </c>
      <c r="O52" s="55" t="s">
        <v>95</v>
      </c>
      <c r="P52" s="55" t="s">
        <v>96</v>
      </c>
      <c r="Q52" s="55" t="s">
        <v>97</v>
      </c>
      <c r="R52" s="55" t="s">
        <v>100</v>
      </c>
      <c r="S52" s="55" t="s">
        <v>101</v>
      </c>
      <c r="T52" s="55" t="s">
        <v>2671</v>
      </c>
      <c r="U52" s="55" t="s">
        <v>2672</v>
      </c>
      <c r="V52" s="55" t="s">
        <v>102</v>
      </c>
      <c r="W52" s="55" t="s">
        <v>103</v>
      </c>
      <c r="X52" s="55" t="s">
        <v>104</v>
      </c>
      <c r="Y52" s="32" t="s">
        <v>105</v>
      </c>
      <c r="Z52" s="32" t="s">
        <v>106</v>
      </c>
      <c r="AA52" s="32" t="s">
        <v>107</v>
      </c>
      <c r="AB52" s="32" t="s">
        <v>108</v>
      </c>
      <c r="AC52" s="32" t="s">
        <v>109</v>
      </c>
      <c r="AD52" s="32" t="s">
        <v>110</v>
      </c>
      <c r="AE52" s="32" t="s">
        <v>111</v>
      </c>
      <c r="AF52" s="32" t="s">
        <v>112</v>
      </c>
      <c r="AG52" s="32" t="s">
        <v>113</v>
      </c>
      <c r="AH52" s="32" t="s">
        <v>114</v>
      </c>
      <c r="AI52" s="32" t="s">
        <v>115</v>
      </c>
      <c r="AJ52" s="32" t="s">
        <v>116</v>
      </c>
      <c r="AK52" s="32" t="s">
        <v>117</v>
      </c>
      <c r="AL52" s="32" t="s">
        <v>118</v>
      </c>
      <c r="AM52" s="32" t="s">
        <v>119</v>
      </c>
      <c r="AN52" s="32" t="s">
        <v>120</v>
      </c>
      <c r="AO52" s="32" t="s">
        <v>121</v>
      </c>
      <c r="AP52" s="32" t="s">
        <v>122</v>
      </c>
      <c r="AQ52" s="32" t="s">
        <v>123</v>
      </c>
      <c r="AR52" s="32" t="s">
        <v>124</v>
      </c>
      <c r="AS52" s="32" t="s">
        <v>125</v>
      </c>
      <c r="AT52" s="32" t="s">
        <v>126</v>
      </c>
      <c r="AU52" s="32" t="s">
        <v>127</v>
      </c>
      <c r="AV52" s="32" t="s">
        <v>128</v>
      </c>
      <c r="AW52" s="32" t="s">
        <v>129</v>
      </c>
      <c r="AX52" s="32" t="s">
        <v>130</v>
      </c>
      <c r="AY52" s="32" t="s">
        <v>131</v>
      </c>
      <c r="AZ52" s="32" t="s">
        <v>132</v>
      </c>
      <c r="BA52" s="32" t="s">
        <v>133</v>
      </c>
      <c r="BB52" s="32" t="s">
        <v>134</v>
      </c>
      <c r="BC52" s="32" t="s">
        <v>135</v>
      </c>
      <c r="BD52" s="32" t="s">
        <v>136</v>
      </c>
      <c r="BE52" s="32" t="s">
        <v>137</v>
      </c>
      <c r="BF52" s="32" t="s">
        <v>138</v>
      </c>
      <c r="BG52" s="32" t="s">
        <v>139</v>
      </c>
      <c r="BH52" s="32" t="s">
        <v>140</v>
      </c>
      <c r="BI52" s="32" t="s">
        <v>141</v>
      </c>
      <c r="BJ52" s="32" t="s">
        <v>142</v>
      </c>
      <c r="BK52" s="32" t="s">
        <v>143</v>
      </c>
      <c r="BL52" s="32" t="s">
        <v>144</v>
      </c>
      <c r="BM52" s="32" t="s">
        <v>145</v>
      </c>
      <c r="BN52" s="32" t="s">
        <v>146</v>
      </c>
      <c r="BO52" s="32" t="s">
        <v>147</v>
      </c>
      <c r="BP52" s="32" t="s">
        <v>148</v>
      </c>
      <c r="BQ52" s="32" t="s">
        <v>149</v>
      </c>
      <c r="BR52" s="32" t="s">
        <v>150</v>
      </c>
      <c r="BS52" s="32" t="s">
        <v>151</v>
      </c>
      <c r="BT52" s="32" t="s">
        <v>152</v>
      </c>
    </row>
    <row r="53" spans="1:72" s="184" customFormat="1" ht="54.95" customHeight="1" x14ac:dyDescent="0.25">
      <c r="A53" s="155">
        <v>1</v>
      </c>
      <c r="B53" s="184" t="s">
        <v>153</v>
      </c>
      <c r="C53" s="184" t="s">
        <v>154</v>
      </c>
      <c r="D53" s="184" t="s">
        <v>155</v>
      </c>
      <c r="E53" s="184" t="s">
        <v>2673</v>
      </c>
      <c r="F53" s="184" t="s">
        <v>2674</v>
      </c>
      <c r="G53" s="184" t="s">
        <v>2675</v>
      </c>
      <c r="H53" s="184" t="s">
        <v>2661</v>
      </c>
      <c r="I53" s="184" t="s">
        <v>2662</v>
      </c>
      <c r="J53" s="184" t="s">
        <v>2676</v>
      </c>
      <c r="K53" s="184" t="s">
        <v>2677</v>
      </c>
      <c r="L53" s="184" t="s">
        <v>2678</v>
      </c>
      <c r="M53" s="184" t="s">
        <v>2679</v>
      </c>
      <c r="N53" s="184" t="s">
        <v>216</v>
      </c>
      <c r="O53" s="184">
        <v>20</v>
      </c>
      <c r="P53" s="184" t="s">
        <v>164</v>
      </c>
      <c r="Q53" s="184" t="s">
        <v>165</v>
      </c>
      <c r="R53" s="184" t="s">
        <v>2680</v>
      </c>
      <c r="S53" s="184" t="s">
        <v>2681</v>
      </c>
      <c r="T53" s="184" t="s">
        <v>2682</v>
      </c>
      <c r="U53" s="184" t="s">
        <v>2683</v>
      </c>
      <c r="V53" s="184" t="s">
        <v>2684</v>
      </c>
      <c r="W53" s="184" t="s">
        <v>2685</v>
      </c>
      <c r="X53" s="184" t="s">
        <v>2686</v>
      </c>
      <c r="Y53" s="185" t="s">
        <v>173</v>
      </c>
      <c r="Z53" s="185">
        <v>4</v>
      </c>
      <c r="AA53" s="185" t="s">
        <v>174</v>
      </c>
      <c r="AB53" s="185" t="s">
        <v>176</v>
      </c>
      <c r="AC53" s="185" t="s">
        <v>175</v>
      </c>
      <c r="AD53" s="185" t="s">
        <v>174</v>
      </c>
      <c r="AE53" s="185" t="s">
        <v>176</v>
      </c>
      <c r="AF53" s="185" t="s">
        <v>177</v>
      </c>
      <c r="AG53" s="185" t="s">
        <v>2687</v>
      </c>
      <c r="AH53" s="185">
        <v>4</v>
      </c>
      <c r="AI53" s="185" t="s">
        <v>184</v>
      </c>
      <c r="AJ53" s="185" t="s">
        <v>182</v>
      </c>
      <c r="AK53" s="185" t="s">
        <v>1706</v>
      </c>
      <c r="AL53" s="185" t="s">
        <v>184</v>
      </c>
      <c r="AM53" s="185" t="s">
        <v>182</v>
      </c>
      <c r="AN53" s="185" t="s">
        <v>1706</v>
      </c>
      <c r="AO53" s="185" t="s">
        <v>2688</v>
      </c>
      <c r="AP53" s="185">
        <v>4</v>
      </c>
      <c r="AQ53" s="185" t="s">
        <v>186</v>
      </c>
      <c r="AR53" s="185" t="s">
        <v>185</v>
      </c>
      <c r="AS53" s="185" t="s">
        <v>407</v>
      </c>
      <c r="AT53" s="185" t="s">
        <v>186</v>
      </c>
      <c r="AU53" s="185" t="s">
        <v>185</v>
      </c>
      <c r="AV53" s="185" t="s">
        <v>624</v>
      </c>
      <c r="AW53" s="185" t="s">
        <v>2689</v>
      </c>
      <c r="AX53" s="185">
        <v>3</v>
      </c>
      <c r="AY53" s="185" t="s">
        <v>234</v>
      </c>
      <c r="AZ53" s="185" t="s">
        <v>2690</v>
      </c>
      <c r="BA53" s="185" t="s">
        <v>411</v>
      </c>
      <c r="BB53" s="185" t="s">
        <v>234</v>
      </c>
      <c r="BC53" s="185" t="s">
        <v>437</v>
      </c>
      <c r="BD53" s="185" t="s">
        <v>185</v>
      </c>
      <c r="BE53" s="185" t="s">
        <v>2691</v>
      </c>
      <c r="BF53" s="185">
        <v>3</v>
      </c>
      <c r="BG53" s="185" t="s">
        <v>203</v>
      </c>
      <c r="BH53" s="185" t="s">
        <v>187</v>
      </c>
      <c r="BI53" s="185" t="s">
        <v>2692</v>
      </c>
      <c r="BJ53" s="185" t="s">
        <v>203</v>
      </c>
      <c r="BK53" s="185" t="s">
        <v>187</v>
      </c>
      <c r="BL53" s="185" t="s">
        <v>2693</v>
      </c>
      <c r="BM53" s="185" t="s">
        <v>198</v>
      </c>
      <c r="BN53" s="185">
        <v>2</v>
      </c>
      <c r="BO53" s="185" t="s">
        <v>199</v>
      </c>
      <c r="BP53" s="185" t="s">
        <v>200</v>
      </c>
      <c r="BQ53" s="185" t="s">
        <v>2694</v>
      </c>
      <c r="BR53" s="185" t="s">
        <v>199</v>
      </c>
      <c r="BS53" s="185" t="s">
        <v>200</v>
      </c>
      <c r="BT53" s="185" t="s">
        <v>2695</v>
      </c>
    </row>
    <row r="54" spans="1:72" s="184" customFormat="1" ht="54.95" customHeight="1" x14ac:dyDescent="0.25">
      <c r="A54" s="155">
        <v>2</v>
      </c>
      <c r="B54" s="184" t="s">
        <v>204</v>
      </c>
      <c r="C54" s="184" t="s">
        <v>205</v>
      </c>
      <c r="D54" s="184" t="s">
        <v>2696</v>
      </c>
      <c r="E54" s="184" t="s">
        <v>2697</v>
      </c>
      <c r="F54" s="184" t="s">
        <v>2698</v>
      </c>
      <c r="G54" s="184" t="s">
        <v>2699</v>
      </c>
      <c r="H54" s="184" t="s">
        <v>2700</v>
      </c>
      <c r="I54" s="184" t="s">
        <v>2701</v>
      </c>
      <c r="J54" s="184" t="s">
        <v>2702</v>
      </c>
      <c r="K54" s="184" t="s">
        <v>2703</v>
      </c>
      <c r="L54" s="184" t="s">
        <v>2678</v>
      </c>
      <c r="M54" s="184" t="s">
        <v>2704</v>
      </c>
      <c r="N54" s="184" t="s">
        <v>216</v>
      </c>
      <c r="O54" s="184">
        <v>20</v>
      </c>
      <c r="P54" s="184" t="s">
        <v>164</v>
      </c>
      <c r="Q54" s="184" t="s">
        <v>2705</v>
      </c>
      <c r="R54" s="184" t="s">
        <v>2706</v>
      </c>
      <c r="S54" s="184" t="s">
        <v>2707</v>
      </c>
      <c r="T54" s="184" t="s">
        <v>2708</v>
      </c>
      <c r="U54" s="184" t="s">
        <v>2709</v>
      </c>
      <c r="V54" s="184" t="s">
        <v>952</v>
      </c>
      <c r="W54" s="184" t="s">
        <v>2710</v>
      </c>
      <c r="X54" s="184" t="s">
        <v>224</v>
      </c>
      <c r="Y54" s="185" t="s">
        <v>173</v>
      </c>
      <c r="Z54" s="185">
        <v>4</v>
      </c>
      <c r="AA54" s="185" t="s">
        <v>226</v>
      </c>
      <c r="AB54" s="185" t="s">
        <v>225</v>
      </c>
      <c r="AC54" s="185" t="s">
        <v>227</v>
      </c>
      <c r="AD54" s="185" t="s">
        <v>226</v>
      </c>
      <c r="AE54" s="185" t="s">
        <v>225</v>
      </c>
      <c r="AF54" s="185" t="s">
        <v>228</v>
      </c>
      <c r="AG54" s="185" t="s">
        <v>2687</v>
      </c>
      <c r="AH54" s="185">
        <v>4</v>
      </c>
      <c r="AI54" s="185" t="s">
        <v>184</v>
      </c>
      <c r="AJ54" s="185" t="s">
        <v>234</v>
      </c>
      <c r="AK54" s="185" t="s">
        <v>279</v>
      </c>
      <c r="AL54" s="185" t="s">
        <v>184</v>
      </c>
      <c r="AM54" s="185" t="s">
        <v>234</v>
      </c>
      <c r="AN54" s="185" t="s">
        <v>528</v>
      </c>
      <c r="AO54" s="185" t="s">
        <v>2688</v>
      </c>
      <c r="AP54" s="185">
        <v>4</v>
      </c>
      <c r="AQ54" s="185" t="s">
        <v>186</v>
      </c>
      <c r="AR54" s="185" t="s">
        <v>185</v>
      </c>
      <c r="AS54" s="185" t="s">
        <v>235</v>
      </c>
      <c r="AT54" s="185" t="s">
        <v>186</v>
      </c>
      <c r="AU54" s="185" t="s">
        <v>185</v>
      </c>
      <c r="AV54" s="185" t="s">
        <v>236</v>
      </c>
      <c r="AW54" s="185" t="s">
        <v>2689</v>
      </c>
      <c r="AX54" s="185">
        <v>3</v>
      </c>
      <c r="AY54" s="185" t="s">
        <v>245</v>
      </c>
      <c r="AZ54" s="185" t="s">
        <v>528</v>
      </c>
      <c r="BA54" s="185" t="s">
        <v>860</v>
      </c>
      <c r="BB54" s="185" t="s">
        <v>245</v>
      </c>
      <c r="BC54" s="185" t="s">
        <v>860</v>
      </c>
      <c r="BD54" s="185" t="s">
        <v>185</v>
      </c>
      <c r="BE54" s="185" t="s">
        <v>2691</v>
      </c>
      <c r="BF54" s="185">
        <v>3</v>
      </c>
      <c r="BG54" s="185" t="s">
        <v>203</v>
      </c>
      <c r="BH54" s="185" t="s">
        <v>2711</v>
      </c>
      <c r="BI54" s="185" t="s">
        <v>529</v>
      </c>
      <c r="BJ54" s="185" t="s">
        <v>203</v>
      </c>
      <c r="BK54" s="185" t="s">
        <v>2712</v>
      </c>
      <c r="BL54" s="185" t="s">
        <v>529</v>
      </c>
      <c r="BM54" s="185" t="s">
        <v>198</v>
      </c>
      <c r="BN54" s="185">
        <v>2</v>
      </c>
      <c r="BO54" s="185" t="s">
        <v>199</v>
      </c>
      <c r="BP54" s="185" t="s">
        <v>200</v>
      </c>
      <c r="BQ54" s="185" t="s">
        <v>2713</v>
      </c>
      <c r="BR54" s="185" t="s">
        <v>199</v>
      </c>
      <c r="BS54" s="185" t="s">
        <v>2714</v>
      </c>
      <c r="BT54" s="185" t="s">
        <v>244</v>
      </c>
    </row>
    <row r="55" spans="1:72" s="184" customFormat="1" ht="54.95" customHeight="1" x14ac:dyDescent="0.25">
      <c r="A55" s="155">
        <v>3</v>
      </c>
      <c r="B55" s="184" t="s">
        <v>246</v>
      </c>
      <c r="C55" s="184" t="s">
        <v>247</v>
      </c>
      <c r="D55" s="184" t="s">
        <v>692</v>
      </c>
      <c r="E55" s="184" t="s">
        <v>2715</v>
      </c>
      <c r="F55" s="184" t="s">
        <v>2716</v>
      </c>
      <c r="G55" s="184" t="s">
        <v>2717</v>
      </c>
      <c r="H55" s="184" t="s">
        <v>2718</v>
      </c>
      <c r="I55" s="184" t="s">
        <v>2719</v>
      </c>
      <c r="J55" s="184" t="s">
        <v>2720</v>
      </c>
      <c r="K55" s="184" t="s">
        <v>2721</v>
      </c>
      <c r="L55" s="184" t="s">
        <v>2678</v>
      </c>
      <c r="M55" s="184" t="s">
        <v>2722</v>
      </c>
      <c r="N55" s="184" t="s">
        <v>216</v>
      </c>
      <c r="O55" s="184">
        <v>20</v>
      </c>
      <c r="P55" s="184" t="s">
        <v>164</v>
      </c>
      <c r="Q55" s="184" t="s">
        <v>2723</v>
      </c>
      <c r="R55" s="184" t="s">
        <v>2724</v>
      </c>
      <c r="S55" s="184" t="s">
        <v>1137</v>
      </c>
      <c r="T55" s="184" t="s">
        <v>2725</v>
      </c>
      <c r="U55" s="184" t="s">
        <v>2726</v>
      </c>
      <c r="V55" s="184" t="s">
        <v>2727</v>
      </c>
      <c r="W55" s="184" t="s">
        <v>2728</v>
      </c>
      <c r="X55" s="184" t="s">
        <v>2729</v>
      </c>
      <c r="Y55" s="185" t="s">
        <v>173</v>
      </c>
      <c r="Z55" s="185">
        <v>4</v>
      </c>
      <c r="AA55" s="185" t="s">
        <v>1969</v>
      </c>
      <c r="AB55" s="185" t="s">
        <v>225</v>
      </c>
      <c r="AC55" s="185" t="s">
        <v>2730</v>
      </c>
      <c r="AD55" s="185" t="s">
        <v>1969</v>
      </c>
      <c r="AE55" s="185" t="s">
        <v>710</v>
      </c>
      <c r="AF55" s="185" t="s">
        <v>228</v>
      </c>
      <c r="AG55" s="185" t="s">
        <v>2687</v>
      </c>
      <c r="AH55" s="185">
        <v>4</v>
      </c>
      <c r="AI55" s="185" t="s">
        <v>184</v>
      </c>
      <c r="AJ55" s="185" t="s">
        <v>234</v>
      </c>
      <c r="AK55" s="185" t="s">
        <v>528</v>
      </c>
      <c r="AL55" s="185" t="s">
        <v>184</v>
      </c>
      <c r="AM55" s="185" t="s">
        <v>234</v>
      </c>
      <c r="AN55" s="185" t="s">
        <v>528</v>
      </c>
      <c r="AO55" s="185" t="s">
        <v>2688</v>
      </c>
      <c r="AP55" s="185">
        <v>4</v>
      </c>
      <c r="AQ55" s="185" t="s">
        <v>186</v>
      </c>
      <c r="AR55" s="185" t="s">
        <v>185</v>
      </c>
      <c r="AS55" s="185" t="s">
        <v>411</v>
      </c>
      <c r="AT55" s="185" t="s">
        <v>186</v>
      </c>
      <c r="AU55" s="185" t="s">
        <v>185</v>
      </c>
      <c r="AV55" s="185" t="s">
        <v>2731</v>
      </c>
      <c r="AW55" s="185" t="s">
        <v>2689</v>
      </c>
      <c r="AX55" s="185">
        <v>3</v>
      </c>
      <c r="AY55" s="185" t="s">
        <v>234</v>
      </c>
      <c r="AZ55" s="185" t="s">
        <v>185</v>
      </c>
      <c r="BA55" s="185" t="s">
        <v>919</v>
      </c>
      <c r="BB55" s="185" t="s">
        <v>716</v>
      </c>
      <c r="BC55" s="185" t="s">
        <v>200</v>
      </c>
      <c r="BD55" s="185" t="s">
        <v>185</v>
      </c>
      <c r="BE55" s="185" t="s">
        <v>2691</v>
      </c>
      <c r="BF55" s="185">
        <v>3</v>
      </c>
      <c r="BG55" s="185" t="s">
        <v>203</v>
      </c>
      <c r="BH55" s="185" t="s">
        <v>2732</v>
      </c>
      <c r="BI55" s="185" t="s">
        <v>711</v>
      </c>
      <c r="BJ55" s="185" t="s">
        <v>203</v>
      </c>
      <c r="BK55" s="185" t="s">
        <v>1483</v>
      </c>
      <c r="BL55" s="185" t="s">
        <v>1969</v>
      </c>
      <c r="BM55" s="185" t="s">
        <v>198</v>
      </c>
      <c r="BN55" s="185">
        <v>2</v>
      </c>
      <c r="BO55" s="185" t="s">
        <v>199</v>
      </c>
      <c r="BP55" s="185" t="s">
        <v>200</v>
      </c>
      <c r="BQ55" s="185" t="s">
        <v>2694</v>
      </c>
      <c r="BR55" s="185" t="s">
        <v>199</v>
      </c>
      <c r="BS55" s="185" t="s">
        <v>2733</v>
      </c>
      <c r="BT55" s="185" t="s">
        <v>201</v>
      </c>
    </row>
    <row r="56" spans="1:72" s="184" customFormat="1" ht="54.95" customHeight="1" x14ac:dyDescent="0.25">
      <c r="A56" s="155">
        <v>4</v>
      </c>
      <c r="B56" s="184" t="s">
        <v>978</v>
      </c>
      <c r="C56" s="184" t="s">
        <v>154</v>
      </c>
      <c r="D56" s="184" t="s">
        <v>979</v>
      </c>
      <c r="E56" s="184" t="s">
        <v>2734</v>
      </c>
      <c r="F56" s="184" t="s">
        <v>2735</v>
      </c>
      <c r="G56" s="184" t="s">
        <v>2736</v>
      </c>
      <c r="H56" s="184" t="s">
        <v>2737</v>
      </c>
      <c r="I56" s="184" t="s">
        <v>2738</v>
      </c>
      <c r="J56" s="184" t="s">
        <v>2739</v>
      </c>
      <c r="K56" s="184" t="s">
        <v>2740</v>
      </c>
      <c r="L56" s="184" t="s">
        <v>2678</v>
      </c>
      <c r="M56" s="184" t="s">
        <v>2741</v>
      </c>
      <c r="N56" s="184" t="s">
        <v>216</v>
      </c>
      <c r="O56" s="184">
        <v>20</v>
      </c>
      <c r="P56" s="184" t="s">
        <v>259</v>
      </c>
      <c r="Q56" s="184" t="s">
        <v>2742</v>
      </c>
      <c r="R56" s="184" t="s">
        <v>2743</v>
      </c>
      <c r="S56" s="184" t="s">
        <v>2744</v>
      </c>
      <c r="T56" s="184" t="s">
        <v>2745</v>
      </c>
      <c r="U56" s="184" t="s">
        <v>2746</v>
      </c>
      <c r="V56" s="184" t="s">
        <v>2747</v>
      </c>
      <c r="W56" s="184" t="s">
        <v>2748</v>
      </c>
      <c r="X56" s="184" t="s">
        <v>2749</v>
      </c>
      <c r="Y56" s="185" t="s">
        <v>173</v>
      </c>
      <c r="Z56" s="185">
        <v>4</v>
      </c>
      <c r="AA56" s="185" t="s">
        <v>176</v>
      </c>
      <c r="AB56" s="185" t="s">
        <v>310</v>
      </c>
      <c r="AC56" s="185" t="s">
        <v>317</v>
      </c>
      <c r="AD56" s="185" t="s">
        <v>176</v>
      </c>
      <c r="AE56" s="185" t="s">
        <v>318</v>
      </c>
      <c r="AF56" s="185" t="s">
        <v>558</v>
      </c>
      <c r="AG56" s="185" t="s">
        <v>2687</v>
      </c>
      <c r="AH56" s="185">
        <v>4</v>
      </c>
      <c r="AI56" s="185" t="s">
        <v>184</v>
      </c>
      <c r="AJ56" s="185" t="s">
        <v>315</v>
      </c>
      <c r="AK56" s="185" t="s">
        <v>2750</v>
      </c>
      <c r="AL56" s="185" t="s">
        <v>184</v>
      </c>
      <c r="AM56" s="185" t="s">
        <v>315</v>
      </c>
      <c r="AN56" s="185" t="s">
        <v>323</v>
      </c>
      <c r="AO56" s="185" t="s">
        <v>2688</v>
      </c>
      <c r="AP56" s="185">
        <v>4</v>
      </c>
      <c r="AQ56" s="185" t="s">
        <v>186</v>
      </c>
      <c r="AR56" s="185" t="s">
        <v>235</v>
      </c>
      <c r="AS56" s="185" t="s">
        <v>316</v>
      </c>
      <c r="AT56" s="185" t="s">
        <v>186</v>
      </c>
      <c r="AU56" s="185" t="s">
        <v>235</v>
      </c>
      <c r="AV56" s="185" t="s">
        <v>323</v>
      </c>
      <c r="AW56" s="185" t="s">
        <v>2689</v>
      </c>
      <c r="AX56" s="185">
        <v>3</v>
      </c>
      <c r="AY56" s="185" t="s">
        <v>1038</v>
      </c>
      <c r="AZ56" s="185" t="s">
        <v>179</v>
      </c>
      <c r="BA56" s="185" t="s">
        <v>323</v>
      </c>
      <c r="BB56" s="185" t="s">
        <v>179</v>
      </c>
      <c r="BC56" s="185" t="s">
        <v>323</v>
      </c>
      <c r="BD56" s="185" t="s">
        <v>314</v>
      </c>
      <c r="BE56" s="185" t="s">
        <v>2691</v>
      </c>
      <c r="BF56" s="185">
        <v>3</v>
      </c>
      <c r="BG56" s="185" t="s">
        <v>203</v>
      </c>
      <c r="BH56" s="185" t="s">
        <v>2751</v>
      </c>
      <c r="BI56" s="185" t="s">
        <v>313</v>
      </c>
      <c r="BJ56" s="185" t="s">
        <v>203</v>
      </c>
      <c r="BK56" s="185" t="s">
        <v>624</v>
      </c>
      <c r="BL56" s="185" t="s">
        <v>558</v>
      </c>
      <c r="BM56" s="185" t="s">
        <v>198</v>
      </c>
      <c r="BN56" s="185">
        <v>2</v>
      </c>
      <c r="BO56" s="185" t="s">
        <v>199</v>
      </c>
      <c r="BP56" s="185" t="s">
        <v>311</v>
      </c>
      <c r="BQ56" s="185" t="s">
        <v>310</v>
      </c>
      <c r="BR56" s="185" t="s">
        <v>199</v>
      </c>
      <c r="BS56" s="185" t="s">
        <v>353</v>
      </c>
      <c r="BT56" s="185" t="s">
        <v>313</v>
      </c>
    </row>
    <row r="57" spans="1:72" s="184" customFormat="1" ht="54.95" customHeight="1" x14ac:dyDescent="0.25">
      <c r="A57" s="155">
        <v>5</v>
      </c>
      <c r="B57" s="184" t="s">
        <v>444</v>
      </c>
      <c r="C57" s="184" t="s">
        <v>247</v>
      </c>
      <c r="D57" s="184" t="s">
        <v>248</v>
      </c>
      <c r="E57" s="184" t="s">
        <v>2752</v>
      </c>
      <c r="F57" s="184" t="s">
        <v>2753</v>
      </c>
      <c r="G57" s="184" t="s">
        <v>2754</v>
      </c>
      <c r="H57" s="184" t="s">
        <v>2755</v>
      </c>
      <c r="I57" s="184" t="s">
        <v>2756</v>
      </c>
      <c r="J57" s="184" t="s">
        <v>2757</v>
      </c>
      <c r="K57" s="184" t="s">
        <v>2758</v>
      </c>
      <c r="L57" s="184" t="s">
        <v>2678</v>
      </c>
      <c r="M57" s="184" t="s">
        <v>2759</v>
      </c>
      <c r="N57" s="184" t="s">
        <v>216</v>
      </c>
      <c r="O57" s="184">
        <v>20</v>
      </c>
      <c r="P57" s="184" t="s">
        <v>259</v>
      </c>
      <c r="Q57" s="184" t="s">
        <v>2760</v>
      </c>
      <c r="R57" s="184" t="s">
        <v>2761</v>
      </c>
      <c r="S57" s="184" t="s">
        <v>2762</v>
      </c>
      <c r="T57" s="184" t="s">
        <v>2763</v>
      </c>
      <c r="U57" s="184" t="s">
        <v>2764</v>
      </c>
      <c r="V57" s="184" t="s">
        <v>2765</v>
      </c>
      <c r="W57" s="184" t="s">
        <v>2766</v>
      </c>
      <c r="X57" s="184" t="s">
        <v>2767</v>
      </c>
      <c r="Y57" s="185" t="s">
        <v>173</v>
      </c>
      <c r="Z57" s="185">
        <v>4</v>
      </c>
      <c r="AA57" s="185" t="s">
        <v>268</v>
      </c>
      <c r="AB57" s="185" t="s">
        <v>236</v>
      </c>
      <c r="AC57" s="185" t="s">
        <v>270</v>
      </c>
      <c r="AD57" s="185" t="s">
        <v>271</v>
      </c>
      <c r="AE57" s="185" t="s">
        <v>900</v>
      </c>
      <c r="AF57" s="185" t="s">
        <v>236</v>
      </c>
      <c r="AG57" s="185" t="s">
        <v>2687</v>
      </c>
      <c r="AH57" s="185">
        <v>4</v>
      </c>
      <c r="AI57" s="185" t="s">
        <v>184</v>
      </c>
      <c r="AJ57" s="185" t="s">
        <v>274</v>
      </c>
      <c r="AK57" s="185" t="s">
        <v>275</v>
      </c>
      <c r="AL57" s="185" t="s">
        <v>184</v>
      </c>
      <c r="AM57" s="185" t="s">
        <v>274</v>
      </c>
      <c r="AN57" s="185" t="s">
        <v>275</v>
      </c>
      <c r="AO57" s="185" t="s">
        <v>2688</v>
      </c>
      <c r="AP57" s="185">
        <v>4</v>
      </c>
      <c r="AQ57" s="185" t="s">
        <v>186</v>
      </c>
      <c r="AR57" s="185" t="s">
        <v>761</v>
      </c>
      <c r="AS57" s="185" t="s">
        <v>185</v>
      </c>
      <c r="AT57" s="185" t="s">
        <v>186</v>
      </c>
      <c r="AU57" s="185" t="s">
        <v>278</v>
      </c>
      <c r="AV57" s="185" t="s">
        <v>185</v>
      </c>
      <c r="AW57" s="185" t="s">
        <v>2689</v>
      </c>
      <c r="AX57" s="185">
        <v>3</v>
      </c>
      <c r="AY57" s="185" t="s">
        <v>2768</v>
      </c>
      <c r="AZ57" s="185" t="s">
        <v>269</v>
      </c>
      <c r="BA57" s="185" t="s">
        <v>276</v>
      </c>
      <c r="BB57" s="185" t="s">
        <v>900</v>
      </c>
      <c r="BC57" s="185" t="s">
        <v>2769</v>
      </c>
      <c r="BD57" s="185" t="s">
        <v>276</v>
      </c>
      <c r="BE57" s="185" t="s">
        <v>2691</v>
      </c>
      <c r="BF57" s="185">
        <v>3</v>
      </c>
      <c r="BG57" s="185" t="s">
        <v>203</v>
      </c>
      <c r="BH57" s="185" t="s">
        <v>2770</v>
      </c>
      <c r="BI57" s="185" t="s">
        <v>2771</v>
      </c>
      <c r="BJ57" s="185" t="s">
        <v>203</v>
      </c>
      <c r="BK57" s="185" t="s">
        <v>279</v>
      </c>
      <c r="BL57" s="185" t="s">
        <v>2772</v>
      </c>
      <c r="BM57" s="185" t="s">
        <v>198</v>
      </c>
      <c r="BN57" s="185">
        <v>2</v>
      </c>
      <c r="BO57" s="185" t="s">
        <v>199</v>
      </c>
      <c r="BP57" s="185" t="s">
        <v>200</v>
      </c>
      <c r="BQ57" s="185" t="s">
        <v>270</v>
      </c>
      <c r="BR57" s="185" t="s">
        <v>199</v>
      </c>
      <c r="BS57" s="185" t="s">
        <v>272</v>
      </c>
      <c r="BT57" s="185" t="s">
        <v>2773</v>
      </c>
    </row>
    <row r="58" spans="1:72" s="184" customFormat="1" ht="54.95" customHeight="1" x14ac:dyDescent="0.25">
      <c r="A58" s="155">
        <v>6</v>
      </c>
      <c r="B58" s="184" t="s">
        <v>385</v>
      </c>
      <c r="C58" s="184" t="s">
        <v>205</v>
      </c>
      <c r="D58" s="184" t="s">
        <v>386</v>
      </c>
      <c r="E58" s="184" t="s">
        <v>2774</v>
      </c>
      <c r="F58" s="184" t="s">
        <v>2775</v>
      </c>
      <c r="G58" s="184" t="s">
        <v>2776</v>
      </c>
      <c r="H58" s="184" t="s">
        <v>2777</v>
      </c>
      <c r="I58" s="184" t="s">
        <v>2778</v>
      </c>
      <c r="J58" s="184" t="s">
        <v>2779</v>
      </c>
      <c r="K58" s="184" t="s">
        <v>2780</v>
      </c>
      <c r="L58" s="184" t="s">
        <v>2678</v>
      </c>
      <c r="M58" s="184" t="s">
        <v>2781</v>
      </c>
      <c r="N58" s="184" t="s">
        <v>216</v>
      </c>
      <c r="O58" s="184">
        <v>20</v>
      </c>
      <c r="P58" s="184" t="s">
        <v>164</v>
      </c>
      <c r="Q58" s="184" t="s">
        <v>2782</v>
      </c>
      <c r="R58" s="184" t="s">
        <v>2783</v>
      </c>
      <c r="S58" s="184" t="s">
        <v>2784</v>
      </c>
      <c r="T58" s="184" t="s">
        <v>2785</v>
      </c>
      <c r="U58" s="184" t="s">
        <v>2786</v>
      </c>
      <c r="V58" s="184" t="s">
        <v>2787</v>
      </c>
      <c r="W58" s="184" t="s">
        <v>2788</v>
      </c>
      <c r="X58" s="184" t="s">
        <v>2789</v>
      </c>
      <c r="Y58" s="185" t="s">
        <v>173</v>
      </c>
      <c r="Z58" s="185">
        <v>4</v>
      </c>
      <c r="AA58" s="185" t="s">
        <v>404</v>
      </c>
      <c r="AB58" s="185" t="s">
        <v>405</v>
      </c>
      <c r="AC58" s="185" t="s">
        <v>226</v>
      </c>
      <c r="AD58" s="185" t="s">
        <v>405</v>
      </c>
      <c r="AE58" s="185" t="s">
        <v>226</v>
      </c>
      <c r="AF58" s="185" t="s">
        <v>228</v>
      </c>
      <c r="AG58" s="185" t="s">
        <v>2687</v>
      </c>
      <c r="AH58" s="185">
        <v>4</v>
      </c>
      <c r="AI58" s="185" t="s">
        <v>184</v>
      </c>
      <c r="AJ58" s="185" t="s">
        <v>2690</v>
      </c>
      <c r="AK58" s="185" t="s">
        <v>2790</v>
      </c>
      <c r="AL58" s="185" t="s">
        <v>184</v>
      </c>
      <c r="AM58" s="185" t="s">
        <v>437</v>
      </c>
      <c r="AN58" s="185" t="s">
        <v>528</v>
      </c>
      <c r="AO58" s="185" t="s">
        <v>2688</v>
      </c>
      <c r="AP58" s="185">
        <v>4</v>
      </c>
      <c r="AQ58" s="185" t="s">
        <v>186</v>
      </c>
      <c r="AR58" s="185" t="s">
        <v>185</v>
      </c>
      <c r="AS58" s="185" t="s">
        <v>2791</v>
      </c>
      <c r="AT58" s="185" t="s">
        <v>186</v>
      </c>
      <c r="AU58" s="185" t="s">
        <v>185</v>
      </c>
      <c r="AV58" s="185" t="s">
        <v>624</v>
      </c>
      <c r="AW58" s="185" t="s">
        <v>2689</v>
      </c>
      <c r="AX58" s="185">
        <v>3</v>
      </c>
      <c r="AY58" s="185" t="s">
        <v>407</v>
      </c>
      <c r="AZ58" s="185" t="s">
        <v>406</v>
      </c>
      <c r="BA58" s="185" t="s">
        <v>1461</v>
      </c>
      <c r="BB58" s="185" t="s">
        <v>407</v>
      </c>
      <c r="BC58" s="185" t="s">
        <v>406</v>
      </c>
      <c r="BD58" s="185" t="s">
        <v>185</v>
      </c>
      <c r="BE58" s="185" t="s">
        <v>2691</v>
      </c>
      <c r="BF58" s="185">
        <v>3</v>
      </c>
      <c r="BG58" s="185" t="s">
        <v>203</v>
      </c>
      <c r="BH58" s="185" t="s">
        <v>2792</v>
      </c>
      <c r="BI58" s="185" t="s">
        <v>404</v>
      </c>
      <c r="BJ58" s="185" t="s">
        <v>203</v>
      </c>
      <c r="BK58" s="185" t="s">
        <v>2712</v>
      </c>
      <c r="BL58" s="185" t="s">
        <v>405</v>
      </c>
      <c r="BM58" s="185" t="s">
        <v>198</v>
      </c>
      <c r="BN58" s="185">
        <v>2</v>
      </c>
      <c r="BO58" s="185" t="s">
        <v>199</v>
      </c>
      <c r="BP58" s="185" t="s">
        <v>2694</v>
      </c>
      <c r="BQ58" s="185" t="s">
        <v>244</v>
      </c>
      <c r="BR58" s="185" t="s">
        <v>199</v>
      </c>
      <c r="BS58" s="185" t="s">
        <v>414</v>
      </c>
      <c r="BT58" s="185" t="s">
        <v>201</v>
      </c>
    </row>
    <row r="59" spans="1:72" s="184" customFormat="1" ht="54.95" customHeight="1" x14ac:dyDescent="0.25">
      <c r="A59" s="155">
        <v>7</v>
      </c>
      <c r="B59" s="184" t="s">
        <v>153</v>
      </c>
      <c r="C59" s="184" t="s">
        <v>325</v>
      </c>
      <c r="D59" s="184" t="s">
        <v>326</v>
      </c>
      <c r="E59" s="184" t="s">
        <v>2793</v>
      </c>
      <c r="F59" s="184" t="s">
        <v>2794</v>
      </c>
      <c r="G59" s="184" t="s">
        <v>2795</v>
      </c>
      <c r="H59" s="184" t="s">
        <v>2796</v>
      </c>
      <c r="I59" s="184" t="s">
        <v>2797</v>
      </c>
      <c r="J59" s="184" t="s">
        <v>2798</v>
      </c>
      <c r="K59" s="184" t="s">
        <v>2799</v>
      </c>
      <c r="L59" s="184" t="s">
        <v>2678</v>
      </c>
      <c r="M59" s="184" t="s">
        <v>2800</v>
      </c>
      <c r="N59" s="184" t="s">
        <v>216</v>
      </c>
      <c r="O59" s="184">
        <v>20</v>
      </c>
      <c r="P59" s="184" t="s">
        <v>259</v>
      </c>
      <c r="Q59" s="184" t="s">
        <v>337</v>
      </c>
      <c r="R59" s="184" t="s">
        <v>2801</v>
      </c>
      <c r="S59" s="184" t="s">
        <v>2802</v>
      </c>
      <c r="T59" s="184" t="s">
        <v>2803</v>
      </c>
      <c r="U59" s="184" t="s">
        <v>2804</v>
      </c>
      <c r="V59" s="184" t="s">
        <v>2805</v>
      </c>
      <c r="W59" s="184" t="s">
        <v>2806</v>
      </c>
      <c r="X59" s="184" t="s">
        <v>2807</v>
      </c>
      <c r="Y59" s="185" t="s">
        <v>173</v>
      </c>
      <c r="Z59" s="185">
        <v>4</v>
      </c>
      <c r="AA59" s="185" t="s">
        <v>345</v>
      </c>
      <c r="AB59" s="185" t="s">
        <v>346</v>
      </c>
      <c r="AC59" s="185" t="s">
        <v>347</v>
      </c>
      <c r="AD59" s="185" t="s">
        <v>345</v>
      </c>
      <c r="AE59" s="185" t="s">
        <v>346</v>
      </c>
      <c r="AF59" s="185" t="s">
        <v>347</v>
      </c>
      <c r="AG59" s="185" t="s">
        <v>2687</v>
      </c>
      <c r="AH59" s="185">
        <v>4</v>
      </c>
      <c r="AI59" s="185" t="s">
        <v>184</v>
      </c>
      <c r="AJ59" s="185" t="s">
        <v>828</v>
      </c>
      <c r="AK59" s="185" t="s">
        <v>349</v>
      </c>
      <c r="AL59" s="185" t="s">
        <v>184</v>
      </c>
      <c r="AM59" s="185" t="s">
        <v>860</v>
      </c>
      <c r="AN59" s="185" t="s">
        <v>349</v>
      </c>
      <c r="AO59" s="185" t="s">
        <v>2688</v>
      </c>
      <c r="AP59" s="185">
        <v>4</v>
      </c>
      <c r="AQ59" s="185" t="s">
        <v>186</v>
      </c>
      <c r="AR59" s="185" t="s">
        <v>235</v>
      </c>
      <c r="AS59" s="185" t="s">
        <v>278</v>
      </c>
      <c r="AT59" s="185" t="s">
        <v>186</v>
      </c>
      <c r="AU59" s="185" t="s">
        <v>235</v>
      </c>
      <c r="AV59" s="185" t="s">
        <v>2808</v>
      </c>
      <c r="AW59" s="185" t="s">
        <v>2689</v>
      </c>
      <c r="AX59" s="185">
        <v>3</v>
      </c>
      <c r="AY59" s="185" t="s">
        <v>2809</v>
      </c>
      <c r="AZ59" s="185" t="s">
        <v>1594</v>
      </c>
      <c r="BA59" s="185" t="s">
        <v>2810</v>
      </c>
      <c r="BB59" s="185" t="s">
        <v>2809</v>
      </c>
      <c r="BC59" s="185" t="s">
        <v>1748</v>
      </c>
      <c r="BD59" s="185" t="s">
        <v>2808</v>
      </c>
      <c r="BE59" s="185" t="s">
        <v>2691</v>
      </c>
      <c r="BF59" s="185">
        <v>3</v>
      </c>
      <c r="BG59" s="185" t="s">
        <v>203</v>
      </c>
      <c r="BH59" s="185" t="s">
        <v>2811</v>
      </c>
      <c r="BI59" s="185" t="s">
        <v>313</v>
      </c>
      <c r="BJ59" s="185" t="s">
        <v>203</v>
      </c>
      <c r="BK59" s="185" t="s">
        <v>313</v>
      </c>
      <c r="BL59" s="185" t="s">
        <v>228</v>
      </c>
      <c r="BM59" s="185" t="s">
        <v>198</v>
      </c>
      <c r="BN59" s="185">
        <v>2</v>
      </c>
      <c r="BO59" s="185" t="s">
        <v>199</v>
      </c>
      <c r="BP59" s="185" t="s">
        <v>569</v>
      </c>
      <c r="BQ59" s="185" t="s">
        <v>352</v>
      </c>
      <c r="BR59" s="185" t="s">
        <v>199</v>
      </c>
      <c r="BS59" s="185" t="s">
        <v>2812</v>
      </c>
      <c r="BT59" s="185" t="s">
        <v>2813</v>
      </c>
    </row>
    <row r="60" spans="1:72" s="184" customFormat="1" ht="54.95" customHeight="1" x14ac:dyDescent="0.25">
      <c r="A60" s="155">
        <v>8</v>
      </c>
      <c r="B60" s="184" t="s">
        <v>385</v>
      </c>
      <c r="C60" s="184" t="s">
        <v>154</v>
      </c>
      <c r="D60" s="184" t="s">
        <v>355</v>
      </c>
      <c r="E60" s="184" t="s">
        <v>2814</v>
      </c>
      <c r="F60" s="184" t="s">
        <v>2815</v>
      </c>
      <c r="G60" s="184" t="s">
        <v>2816</v>
      </c>
      <c r="H60" s="184" t="s">
        <v>2817</v>
      </c>
      <c r="I60" s="184" t="s">
        <v>2818</v>
      </c>
      <c r="J60" s="184" t="s">
        <v>2819</v>
      </c>
      <c r="K60" s="184" t="s">
        <v>2820</v>
      </c>
      <c r="L60" s="184" t="s">
        <v>2678</v>
      </c>
      <c r="M60" s="184" t="s">
        <v>2821</v>
      </c>
      <c r="N60" s="184" t="s">
        <v>216</v>
      </c>
      <c r="O60" s="184">
        <v>20</v>
      </c>
      <c r="P60" s="184" t="s">
        <v>164</v>
      </c>
      <c r="Q60" s="184" t="s">
        <v>1414</v>
      </c>
      <c r="R60" s="184" t="s">
        <v>2822</v>
      </c>
      <c r="S60" s="184" t="s">
        <v>2823</v>
      </c>
      <c r="T60" s="184" t="s">
        <v>2824</v>
      </c>
      <c r="U60" s="184" t="s">
        <v>2825</v>
      </c>
      <c r="V60" s="184" t="s">
        <v>2826</v>
      </c>
      <c r="W60" s="184" t="s">
        <v>2827</v>
      </c>
      <c r="X60" s="184" t="s">
        <v>2828</v>
      </c>
      <c r="Y60" s="185" t="s">
        <v>173</v>
      </c>
      <c r="Z60" s="185">
        <v>4</v>
      </c>
      <c r="AA60" s="185" t="s">
        <v>373</v>
      </c>
      <c r="AB60" s="185" t="s">
        <v>321</v>
      </c>
      <c r="AC60" s="185" t="s">
        <v>2829</v>
      </c>
      <c r="AD60" s="185" t="s">
        <v>373</v>
      </c>
      <c r="AE60" s="185" t="s">
        <v>2830</v>
      </c>
      <c r="AF60" s="185" t="s">
        <v>321</v>
      </c>
      <c r="AG60" s="185" t="s">
        <v>2687</v>
      </c>
      <c r="AH60" s="185">
        <v>4</v>
      </c>
      <c r="AI60" s="185" t="s">
        <v>184</v>
      </c>
      <c r="AJ60" s="185" t="s">
        <v>234</v>
      </c>
      <c r="AK60" s="185" t="s">
        <v>279</v>
      </c>
      <c r="AL60" s="185" t="s">
        <v>184</v>
      </c>
      <c r="AM60" s="185" t="s">
        <v>234</v>
      </c>
      <c r="AN60" s="185" t="s">
        <v>279</v>
      </c>
      <c r="AO60" s="185" t="s">
        <v>2688</v>
      </c>
      <c r="AP60" s="185">
        <v>4</v>
      </c>
      <c r="AQ60" s="185" t="s">
        <v>186</v>
      </c>
      <c r="AR60" s="185" t="s">
        <v>378</v>
      </c>
      <c r="AS60" s="185" t="s">
        <v>321</v>
      </c>
      <c r="AT60" s="185" t="s">
        <v>186</v>
      </c>
      <c r="AU60" s="185" t="s">
        <v>185</v>
      </c>
      <c r="AV60" s="185" t="s">
        <v>1728</v>
      </c>
      <c r="AW60" s="185" t="s">
        <v>2689</v>
      </c>
      <c r="AX60" s="185">
        <v>3</v>
      </c>
      <c r="AY60" s="185" t="s">
        <v>383</v>
      </c>
      <c r="AZ60" s="185" t="s">
        <v>2831</v>
      </c>
      <c r="BA60" s="185" t="s">
        <v>377</v>
      </c>
      <c r="BB60" s="185" t="s">
        <v>383</v>
      </c>
      <c r="BC60" s="185" t="s">
        <v>531</v>
      </c>
      <c r="BD60" s="185" t="s">
        <v>312</v>
      </c>
      <c r="BE60" s="185" t="s">
        <v>2691</v>
      </c>
      <c r="BF60" s="185">
        <v>3</v>
      </c>
      <c r="BG60" s="185" t="s">
        <v>203</v>
      </c>
      <c r="BH60" s="185" t="s">
        <v>1729</v>
      </c>
      <c r="BI60" s="185" t="s">
        <v>1483</v>
      </c>
      <c r="BJ60" s="185" t="s">
        <v>203</v>
      </c>
      <c r="BK60" s="185" t="s">
        <v>1729</v>
      </c>
      <c r="BL60" s="185" t="s">
        <v>2829</v>
      </c>
      <c r="BM60" s="185" t="s">
        <v>198</v>
      </c>
      <c r="BN60" s="185">
        <v>2</v>
      </c>
      <c r="BO60" s="185" t="s">
        <v>199</v>
      </c>
      <c r="BP60" s="185" t="s">
        <v>200</v>
      </c>
      <c r="BQ60" s="185" t="s">
        <v>374</v>
      </c>
      <c r="BR60" s="185" t="s">
        <v>199</v>
      </c>
      <c r="BS60" s="185" t="s">
        <v>384</v>
      </c>
      <c r="BT60" s="185" t="s">
        <v>1501</v>
      </c>
    </row>
    <row r="61" spans="1:72" s="184" customFormat="1" ht="54.95" customHeight="1" x14ac:dyDescent="0.25">
      <c r="A61" s="155">
        <v>9</v>
      </c>
      <c r="B61" s="184" t="s">
        <v>472</v>
      </c>
      <c r="C61" s="184" t="s">
        <v>247</v>
      </c>
      <c r="D61" s="184" t="s">
        <v>999</v>
      </c>
      <c r="E61" s="184" t="s">
        <v>2832</v>
      </c>
      <c r="F61" s="184" t="s">
        <v>2833</v>
      </c>
      <c r="G61" s="184" t="s">
        <v>2834</v>
      </c>
      <c r="H61" s="184" t="s">
        <v>2835</v>
      </c>
      <c r="I61" s="184" t="s">
        <v>2836</v>
      </c>
      <c r="J61" s="184" t="s">
        <v>2837</v>
      </c>
      <c r="K61" s="184" t="s">
        <v>480</v>
      </c>
      <c r="L61" s="184" t="s">
        <v>2678</v>
      </c>
      <c r="M61" s="184" t="s">
        <v>2838</v>
      </c>
      <c r="N61" s="184" t="s">
        <v>216</v>
      </c>
      <c r="O61" s="184">
        <v>20</v>
      </c>
      <c r="P61" s="184" t="s">
        <v>259</v>
      </c>
      <c r="Q61" s="184" t="s">
        <v>1007</v>
      </c>
      <c r="R61" s="184" t="s">
        <v>2839</v>
      </c>
      <c r="S61" s="184" t="s">
        <v>2840</v>
      </c>
      <c r="T61" s="184" t="s">
        <v>2841</v>
      </c>
      <c r="U61" s="184" t="s">
        <v>2842</v>
      </c>
      <c r="V61" s="184" t="s">
        <v>2843</v>
      </c>
      <c r="W61" s="184" t="s">
        <v>2844</v>
      </c>
      <c r="X61" s="184" t="s">
        <v>2845</v>
      </c>
      <c r="Y61" s="185" t="s">
        <v>173</v>
      </c>
      <c r="Z61" s="185">
        <v>4</v>
      </c>
      <c r="AA61" s="185" t="s">
        <v>493</v>
      </c>
      <c r="AB61" s="185" t="s">
        <v>494</v>
      </c>
      <c r="AC61" s="185" t="s">
        <v>321</v>
      </c>
      <c r="AD61" s="185" t="s">
        <v>496</v>
      </c>
      <c r="AE61" s="185" t="s">
        <v>501</v>
      </c>
      <c r="AF61" s="185" t="s">
        <v>321</v>
      </c>
      <c r="AG61" s="185" t="s">
        <v>2687</v>
      </c>
      <c r="AH61" s="185">
        <v>4</v>
      </c>
      <c r="AI61" s="185" t="s">
        <v>184</v>
      </c>
      <c r="AJ61" s="185" t="s">
        <v>504</v>
      </c>
      <c r="AK61" s="185" t="s">
        <v>2846</v>
      </c>
      <c r="AL61" s="185" t="s">
        <v>184</v>
      </c>
      <c r="AM61" s="185" t="s">
        <v>2847</v>
      </c>
      <c r="AN61" s="185" t="s">
        <v>501</v>
      </c>
      <c r="AO61" s="185" t="s">
        <v>2688</v>
      </c>
      <c r="AP61" s="185">
        <v>4</v>
      </c>
      <c r="AQ61" s="185" t="s">
        <v>186</v>
      </c>
      <c r="AR61" s="185" t="s">
        <v>235</v>
      </c>
      <c r="AS61" s="185" t="s">
        <v>761</v>
      </c>
      <c r="AT61" s="185" t="s">
        <v>186</v>
      </c>
      <c r="AU61" s="185" t="s">
        <v>235</v>
      </c>
      <c r="AV61" s="185" t="s">
        <v>761</v>
      </c>
      <c r="AW61" s="185" t="s">
        <v>2689</v>
      </c>
      <c r="AX61" s="185">
        <v>3</v>
      </c>
      <c r="AY61" s="185" t="s">
        <v>1038</v>
      </c>
      <c r="AZ61" s="185" t="s">
        <v>495</v>
      </c>
      <c r="BA61" s="185" t="s">
        <v>497</v>
      </c>
      <c r="BB61" s="185" t="s">
        <v>1038</v>
      </c>
      <c r="BC61" s="185" t="s">
        <v>495</v>
      </c>
      <c r="BD61" s="185" t="s">
        <v>653</v>
      </c>
      <c r="BE61" s="185" t="s">
        <v>2691</v>
      </c>
      <c r="BF61" s="185">
        <v>3</v>
      </c>
      <c r="BG61" s="185" t="s">
        <v>203</v>
      </c>
      <c r="BH61" s="185" t="s">
        <v>2848</v>
      </c>
      <c r="BI61" s="185" t="s">
        <v>2849</v>
      </c>
      <c r="BJ61" s="185" t="s">
        <v>203</v>
      </c>
      <c r="BK61" s="185" t="s">
        <v>2850</v>
      </c>
      <c r="BL61" s="185" t="s">
        <v>2851</v>
      </c>
      <c r="BM61" s="185" t="s">
        <v>198</v>
      </c>
      <c r="BN61" s="185">
        <v>2</v>
      </c>
      <c r="BO61" s="185" t="s">
        <v>199</v>
      </c>
      <c r="BP61" s="185" t="s">
        <v>494</v>
      </c>
      <c r="BQ61" s="185" t="s">
        <v>504</v>
      </c>
      <c r="BR61" s="185" t="s">
        <v>199</v>
      </c>
      <c r="BS61" s="185" t="s">
        <v>501</v>
      </c>
      <c r="BT61" s="185" t="s">
        <v>2852</v>
      </c>
    </row>
    <row r="62" spans="1:72" s="184" customFormat="1" ht="54.95" customHeight="1" x14ac:dyDescent="0.25">
      <c r="A62" s="155">
        <v>10</v>
      </c>
      <c r="B62" s="184" t="s">
        <v>506</v>
      </c>
      <c r="C62" s="184" t="s">
        <v>247</v>
      </c>
      <c r="D62" s="184" t="s">
        <v>507</v>
      </c>
      <c r="E62" s="184" t="s">
        <v>2853</v>
      </c>
      <c r="F62" s="184" t="s">
        <v>2854</v>
      </c>
      <c r="G62" s="184" t="s">
        <v>2855</v>
      </c>
      <c r="H62" s="184" t="s">
        <v>2856</v>
      </c>
      <c r="I62" s="184" t="s">
        <v>2857</v>
      </c>
      <c r="J62" s="184" t="s">
        <v>2858</v>
      </c>
      <c r="K62" s="184" t="s">
        <v>2859</v>
      </c>
      <c r="L62" s="184" t="s">
        <v>2678</v>
      </c>
      <c r="M62" s="184" t="s">
        <v>2860</v>
      </c>
      <c r="N62" s="184" t="s">
        <v>216</v>
      </c>
      <c r="O62" s="184">
        <v>20</v>
      </c>
      <c r="P62" s="184" t="s">
        <v>164</v>
      </c>
      <c r="Q62" s="184" t="s">
        <v>2861</v>
      </c>
      <c r="R62" s="184" t="s">
        <v>2862</v>
      </c>
      <c r="S62" s="184" t="s">
        <v>1137</v>
      </c>
      <c r="T62" s="184" t="s">
        <v>2863</v>
      </c>
      <c r="U62" s="184" t="s">
        <v>2864</v>
      </c>
      <c r="V62" s="184" t="s">
        <v>2865</v>
      </c>
      <c r="W62" s="184" t="s">
        <v>2866</v>
      </c>
      <c r="X62" s="184" t="s">
        <v>2867</v>
      </c>
      <c r="Y62" s="185" t="s">
        <v>173</v>
      </c>
      <c r="Z62" s="185">
        <v>4</v>
      </c>
      <c r="AA62" s="185" t="s">
        <v>526</v>
      </c>
      <c r="AB62" s="185" t="s">
        <v>525</v>
      </c>
      <c r="AC62" s="185" t="s">
        <v>226</v>
      </c>
      <c r="AD62" s="185" t="s">
        <v>525</v>
      </c>
      <c r="AE62" s="185" t="s">
        <v>2234</v>
      </c>
      <c r="AF62" s="185" t="s">
        <v>226</v>
      </c>
      <c r="AG62" s="185" t="s">
        <v>2687</v>
      </c>
      <c r="AH62" s="185">
        <v>4</v>
      </c>
      <c r="AI62" s="185" t="s">
        <v>184</v>
      </c>
      <c r="AJ62" s="185" t="s">
        <v>234</v>
      </c>
      <c r="AK62" s="185" t="s">
        <v>279</v>
      </c>
      <c r="AL62" s="185" t="s">
        <v>184</v>
      </c>
      <c r="AM62" s="185" t="s">
        <v>528</v>
      </c>
      <c r="AN62" s="185" t="s">
        <v>234</v>
      </c>
      <c r="AO62" s="185" t="s">
        <v>2688</v>
      </c>
      <c r="AP62" s="185">
        <v>4</v>
      </c>
      <c r="AQ62" s="185" t="s">
        <v>186</v>
      </c>
      <c r="AR62" s="185" t="s">
        <v>185</v>
      </c>
      <c r="AS62" s="185" t="s">
        <v>411</v>
      </c>
      <c r="AT62" s="185" t="s">
        <v>186</v>
      </c>
      <c r="AU62" s="185" t="s">
        <v>185</v>
      </c>
      <c r="AV62" s="185" t="s">
        <v>236</v>
      </c>
      <c r="AW62" s="185" t="s">
        <v>2689</v>
      </c>
      <c r="AX62" s="185">
        <v>3</v>
      </c>
      <c r="AY62" s="185" t="s">
        <v>236</v>
      </c>
      <c r="AZ62" s="185" t="s">
        <v>528</v>
      </c>
      <c r="BA62" s="185" t="s">
        <v>244</v>
      </c>
      <c r="BB62" s="185" t="s">
        <v>528</v>
      </c>
      <c r="BC62" s="185" t="s">
        <v>185</v>
      </c>
      <c r="BD62" s="185" t="s">
        <v>236</v>
      </c>
      <c r="BE62" s="185" t="s">
        <v>2691</v>
      </c>
      <c r="BF62" s="185">
        <v>3</v>
      </c>
      <c r="BG62" s="185" t="s">
        <v>203</v>
      </c>
      <c r="BH62" s="185" t="s">
        <v>529</v>
      </c>
      <c r="BI62" s="185" t="s">
        <v>2732</v>
      </c>
      <c r="BJ62" s="185" t="s">
        <v>203</v>
      </c>
      <c r="BK62" s="185" t="s">
        <v>529</v>
      </c>
      <c r="BL62" s="185" t="s">
        <v>1483</v>
      </c>
      <c r="BM62" s="185" t="s">
        <v>198</v>
      </c>
      <c r="BN62" s="185">
        <v>2</v>
      </c>
      <c r="BO62" s="185" t="s">
        <v>199</v>
      </c>
      <c r="BP62" s="185" t="s">
        <v>2714</v>
      </c>
      <c r="BQ62" s="185" t="s">
        <v>2868</v>
      </c>
      <c r="BR62" s="185" t="s">
        <v>199</v>
      </c>
      <c r="BS62" s="185" t="s">
        <v>2869</v>
      </c>
      <c r="BT62" s="185" t="s">
        <v>2695</v>
      </c>
    </row>
    <row r="63" spans="1:72" s="184" customFormat="1" ht="54.95" customHeight="1" x14ac:dyDescent="0.25">
      <c r="A63" s="155">
        <v>11</v>
      </c>
      <c r="B63" s="184" t="s">
        <v>385</v>
      </c>
      <c r="C63" s="184" t="s">
        <v>570</v>
      </c>
      <c r="D63" s="184" t="s">
        <v>571</v>
      </c>
      <c r="E63" s="184" t="s">
        <v>2870</v>
      </c>
      <c r="F63" s="184" t="s">
        <v>2871</v>
      </c>
      <c r="G63" s="184" t="s">
        <v>2872</v>
      </c>
      <c r="H63" s="184" t="s">
        <v>2873</v>
      </c>
      <c r="I63" s="184" t="s">
        <v>2874</v>
      </c>
      <c r="J63" s="184" t="s">
        <v>2875</v>
      </c>
      <c r="K63" s="184" t="s">
        <v>2876</v>
      </c>
      <c r="L63" s="184" t="s">
        <v>2678</v>
      </c>
      <c r="M63" s="184" t="s">
        <v>2877</v>
      </c>
      <c r="N63" s="184" t="s">
        <v>216</v>
      </c>
      <c r="O63" s="184">
        <v>20</v>
      </c>
      <c r="P63" s="184" t="s">
        <v>259</v>
      </c>
      <c r="Q63" s="184" t="s">
        <v>2878</v>
      </c>
      <c r="R63" s="184" t="s">
        <v>584</v>
      </c>
      <c r="S63" s="184" t="s">
        <v>2879</v>
      </c>
      <c r="T63" s="184" t="s">
        <v>2880</v>
      </c>
      <c r="U63" s="184" t="s">
        <v>2881</v>
      </c>
      <c r="V63" s="184" t="s">
        <v>2882</v>
      </c>
      <c r="W63" s="184" t="s">
        <v>2883</v>
      </c>
      <c r="X63" s="184" t="s">
        <v>2884</v>
      </c>
      <c r="Y63" s="185" t="s">
        <v>173</v>
      </c>
      <c r="Z63" s="185">
        <v>4</v>
      </c>
      <c r="AA63" s="185" t="s">
        <v>590</v>
      </c>
      <c r="AB63" s="185" t="s">
        <v>589</v>
      </c>
      <c r="AC63" s="185" t="s">
        <v>591</v>
      </c>
      <c r="AD63" s="185" t="s">
        <v>590</v>
      </c>
      <c r="AE63" s="185" t="s">
        <v>589</v>
      </c>
      <c r="AF63" s="185" t="s">
        <v>592</v>
      </c>
      <c r="AG63" s="185" t="s">
        <v>2687</v>
      </c>
      <c r="AH63" s="185">
        <v>4</v>
      </c>
      <c r="AI63" s="185" t="s">
        <v>184</v>
      </c>
      <c r="AJ63" s="185" t="s">
        <v>349</v>
      </c>
      <c r="AK63" s="185" t="s">
        <v>593</v>
      </c>
      <c r="AL63" s="185" t="s">
        <v>184</v>
      </c>
      <c r="AM63" s="185" t="s">
        <v>349</v>
      </c>
      <c r="AN63" s="185" t="s">
        <v>593</v>
      </c>
      <c r="AO63" s="185" t="s">
        <v>2688</v>
      </c>
      <c r="AP63" s="185">
        <v>4</v>
      </c>
      <c r="AQ63" s="185" t="s">
        <v>186</v>
      </c>
      <c r="AR63" s="185" t="s">
        <v>596</v>
      </c>
      <c r="AS63" s="185" t="s">
        <v>597</v>
      </c>
      <c r="AT63" s="185" t="s">
        <v>186</v>
      </c>
      <c r="AU63" s="185" t="s">
        <v>596</v>
      </c>
      <c r="AV63" s="185" t="s">
        <v>597</v>
      </c>
      <c r="AW63" s="185" t="s">
        <v>2689</v>
      </c>
      <c r="AX63" s="185">
        <v>3</v>
      </c>
      <c r="AY63" s="185" t="s">
        <v>383</v>
      </c>
      <c r="AZ63" s="185" t="s">
        <v>406</v>
      </c>
      <c r="BA63" s="185" t="s">
        <v>1440</v>
      </c>
      <c r="BB63" s="185" t="s">
        <v>437</v>
      </c>
      <c r="BC63" s="185" t="s">
        <v>383</v>
      </c>
      <c r="BD63" s="185" t="s">
        <v>2885</v>
      </c>
      <c r="BE63" s="185" t="s">
        <v>2691</v>
      </c>
      <c r="BF63" s="185">
        <v>3</v>
      </c>
      <c r="BG63" s="185" t="s">
        <v>203</v>
      </c>
      <c r="BH63" s="185" t="s">
        <v>2886</v>
      </c>
      <c r="BI63" s="185" t="s">
        <v>2887</v>
      </c>
      <c r="BJ63" s="185" t="s">
        <v>203</v>
      </c>
      <c r="BK63" s="185" t="s">
        <v>592</v>
      </c>
      <c r="BL63" s="185" t="s">
        <v>228</v>
      </c>
      <c r="BM63" s="185" t="s">
        <v>198</v>
      </c>
      <c r="BN63" s="185">
        <v>2</v>
      </c>
      <c r="BO63" s="185" t="s">
        <v>199</v>
      </c>
      <c r="BP63" s="185" t="s">
        <v>1422</v>
      </c>
      <c r="BQ63" s="185" t="s">
        <v>599</v>
      </c>
      <c r="BR63" s="185" t="s">
        <v>199</v>
      </c>
      <c r="BS63" s="185" t="s">
        <v>2888</v>
      </c>
      <c r="BT63" s="185" t="s">
        <v>2889</v>
      </c>
    </row>
    <row r="64" spans="1:72" s="184" customFormat="1" ht="54.95" customHeight="1" x14ac:dyDescent="0.25">
      <c r="A64" s="155">
        <v>12</v>
      </c>
      <c r="B64" s="184" t="s">
        <v>600</v>
      </c>
      <c r="C64" s="184" t="s">
        <v>154</v>
      </c>
      <c r="D64" s="184" t="s">
        <v>601</v>
      </c>
      <c r="E64" s="184" t="s">
        <v>2890</v>
      </c>
      <c r="F64" s="184" t="s">
        <v>2891</v>
      </c>
      <c r="G64" s="184" t="s">
        <v>2892</v>
      </c>
      <c r="H64" s="184" t="s">
        <v>2893</v>
      </c>
      <c r="I64" s="184" t="s">
        <v>2894</v>
      </c>
      <c r="J64" s="184" t="s">
        <v>2895</v>
      </c>
      <c r="K64" s="184" t="s">
        <v>2896</v>
      </c>
      <c r="L64" s="184" t="s">
        <v>2678</v>
      </c>
      <c r="M64" s="184" t="s">
        <v>2897</v>
      </c>
      <c r="N64" s="184" t="s">
        <v>216</v>
      </c>
      <c r="O64" s="184">
        <v>20</v>
      </c>
      <c r="P64" s="184" t="s">
        <v>164</v>
      </c>
      <c r="Q64" s="184" t="s">
        <v>2898</v>
      </c>
      <c r="R64" s="184" t="s">
        <v>614</v>
      </c>
      <c r="S64" s="184" t="s">
        <v>615</v>
      </c>
      <c r="T64" s="184" t="s">
        <v>2899</v>
      </c>
      <c r="U64" s="184" t="s">
        <v>2900</v>
      </c>
      <c r="V64" s="184" t="s">
        <v>2901</v>
      </c>
      <c r="W64" s="184" t="s">
        <v>2902</v>
      </c>
      <c r="X64" s="184" t="s">
        <v>2903</v>
      </c>
      <c r="Y64" s="185" t="s">
        <v>173</v>
      </c>
      <c r="Z64" s="185">
        <v>4</v>
      </c>
      <c r="AA64" s="185" t="s">
        <v>620</v>
      </c>
      <c r="AB64" s="185" t="s">
        <v>195</v>
      </c>
      <c r="AC64" s="185" t="s">
        <v>619</v>
      </c>
      <c r="AD64" s="185" t="s">
        <v>226</v>
      </c>
      <c r="AE64" s="185" t="s">
        <v>195</v>
      </c>
      <c r="AF64" s="185" t="s">
        <v>619</v>
      </c>
      <c r="AG64" s="185" t="s">
        <v>2687</v>
      </c>
      <c r="AH64" s="185">
        <v>4</v>
      </c>
      <c r="AI64" s="185" t="s">
        <v>184</v>
      </c>
      <c r="AJ64" s="185" t="s">
        <v>234</v>
      </c>
      <c r="AK64" s="185" t="s">
        <v>622</v>
      </c>
      <c r="AL64" s="185" t="s">
        <v>184</v>
      </c>
      <c r="AM64" s="185" t="s">
        <v>234</v>
      </c>
      <c r="AN64" s="185" t="s">
        <v>528</v>
      </c>
      <c r="AO64" s="185" t="s">
        <v>2688</v>
      </c>
      <c r="AP64" s="185">
        <v>4</v>
      </c>
      <c r="AQ64" s="185" t="s">
        <v>186</v>
      </c>
      <c r="AR64" s="185" t="s">
        <v>623</v>
      </c>
      <c r="AS64" s="185" t="s">
        <v>185</v>
      </c>
      <c r="AT64" s="185" t="s">
        <v>186</v>
      </c>
      <c r="AU64" s="185" t="s">
        <v>185</v>
      </c>
      <c r="AV64" s="185" t="s">
        <v>624</v>
      </c>
      <c r="AW64" s="185" t="s">
        <v>2689</v>
      </c>
      <c r="AX64" s="185">
        <v>3</v>
      </c>
      <c r="AY64" s="185" t="s">
        <v>528</v>
      </c>
      <c r="AZ64" s="185" t="s">
        <v>408</v>
      </c>
      <c r="BA64" s="185" t="s">
        <v>185</v>
      </c>
      <c r="BB64" s="185" t="s">
        <v>528</v>
      </c>
      <c r="BC64" s="185" t="s">
        <v>185</v>
      </c>
      <c r="BD64" s="185" t="s">
        <v>234</v>
      </c>
      <c r="BE64" s="185" t="s">
        <v>2691</v>
      </c>
      <c r="BF64" s="185">
        <v>3</v>
      </c>
      <c r="BG64" s="185" t="s">
        <v>203</v>
      </c>
      <c r="BH64" s="185" t="s">
        <v>977</v>
      </c>
      <c r="BI64" s="185" t="s">
        <v>620</v>
      </c>
      <c r="BJ64" s="185" t="s">
        <v>203</v>
      </c>
      <c r="BK64" s="185" t="s">
        <v>977</v>
      </c>
      <c r="BL64" s="185" t="s">
        <v>226</v>
      </c>
      <c r="BM64" s="185" t="s">
        <v>198</v>
      </c>
      <c r="BN64" s="185">
        <v>2</v>
      </c>
      <c r="BO64" s="185" t="s">
        <v>199</v>
      </c>
      <c r="BP64" s="185" t="s">
        <v>244</v>
      </c>
      <c r="BQ64" s="185" t="s">
        <v>528</v>
      </c>
      <c r="BR64" s="185" t="s">
        <v>199</v>
      </c>
      <c r="BS64" s="185" t="s">
        <v>2773</v>
      </c>
      <c r="BT64" s="185" t="s">
        <v>528</v>
      </c>
    </row>
    <row r="65" spans="1:72" s="184" customFormat="1" ht="54.95" customHeight="1" x14ac:dyDescent="0.25">
      <c r="A65" s="155">
        <v>13</v>
      </c>
      <c r="B65" s="184" t="s">
        <v>534</v>
      </c>
      <c r="C65" s="184" t="s">
        <v>325</v>
      </c>
      <c r="D65" s="184" t="s">
        <v>535</v>
      </c>
      <c r="E65" s="184" t="s">
        <v>2904</v>
      </c>
      <c r="F65" s="184" t="s">
        <v>2905</v>
      </c>
      <c r="G65" s="184" t="s">
        <v>2906</v>
      </c>
      <c r="H65" s="184" t="s">
        <v>2907</v>
      </c>
      <c r="I65" s="184" t="s">
        <v>2908</v>
      </c>
      <c r="J65" s="184" t="s">
        <v>2909</v>
      </c>
      <c r="K65" s="184" t="s">
        <v>2910</v>
      </c>
      <c r="L65" s="184" t="s">
        <v>2678</v>
      </c>
      <c r="M65" s="184" t="s">
        <v>2911</v>
      </c>
      <c r="N65" s="184" t="s">
        <v>216</v>
      </c>
      <c r="O65" s="184">
        <v>20</v>
      </c>
      <c r="P65" s="184" t="s">
        <v>259</v>
      </c>
      <c r="Q65" s="184" t="s">
        <v>2912</v>
      </c>
      <c r="R65" s="184" t="s">
        <v>2913</v>
      </c>
      <c r="S65" s="184" t="s">
        <v>550</v>
      </c>
      <c r="T65" s="184" t="s">
        <v>2914</v>
      </c>
      <c r="U65" s="184" t="s">
        <v>2915</v>
      </c>
      <c r="V65" s="184" t="s">
        <v>2916</v>
      </c>
      <c r="W65" s="184" t="s">
        <v>2917</v>
      </c>
      <c r="X65" s="184" t="s">
        <v>2918</v>
      </c>
      <c r="Y65" s="185" t="s">
        <v>173</v>
      </c>
      <c r="Z65" s="185">
        <v>4</v>
      </c>
      <c r="AA65" s="185" t="s">
        <v>555</v>
      </c>
      <c r="AB65" s="185" t="s">
        <v>558</v>
      </c>
      <c r="AC65" s="185" t="s">
        <v>321</v>
      </c>
      <c r="AD65" s="185" t="s">
        <v>557</v>
      </c>
      <c r="AE65" s="185" t="s">
        <v>558</v>
      </c>
      <c r="AF65" s="185" t="s">
        <v>556</v>
      </c>
      <c r="AG65" s="185" t="s">
        <v>2687</v>
      </c>
      <c r="AH65" s="185">
        <v>4</v>
      </c>
      <c r="AI65" s="185" t="s">
        <v>184</v>
      </c>
      <c r="AJ65" s="185" t="s">
        <v>2847</v>
      </c>
      <c r="AK65" s="185" t="s">
        <v>315</v>
      </c>
      <c r="AL65" s="185" t="s">
        <v>184</v>
      </c>
      <c r="AM65" s="185" t="s">
        <v>323</v>
      </c>
      <c r="AN65" s="185" t="s">
        <v>1038</v>
      </c>
      <c r="AO65" s="185" t="s">
        <v>2688</v>
      </c>
      <c r="AP65" s="185">
        <v>4</v>
      </c>
      <c r="AQ65" s="185" t="s">
        <v>186</v>
      </c>
      <c r="AR65" s="185" t="s">
        <v>235</v>
      </c>
      <c r="AS65" s="185" t="s">
        <v>561</v>
      </c>
      <c r="AT65" s="185" t="s">
        <v>186</v>
      </c>
      <c r="AU65" s="185" t="s">
        <v>235</v>
      </c>
      <c r="AV65" s="185" t="s">
        <v>1038</v>
      </c>
      <c r="AW65" s="185" t="s">
        <v>2689</v>
      </c>
      <c r="AX65" s="185">
        <v>3</v>
      </c>
      <c r="AY65" s="185" t="s">
        <v>566</v>
      </c>
      <c r="AZ65" s="185" t="s">
        <v>310</v>
      </c>
      <c r="BA65" s="185" t="s">
        <v>319</v>
      </c>
      <c r="BB65" s="185" t="s">
        <v>566</v>
      </c>
      <c r="BC65" s="185" t="s">
        <v>319</v>
      </c>
      <c r="BD65" s="185" t="s">
        <v>323</v>
      </c>
      <c r="BE65" s="185" t="s">
        <v>2691</v>
      </c>
      <c r="BF65" s="185">
        <v>3</v>
      </c>
      <c r="BG65" s="185" t="s">
        <v>203</v>
      </c>
      <c r="BH65" s="185" t="s">
        <v>2919</v>
      </c>
      <c r="BI65" s="185" t="s">
        <v>563</v>
      </c>
      <c r="BJ65" s="185" t="s">
        <v>203</v>
      </c>
      <c r="BK65" s="185" t="s">
        <v>558</v>
      </c>
      <c r="BL65" s="185" t="s">
        <v>2751</v>
      </c>
      <c r="BM65" s="185" t="s">
        <v>198</v>
      </c>
      <c r="BN65" s="185">
        <v>2</v>
      </c>
      <c r="BO65" s="185" t="s">
        <v>199</v>
      </c>
      <c r="BP65" s="185" t="s">
        <v>568</v>
      </c>
      <c r="BQ65" s="185" t="s">
        <v>1038</v>
      </c>
      <c r="BR65" s="185" t="s">
        <v>199</v>
      </c>
      <c r="BS65" s="185" t="s">
        <v>568</v>
      </c>
      <c r="BT65" s="185" t="s">
        <v>557</v>
      </c>
    </row>
    <row r="66" spans="1:72" s="184" customFormat="1" ht="54.95" customHeight="1" x14ac:dyDescent="0.25">
      <c r="A66" s="155">
        <v>14</v>
      </c>
      <c r="B66" s="184" t="s">
        <v>2920</v>
      </c>
      <c r="C66" s="184" t="s">
        <v>247</v>
      </c>
      <c r="D66" s="184" t="s">
        <v>740</v>
      </c>
      <c r="E66" s="184" t="s">
        <v>2921</v>
      </c>
      <c r="F66" s="184" t="s">
        <v>2922</v>
      </c>
      <c r="G66" s="184" t="s">
        <v>2923</v>
      </c>
      <c r="H66" s="184" t="s">
        <v>2924</v>
      </c>
      <c r="I66" s="184" t="s">
        <v>2925</v>
      </c>
      <c r="J66" s="184" t="s">
        <v>2926</v>
      </c>
      <c r="K66" s="184" t="s">
        <v>2927</v>
      </c>
      <c r="L66" s="184" t="s">
        <v>2678</v>
      </c>
      <c r="M66" s="184" t="s">
        <v>2928</v>
      </c>
      <c r="N66" s="184" t="s">
        <v>216</v>
      </c>
      <c r="O66" s="184">
        <v>20</v>
      </c>
      <c r="P66" s="184" t="s">
        <v>164</v>
      </c>
      <c r="Q66" s="184" t="s">
        <v>2929</v>
      </c>
      <c r="R66" s="184" t="s">
        <v>753</v>
      </c>
      <c r="S66" s="184" t="s">
        <v>2930</v>
      </c>
      <c r="T66" s="184" t="s">
        <v>2931</v>
      </c>
      <c r="U66" s="184" t="s">
        <v>2932</v>
      </c>
      <c r="V66" s="184" t="s">
        <v>2933</v>
      </c>
      <c r="W66" s="184" t="s">
        <v>2934</v>
      </c>
      <c r="X66" s="184" t="s">
        <v>2935</v>
      </c>
      <c r="Y66" s="185" t="s">
        <v>173</v>
      </c>
      <c r="Z66" s="185">
        <v>4</v>
      </c>
      <c r="AA66" s="185" t="s">
        <v>236</v>
      </c>
      <c r="AB66" s="185" t="s">
        <v>270</v>
      </c>
      <c r="AC66" s="185" t="s">
        <v>280</v>
      </c>
      <c r="AD66" s="185" t="s">
        <v>236</v>
      </c>
      <c r="AE66" s="185" t="s">
        <v>900</v>
      </c>
      <c r="AF66" s="185" t="s">
        <v>284</v>
      </c>
      <c r="AG66" s="185" t="s">
        <v>2687</v>
      </c>
      <c r="AH66" s="185">
        <v>4</v>
      </c>
      <c r="AI66" s="185" t="s">
        <v>184</v>
      </c>
      <c r="AJ66" s="185" t="s">
        <v>2769</v>
      </c>
      <c r="AK66" s="185" t="s">
        <v>277</v>
      </c>
      <c r="AL66" s="185" t="s">
        <v>184</v>
      </c>
      <c r="AM66" s="185" t="s">
        <v>2769</v>
      </c>
      <c r="AN66" s="185" t="s">
        <v>279</v>
      </c>
      <c r="AO66" s="185" t="s">
        <v>2688</v>
      </c>
      <c r="AP66" s="185">
        <v>4</v>
      </c>
      <c r="AQ66" s="185" t="s">
        <v>186</v>
      </c>
      <c r="AR66" s="185" t="s">
        <v>761</v>
      </c>
      <c r="AS66" s="185" t="s">
        <v>278</v>
      </c>
      <c r="AT66" s="185" t="s">
        <v>186</v>
      </c>
      <c r="AU66" s="185" t="s">
        <v>278</v>
      </c>
      <c r="AV66" s="185" t="s">
        <v>761</v>
      </c>
      <c r="AW66" s="185" t="s">
        <v>2689</v>
      </c>
      <c r="AX66" s="185">
        <v>3</v>
      </c>
      <c r="AY66" s="185" t="s">
        <v>760</v>
      </c>
      <c r="AZ66" s="185" t="s">
        <v>2769</v>
      </c>
      <c r="BA66" s="185" t="s">
        <v>900</v>
      </c>
      <c r="BB66" s="185" t="s">
        <v>760</v>
      </c>
      <c r="BC66" s="185" t="s">
        <v>272</v>
      </c>
      <c r="BD66" s="185" t="s">
        <v>2769</v>
      </c>
      <c r="BE66" s="185" t="s">
        <v>2691</v>
      </c>
      <c r="BF66" s="185">
        <v>3</v>
      </c>
      <c r="BG66" s="185" t="s">
        <v>203</v>
      </c>
      <c r="BH66" s="185" t="s">
        <v>2770</v>
      </c>
      <c r="BI66" s="185" t="s">
        <v>2936</v>
      </c>
      <c r="BJ66" s="185" t="s">
        <v>203</v>
      </c>
      <c r="BK66" s="185" t="s">
        <v>2936</v>
      </c>
      <c r="BL66" s="185" t="s">
        <v>2772</v>
      </c>
      <c r="BM66" s="185" t="s">
        <v>198</v>
      </c>
      <c r="BN66" s="185">
        <v>2</v>
      </c>
      <c r="BO66" s="185" t="s">
        <v>199</v>
      </c>
      <c r="BP66" s="185" t="s">
        <v>2937</v>
      </c>
      <c r="BQ66" s="185" t="s">
        <v>200</v>
      </c>
      <c r="BR66" s="185" t="s">
        <v>199</v>
      </c>
      <c r="BS66" s="185" t="s">
        <v>900</v>
      </c>
      <c r="BT66" s="185" t="s">
        <v>2773</v>
      </c>
    </row>
    <row r="67" spans="1:72" s="184" customFormat="1" ht="54.95" customHeight="1" x14ac:dyDescent="0.25">
      <c r="A67" s="155">
        <v>15</v>
      </c>
      <c r="B67" s="184" t="s">
        <v>978</v>
      </c>
      <c r="C67" s="184" t="s">
        <v>247</v>
      </c>
      <c r="D67" s="184" t="s">
        <v>2938</v>
      </c>
      <c r="E67" s="184" t="s">
        <v>2939</v>
      </c>
      <c r="F67" s="184" t="s">
        <v>2940</v>
      </c>
      <c r="G67" s="184" t="s">
        <v>2941</v>
      </c>
      <c r="H67" s="184" t="s">
        <v>2942</v>
      </c>
      <c r="I67" s="184" t="s">
        <v>2943</v>
      </c>
      <c r="J67" s="184" t="s">
        <v>2944</v>
      </c>
      <c r="K67" s="184" t="s">
        <v>2945</v>
      </c>
      <c r="L67" s="184" t="s">
        <v>2678</v>
      </c>
      <c r="M67" s="184" t="s">
        <v>2946</v>
      </c>
      <c r="N67" s="184" t="s">
        <v>216</v>
      </c>
      <c r="O67" s="184">
        <v>20</v>
      </c>
      <c r="P67" s="184" t="s">
        <v>259</v>
      </c>
      <c r="Q67" s="184" t="s">
        <v>2947</v>
      </c>
      <c r="R67" s="184" t="s">
        <v>2948</v>
      </c>
      <c r="S67" s="184" t="s">
        <v>2949</v>
      </c>
      <c r="T67" s="184" t="s">
        <v>2950</v>
      </c>
      <c r="U67" s="184" t="s">
        <v>2951</v>
      </c>
      <c r="V67" s="184" t="s">
        <v>2952</v>
      </c>
      <c r="W67" s="184" t="s">
        <v>2953</v>
      </c>
      <c r="X67" s="184" t="s">
        <v>1538</v>
      </c>
      <c r="Y67" s="185" t="s">
        <v>173</v>
      </c>
      <c r="Z67" s="185">
        <v>4</v>
      </c>
      <c r="AA67" s="185" t="s">
        <v>174</v>
      </c>
      <c r="AB67" s="185" t="s">
        <v>321</v>
      </c>
      <c r="AC67" s="185" t="s">
        <v>658</v>
      </c>
      <c r="AD67" s="185" t="s">
        <v>174</v>
      </c>
      <c r="AE67" s="185" t="s">
        <v>1539</v>
      </c>
      <c r="AF67" s="185" t="s">
        <v>654</v>
      </c>
      <c r="AG67" s="185" t="s">
        <v>2687</v>
      </c>
      <c r="AH67" s="185">
        <v>4</v>
      </c>
      <c r="AI67" s="185" t="s">
        <v>184</v>
      </c>
      <c r="AJ67" s="185" t="s">
        <v>1615</v>
      </c>
      <c r="AK67" s="185" t="s">
        <v>621</v>
      </c>
      <c r="AL67" s="185" t="s">
        <v>184</v>
      </c>
      <c r="AM67" s="185" t="s">
        <v>2690</v>
      </c>
      <c r="AN67" s="185" t="s">
        <v>621</v>
      </c>
      <c r="AO67" s="185" t="s">
        <v>2688</v>
      </c>
      <c r="AP67" s="185">
        <v>4</v>
      </c>
      <c r="AQ67" s="185" t="s">
        <v>186</v>
      </c>
      <c r="AR67" s="185" t="s">
        <v>2426</v>
      </c>
      <c r="AS67" s="185" t="s">
        <v>2750</v>
      </c>
      <c r="AT67" s="185" t="s">
        <v>186</v>
      </c>
      <c r="AU67" s="185" t="s">
        <v>2426</v>
      </c>
      <c r="AV67" s="185" t="s">
        <v>2750</v>
      </c>
      <c r="AW67" s="185" t="s">
        <v>2689</v>
      </c>
      <c r="AX67" s="185">
        <v>3</v>
      </c>
      <c r="AY67" s="185" t="s">
        <v>437</v>
      </c>
      <c r="AZ67" s="185" t="s">
        <v>2954</v>
      </c>
      <c r="BA67" s="185" t="s">
        <v>1038</v>
      </c>
      <c r="BB67" s="185" t="s">
        <v>437</v>
      </c>
      <c r="BC67" s="185" t="s">
        <v>2773</v>
      </c>
      <c r="BD67" s="185" t="s">
        <v>1038</v>
      </c>
      <c r="BE67" s="185" t="s">
        <v>2691</v>
      </c>
      <c r="BF67" s="185">
        <v>3</v>
      </c>
      <c r="BG67" s="185" t="s">
        <v>203</v>
      </c>
      <c r="BH67" s="185" t="s">
        <v>187</v>
      </c>
      <c r="BI67" s="185" t="s">
        <v>2955</v>
      </c>
      <c r="BJ67" s="185" t="s">
        <v>203</v>
      </c>
      <c r="BK67" s="185" t="s">
        <v>187</v>
      </c>
      <c r="BL67" s="185" t="s">
        <v>2956</v>
      </c>
      <c r="BM67" s="185" t="s">
        <v>198</v>
      </c>
      <c r="BN67" s="185">
        <v>2</v>
      </c>
      <c r="BO67" s="185" t="s">
        <v>199</v>
      </c>
      <c r="BP67" s="185" t="s">
        <v>763</v>
      </c>
      <c r="BQ67" s="185" t="s">
        <v>652</v>
      </c>
      <c r="BR67" s="185" t="s">
        <v>199</v>
      </c>
      <c r="BS67" s="185" t="s">
        <v>654</v>
      </c>
      <c r="BT67" s="185" t="s">
        <v>2957</v>
      </c>
    </row>
    <row r="68" spans="1:72" s="184" customFormat="1" ht="54.95" customHeight="1" x14ac:dyDescent="0.25">
      <c r="A68" s="155">
        <v>16</v>
      </c>
      <c r="B68" s="184" t="s">
        <v>506</v>
      </c>
      <c r="C68" s="184" t="s">
        <v>247</v>
      </c>
      <c r="D68" s="184" t="s">
        <v>2958</v>
      </c>
      <c r="E68" s="184" t="s">
        <v>2959</v>
      </c>
      <c r="F68" s="184" t="s">
        <v>2960</v>
      </c>
      <c r="G68" s="184" t="s">
        <v>2961</v>
      </c>
      <c r="H68" s="184" t="s">
        <v>2962</v>
      </c>
      <c r="I68" s="184" t="s">
        <v>2963</v>
      </c>
      <c r="J68" s="184" t="s">
        <v>2964</v>
      </c>
      <c r="K68" s="184" t="s">
        <v>2965</v>
      </c>
      <c r="L68" s="184" t="s">
        <v>2678</v>
      </c>
      <c r="M68" s="184" t="s">
        <v>2966</v>
      </c>
      <c r="N68" s="184" t="s">
        <v>216</v>
      </c>
      <c r="O68" s="184">
        <v>20</v>
      </c>
      <c r="P68" s="184" t="s">
        <v>164</v>
      </c>
      <c r="Q68" s="184" t="s">
        <v>2967</v>
      </c>
      <c r="R68" s="184" t="s">
        <v>2968</v>
      </c>
      <c r="S68" s="184" t="s">
        <v>1780</v>
      </c>
      <c r="T68" s="184" t="s">
        <v>2969</v>
      </c>
      <c r="U68" s="184" t="s">
        <v>2970</v>
      </c>
      <c r="V68" s="184" t="s">
        <v>2971</v>
      </c>
      <c r="W68" s="184" t="s">
        <v>2972</v>
      </c>
      <c r="X68" s="184" t="s">
        <v>2973</v>
      </c>
      <c r="Y68" s="185" t="s">
        <v>173</v>
      </c>
      <c r="Z68" s="185">
        <v>4</v>
      </c>
      <c r="AA68" s="185" t="s">
        <v>677</v>
      </c>
      <c r="AB68" s="185" t="s">
        <v>678</v>
      </c>
      <c r="AC68" s="185" t="s">
        <v>529</v>
      </c>
      <c r="AD68" s="185" t="s">
        <v>677</v>
      </c>
      <c r="AE68" s="185" t="s">
        <v>678</v>
      </c>
      <c r="AF68" s="185" t="s">
        <v>228</v>
      </c>
      <c r="AG68" s="185" t="s">
        <v>2687</v>
      </c>
      <c r="AH68" s="185">
        <v>4</v>
      </c>
      <c r="AI68" s="185" t="s">
        <v>184</v>
      </c>
      <c r="AJ68" s="185" t="s">
        <v>234</v>
      </c>
      <c r="AK68" s="185" t="s">
        <v>232</v>
      </c>
      <c r="AL68" s="185" t="s">
        <v>184</v>
      </c>
      <c r="AM68" s="185" t="s">
        <v>234</v>
      </c>
      <c r="AN68" s="185" t="s">
        <v>232</v>
      </c>
      <c r="AO68" s="185" t="s">
        <v>2688</v>
      </c>
      <c r="AP68" s="185">
        <v>4</v>
      </c>
      <c r="AQ68" s="185" t="s">
        <v>186</v>
      </c>
      <c r="AR68" s="185" t="s">
        <v>185</v>
      </c>
      <c r="AS68" s="185" t="s">
        <v>860</v>
      </c>
      <c r="AT68" s="185" t="s">
        <v>186</v>
      </c>
      <c r="AU68" s="185" t="s">
        <v>185</v>
      </c>
      <c r="AV68" s="185" t="s">
        <v>860</v>
      </c>
      <c r="AW68" s="185" t="s">
        <v>2689</v>
      </c>
      <c r="AX68" s="185">
        <v>3</v>
      </c>
      <c r="AY68" s="185" t="s">
        <v>684</v>
      </c>
      <c r="AZ68" s="185" t="s">
        <v>2974</v>
      </c>
      <c r="BA68" s="185" t="s">
        <v>2975</v>
      </c>
      <c r="BB68" s="185" t="s">
        <v>684</v>
      </c>
      <c r="BC68" s="185" t="s">
        <v>1823</v>
      </c>
      <c r="BD68" s="185" t="s">
        <v>2975</v>
      </c>
      <c r="BE68" s="185" t="s">
        <v>2691</v>
      </c>
      <c r="BF68" s="185">
        <v>3</v>
      </c>
      <c r="BG68" s="185" t="s">
        <v>203</v>
      </c>
      <c r="BH68" s="185" t="s">
        <v>678</v>
      </c>
      <c r="BI68" s="185" t="s">
        <v>225</v>
      </c>
      <c r="BJ68" s="185" t="s">
        <v>203</v>
      </c>
      <c r="BK68" s="185" t="s">
        <v>678</v>
      </c>
      <c r="BL68" s="185" t="s">
        <v>2658</v>
      </c>
      <c r="BM68" s="185" t="s">
        <v>198</v>
      </c>
      <c r="BN68" s="185">
        <v>2</v>
      </c>
      <c r="BO68" s="185" t="s">
        <v>199</v>
      </c>
      <c r="BP68" s="185" t="s">
        <v>2976</v>
      </c>
      <c r="BQ68" s="185" t="s">
        <v>2977</v>
      </c>
      <c r="BR68" s="185" t="s">
        <v>199</v>
      </c>
      <c r="BS68" s="185" t="s">
        <v>2978</v>
      </c>
      <c r="BT68" s="185" t="s">
        <v>228</v>
      </c>
    </row>
    <row r="69" spans="1:72" s="184" customFormat="1" ht="54.95" customHeight="1" x14ac:dyDescent="0.25">
      <c r="A69" s="155">
        <v>17</v>
      </c>
      <c r="B69" s="184" t="s">
        <v>385</v>
      </c>
      <c r="C69" s="184" t="s">
        <v>325</v>
      </c>
      <c r="D69" s="184" t="s">
        <v>2979</v>
      </c>
      <c r="E69" s="184" t="s">
        <v>2980</v>
      </c>
      <c r="F69" s="184" t="s">
        <v>2981</v>
      </c>
      <c r="G69" s="184" t="s">
        <v>2982</v>
      </c>
      <c r="H69" s="184" t="s">
        <v>2983</v>
      </c>
      <c r="I69" s="184" t="s">
        <v>2984</v>
      </c>
      <c r="J69" s="184" t="s">
        <v>2985</v>
      </c>
      <c r="K69" s="184" t="s">
        <v>2986</v>
      </c>
      <c r="L69" s="184" t="s">
        <v>2678</v>
      </c>
      <c r="M69" s="184" t="s">
        <v>2987</v>
      </c>
      <c r="N69" s="184" t="s">
        <v>216</v>
      </c>
      <c r="O69" s="184">
        <v>20</v>
      </c>
      <c r="P69" s="184" t="s">
        <v>259</v>
      </c>
      <c r="Q69" s="184" t="s">
        <v>2988</v>
      </c>
      <c r="R69" s="184" t="s">
        <v>2989</v>
      </c>
      <c r="S69" s="184" t="s">
        <v>1137</v>
      </c>
      <c r="T69" s="184" t="s">
        <v>2990</v>
      </c>
      <c r="U69" s="184" t="s">
        <v>2991</v>
      </c>
      <c r="V69" s="184" t="s">
        <v>2992</v>
      </c>
      <c r="W69" s="184" t="s">
        <v>2993</v>
      </c>
      <c r="X69" s="184" t="s">
        <v>2994</v>
      </c>
      <c r="Y69" s="185" t="s">
        <v>173</v>
      </c>
      <c r="Z69" s="185">
        <v>4</v>
      </c>
      <c r="AA69" s="185" t="s">
        <v>760</v>
      </c>
      <c r="AB69" s="185" t="s">
        <v>435</v>
      </c>
      <c r="AC69" s="185" t="s">
        <v>2374</v>
      </c>
      <c r="AD69" s="185" t="s">
        <v>435</v>
      </c>
      <c r="AE69" s="185" t="s">
        <v>760</v>
      </c>
      <c r="AF69" s="185" t="s">
        <v>592</v>
      </c>
      <c r="AG69" s="185" t="s">
        <v>2687</v>
      </c>
      <c r="AH69" s="185">
        <v>4</v>
      </c>
      <c r="AI69" s="185" t="s">
        <v>184</v>
      </c>
      <c r="AJ69" s="185" t="s">
        <v>234</v>
      </c>
      <c r="AK69" s="185" t="s">
        <v>232</v>
      </c>
      <c r="AL69" s="185" t="s">
        <v>184</v>
      </c>
      <c r="AM69" s="185" t="s">
        <v>232</v>
      </c>
      <c r="AN69" s="185" t="s">
        <v>234</v>
      </c>
      <c r="AO69" s="185" t="s">
        <v>2688</v>
      </c>
      <c r="AP69" s="185">
        <v>4</v>
      </c>
      <c r="AQ69" s="185" t="s">
        <v>186</v>
      </c>
      <c r="AR69" s="185" t="s">
        <v>185</v>
      </c>
      <c r="AS69" s="185" t="s">
        <v>411</v>
      </c>
      <c r="AT69" s="185" t="s">
        <v>186</v>
      </c>
      <c r="AU69" s="185" t="s">
        <v>185</v>
      </c>
      <c r="AV69" s="185" t="s">
        <v>2995</v>
      </c>
      <c r="AW69" s="185" t="s">
        <v>2689</v>
      </c>
      <c r="AX69" s="185">
        <v>3</v>
      </c>
      <c r="AY69" s="185" t="s">
        <v>2996</v>
      </c>
      <c r="AZ69" s="185" t="s">
        <v>408</v>
      </c>
      <c r="BA69" s="185" t="s">
        <v>185</v>
      </c>
      <c r="BB69" s="185" t="s">
        <v>408</v>
      </c>
      <c r="BC69" s="185" t="s">
        <v>185</v>
      </c>
      <c r="BD69" s="185" t="s">
        <v>200</v>
      </c>
      <c r="BE69" s="185" t="s">
        <v>2691</v>
      </c>
      <c r="BF69" s="185">
        <v>3</v>
      </c>
      <c r="BG69" s="185" t="s">
        <v>203</v>
      </c>
      <c r="BH69" s="185" t="s">
        <v>2997</v>
      </c>
      <c r="BI69" s="185" t="s">
        <v>2998</v>
      </c>
      <c r="BJ69" s="185" t="s">
        <v>203</v>
      </c>
      <c r="BK69" s="185" t="s">
        <v>2712</v>
      </c>
      <c r="BL69" s="185" t="s">
        <v>435</v>
      </c>
      <c r="BM69" s="185" t="s">
        <v>198</v>
      </c>
      <c r="BN69" s="185">
        <v>2</v>
      </c>
      <c r="BO69" s="185" t="s">
        <v>199</v>
      </c>
      <c r="BP69" s="185" t="s">
        <v>2976</v>
      </c>
      <c r="BQ69" s="185" t="s">
        <v>200</v>
      </c>
      <c r="BR69" s="185" t="s">
        <v>199</v>
      </c>
      <c r="BS69" s="185" t="s">
        <v>228</v>
      </c>
      <c r="BT69" s="185" t="s">
        <v>2999</v>
      </c>
    </row>
    <row r="70" spans="1:72" s="184" customFormat="1" ht="54.95" customHeight="1" x14ac:dyDescent="0.25">
      <c r="A70" s="155">
        <v>18</v>
      </c>
      <c r="B70" s="184" t="s">
        <v>385</v>
      </c>
      <c r="C70" s="184" t="s">
        <v>247</v>
      </c>
      <c r="D70" s="184" t="s">
        <v>3000</v>
      </c>
      <c r="E70" s="184" t="s">
        <v>3001</v>
      </c>
      <c r="F70" s="184" t="s">
        <v>3002</v>
      </c>
      <c r="G70" s="184" t="s">
        <v>3003</v>
      </c>
      <c r="H70" s="184" t="s">
        <v>3004</v>
      </c>
      <c r="I70" s="184" t="s">
        <v>3005</v>
      </c>
      <c r="J70" s="184" t="s">
        <v>3006</v>
      </c>
      <c r="K70" s="184" t="s">
        <v>3007</v>
      </c>
      <c r="L70" s="184" t="s">
        <v>2678</v>
      </c>
      <c r="M70" s="184" t="s">
        <v>3008</v>
      </c>
      <c r="N70" s="184" t="s">
        <v>216</v>
      </c>
      <c r="O70" s="184">
        <v>20</v>
      </c>
      <c r="P70" s="184" t="s">
        <v>259</v>
      </c>
      <c r="Q70" s="184" t="s">
        <v>3009</v>
      </c>
      <c r="R70" s="184" t="s">
        <v>3010</v>
      </c>
      <c r="S70" s="184" t="s">
        <v>2341</v>
      </c>
      <c r="T70" s="184" t="s">
        <v>3011</v>
      </c>
      <c r="U70" s="184" t="s">
        <v>3012</v>
      </c>
      <c r="V70" s="184" t="s">
        <v>3013</v>
      </c>
      <c r="W70" s="184" t="s">
        <v>3014</v>
      </c>
      <c r="X70" s="184" t="s">
        <v>3015</v>
      </c>
      <c r="Y70" s="185" t="s">
        <v>173</v>
      </c>
      <c r="Z70" s="185">
        <v>4</v>
      </c>
      <c r="AA70" s="185" t="s">
        <v>227</v>
      </c>
      <c r="AB70" s="185" t="s">
        <v>1482</v>
      </c>
      <c r="AC70" s="185" t="s">
        <v>529</v>
      </c>
      <c r="AD70" s="185" t="s">
        <v>227</v>
      </c>
      <c r="AE70" s="185" t="s">
        <v>226</v>
      </c>
      <c r="AF70" s="185" t="s">
        <v>279</v>
      </c>
      <c r="AG70" s="185" t="s">
        <v>2687</v>
      </c>
      <c r="AH70" s="185">
        <v>4</v>
      </c>
      <c r="AI70" s="185" t="s">
        <v>184</v>
      </c>
      <c r="AJ70" s="185" t="s">
        <v>3016</v>
      </c>
      <c r="AK70" s="185" t="s">
        <v>408</v>
      </c>
      <c r="AL70" s="185" t="s">
        <v>184</v>
      </c>
      <c r="AM70" s="185" t="s">
        <v>234</v>
      </c>
      <c r="AN70" s="185" t="s">
        <v>860</v>
      </c>
      <c r="AO70" s="185" t="s">
        <v>2688</v>
      </c>
      <c r="AP70" s="185">
        <v>4</v>
      </c>
      <c r="AQ70" s="185" t="s">
        <v>186</v>
      </c>
      <c r="AR70" s="185" t="s">
        <v>185</v>
      </c>
      <c r="AS70" s="185" t="s">
        <v>528</v>
      </c>
      <c r="AT70" s="185" t="s">
        <v>186</v>
      </c>
      <c r="AU70" s="185" t="s">
        <v>185</v>
      </c>
      <c r="AV70" s="185" t="s">
        <v>3017</v>
      </c>
      <c r="AW70" s="185" t="s">
        <v>2689</v>
      </c>
      <c r="AX70" s="185">
        <v>3</v>
      </c>
      <c r="AY70" s="185" t="s">
        <v>860</v>
      </c>
      <c r="AZ70" s="185" t="s">
        <v>236</v>
      </c>
      <c r="BA70" s="185" t="s">
        <v>200</v>
      </c>
      <c r="BB70" s="185" t="s">
        <v>860</v>
      </c>
      <c r="BC70" s="185" t="s">
        <v>236</v>
      </c>
      <c r="BD70" s="185" t="s">
        <v>185</v>
      </c>
      <c r="BE70" s="185" t="s">
        <v>2691</v>
      </c>
      <c r="BF70" s="185">
        <v>3</v>
      </c>
      <c r="BG70" s="185" t="s">
        <v>203</v>
      </c>
      <c r="BH70" s="185" t="s">
        <v>2711</v>
      </c>
      <c r="BI70" s="185" t="s">
        <v>529</v>
      </c>
      <c r="BJ70" s="185" t="s">
        <v>203</v>
      </c>
      <c r="BK70" s="185" t="s">
        <v>3018</v>
      </c>
      <c r="BL70" s="185" t="s">
        <v>529</v>
      </c>
      <c r="BM70" s="185" t="s">
        <v>198</v>
      </c>
      <c r="BN70" s="185">
        <v>2</v>
      </c>
      <c r="BO70" s="185" t="s">
        <v>199</v>
      </c>
      <c r="BP70" s="185" t="s">
        <v>2713</v>
      </c>
      <c r="BQ70" s="185" t="s">
        <v>3019</v>
      </c>
      <c r="BR70" s="185" t="s">
        <v>199</v>
      </c>
      <c r="BS70" s="185" t="s">
        <v>2695</v>
      </c>
      <c r="BT70" s="185" t="s">
        <v>226</v>
      </c>
    </row>
    <row r="71" spans="1:72" s="184" customFormat="1" ht="54.95" customHeight="1" x14ac:dyDescent="0.25">
      <c r="A71" s="155">
        <v>19</v>
      </c>
      <c r="B71" s="184" t="s">
        <v>1787</v>
      </c>
      <c r="C71" s="184" t="s">
        <v>205</v>
      </c>
      <c r="D71" s="184" t="s">
        <v>3020</v>
      </c>
      <c r="E71" s="184" t="s">
        <v>3021</v>
      </c>
      <c r="F71" s="184" t="s">
        <v>3022</v>
      </c>
      <c r="G71" s="184" t="s">
        <v>3023</v>
      </c>
      <c r="H71" s="184" t="s">
        <v>3024</v>
      </c>
      <c r="I71" s="184" t="s">
        <v>3025</v>
      </c>
      <c r="J71" s="184" t="s">
        <v>3026</v>
      </c>
      <c r="K71" s="184" t="s">
        <v>3027</v>
      </c>
      <c r="L71" s="184" t="s">
        <v>2678</v>
      </c>
      <c r="M71" s="184" t="s">
        <v>3028</v>
      </c>
      <c r="N71" s="184" t="s">
        <v>216</v>
      </c>
      <c r="O71" s="184">
        <v>20</v>
      </c>
      <c r="P71" s="184" t="s">
        <v>164</v>
      </c>
      <c r="Q71" s="184" t="s">
        <v>3029</v>
      </c>
      <c r="R71" s="184" t="s">
        <v>3030</v>
      </c>
      <c r="S71" s="184" t="s">
        <v>3031</v>
      </c>
      <c r="T71" s="184" t="s">
        <v>3032</v>
      </c>
      <c r="U71" s="184" t="s">
        <v>3033</v>
      </c>
      <c r="V71" s="184" t="s">
        <v>3034</v>
      </c>
      <c r="W71" s="184" t="s">
        <v>3035</v>
      </c>
      <c r="X71" s="184" t="s">
        <v>3036</v>
      </c>
      <c r="Y71" s="185" t="s">
        <v>173</v>
      </c>
      <c r="Z71" s="185">
        <v>4</v>
      </c>
      <c r="AA71" s="185" t="s">
        <v>3037</v>
      </c>
      <c r="AB71" s="185" t="s">
        <v>310</v>
      </c>
      <c r="AC71" s="185" t="s">
        <v>1805</v>
      </c>
      <c r="AD71" s="185" t="s">
        <v>185</v>
      </c>
      <c r="AE71" s="185" t="s">
        <v>558</v>
      </c>
      <c r="AF71" s="185" t="s">
        <v>318</v>
      </c>
      <c r="AG71" s="185" t="s">
        <v>2687</v>
      </c>
      <c r="AH71" s="185">
        <v>4</v>
      </c>
      <c r="AI71" s="185" t="s">
        <v>184</v>
      </c>
      <c r="AJ71" s="185" t="s">
        <v>3038</v>
      </c>
      <c r="AK71" s="185" t="s">
        <v>315</v>
      </c>
      <c r="AL71" s="185" t="s">
        <v>184</v>
      </c>
      <c r="AM71" s="185" t="s">
        <v>315</v>
      </c>
      <c r="AN71" s="185" t="s">
        <v>1402</v>
      </c>
      <c r="AO71" s="185" t="s">
        <v>2688</v>
      </c>
      <c r="AP71" s="185">
        <v>4</v>
      </c>
      <c r="AQ71" s="185" t="s">
        <v>186</v>
      </c>
      <c r="AR71" s="185" t="s">
        <v>235</v>
      </c>
      <c r="AS71" s="185" t="s">
        <v>3039</v>
      </c>
      <c r="AT71" s="185" t="s">
        <v>186</v>
      </c>
      <c r="AU71" s="185" t="s">
        <v>235</v>
      </c>
      <c r="AV71" s="185" t="s">
        <v>323</v>
      </c>
      <c r="AW71" s="185" t="s">
        <v>2689</v>
      </c>
      <c r="AX71" s="185">
        <v>3</v>
      </c>
      <c r="AY71" s="185" t="s">
        <v>323</v>
      </c>
      <c r="AZ71" s="185" t="s">
        <v>1038</v>
      </c>
      <c r="BA71" s="185" t="s">
        <v>316</v>
      </c>
      <c r="BB71" s="185" t="s">
        <v>323</v>
      </c>
      <c r="BC71" s="185" t="s">
        <v>316</v>
      </c>
      <c r="BD71" s="185" t="s">
        <v>1038</v>
      </c>
      <c r="BE71" s="185" t="s">
        <v>2691</v>
      </c>
      <c r="BF71" s="185">
        <v>3</v>
      </c>
      <c r="BG71" s="185" t="s">
        <v>203</v>
      </c>
      <c r="BH71" s="185" t="s">
        <v>378</v>
      </c>
      <c r="BI71" s="185" t="s">
        <v>558</v>
      </c>
      <c r="BJ71" s="185" t="s">
        <v>203</v>
      </c>
      <c r="BK71" s="185" t="s">
        <v>378</v>
      </c>
      <c r="BL71" s="185" t="s">
        <v>558</v>
      </c>
      <c r="BM71" s="185" t="s">
        <v>198</v>
      </c>
      <c r="BN71" s="185">
        <v>2</v>
      </c>
      <c r="BO71" s="185" t="s">
        <v>199</v>
      </c>
      <c r="BP71" s="185" t="s">
        <v>311</v>
      </c>
      <c r="BQ71" s="185" t="s">
        <v>310</v>
      </c>
      <c r="BR71" s="185" t="s">
        <v>199</v>
      </c>
      <c r="BS71" s="185" t="s">
        <v>353</v>
      </c>
      <c r="BT71" s="185" t="s">
        <v>323</v>
      </c>
    </row>
    <row r="72" spans="1:72" s="184" customFormat="1" ht="54.95" customHeight="1" x14ac:dyDescent="0.25">
      <c r="A72" s="155">
        <v>20</v>
      </c>
      <c r="B72" s="184" t="s">
        <v>324</v>
      </c>
      <c r="C72" s="184" t="s">
        <v>154</v>
      </c>
      <c r="D72" s="184" t="s">
        <v>3040</v>
      </c>
      <c r="E72" s="184" t="s">
        <v>3041</v>
      </c>
      <c r="F72" s="184" t="s">
        <v>3042</v>
      </c>
      <c r="G72" s="184" t="s">
        <v>3043</v>
      </c>
      <c r="H72" s="184" t="s">
        <v>3044</v>
      </c>
      <c r="I72" s="184" t="s">
        <v>3045</v>
      </c>
      <c r="J72" s="184" t="s">
        <v>3046</v>
      </c>
      <c r="K72" s="184" t="s">
        <v>3047</v>
      </c>
      <c r="L72" s="184" t="s">
        <v>2678</v>
      </c>
      <c r="M72" s="184" t="s">
        <v>3048</v>
      </c>
      <c r="N72" s="184" t="s">
        <v>216</v>
      </c>
      <c r="O72" s="184">
        <v>20</v>
      </c>
      <c r="P72" s="184" t="s">
        <v>259</v>
      </c>
      <c r="Q72" s="184" t="s">
        <v>2034</v>
      </c>
      <c r="R72" s="184" t="s">
        <v>3049</v>
      </c>
      <c r="S72" s="184" t="s">
        <v>3050</v>
      </c>
      <c r="T72" s="184" t="s">
        <v>3051</v>
      </c>
      <c r="U72" s="184" t="s">
        <v>3052</v>
      </c>
      <c r="V72" s="184" t="s">
        <v>3053</v>
      </c>
      <c r="W72" s="184" t="s">
        <v>3054</v>
      </c>
      <c r="X72" s="184" t="s">
        <v>3055</v>
      </c>
      <c r="Y72" s="185" t="s">
        <v>173</v>
      </c>
      <c r="Z72" s="185">
        <v>4</v>
      </c>
      <c r="AA72" s="185" t="s">
        <v>3056</v>
      </c>
      <c r="AB72" s="185" t="s">
        <v>2309</v>
      </c>
      <c r="AC72" s="185" t="s">
        <v>352</v>
      </c>
      <c r="AD72" s="185" t="s">
        <v>2309</v>
      </c>
      <c r="AE72" s="185" t="s">
        <v>3056</v>
      </c>
      <c r="AF72" s="185" t="s">
        <v>3057</v>
      </c>
      <c r="AG72" s="185" t="s">
        <v>2687</v>
      </c>
      <c r="AH72" s="185">
        <v>4</v>
      </c>
      <c r="AI72" s="185" t="s">
        <v>184</v>
      </c>
      <c r="AJ72" s="185" t="s">
        <v>2690</v>
      </c>
      <c r="AK72" s="185" t="s">
        <v>622</v>
      </c>
      <c r="AL72" s="185" t="s">
        <v>184</v>
      </c>
      <c r="AM72" s="185" t="s">
        <v>2690</v>
      </c>
      <c r="AN72" s="185" t="s">
        <v>828</v>
      </c>
      <c r="AO72" s="185" t="s">
        <v>2688</v>
      </c>
      <c r="AP72" s="185">
        <v>4</v>
      </c>
      <c r="AQ72" s="185" t="s">
        <v>186</v>
      </c>
      <c r="AR72" s="185" t="s">
        <v>761</v>
      </c>
      <c r="AS72" s="185" t="s">
        <v>278</v>
      </c>
      <c r="AT72" s="185" t="s">
        <v>186</v>
      </c>
      <c r="AU72" s="185" t="s">
        <v>278</v>
      </c>
      <c r="AV72" s="185" t="s">
        <v>761</v>
      </c>
      <c r="AW72" s="185" t="s">
        <v>2689</v>
      </c>
      <c r="AX72" s="185">
        <v>3</v>
      </c>
      <c r="AY72" s="185" t="s">
        <v>830</v>
      </c>
      <c r="AZ72" s="185" t="s">
        <v>3058</v>
      </c>
      <c r="BA72" s="185" t="s">
        <v>3057</v>
      </c>
      <c r="BB72" s="185" t="s">
        <v>830</v>
      </c>
      <c r="BC72" s="185" t="s">
        <v>3059</v>
      </c>
      <c r="BD72" s="185" t="s">
        <v>2813</v>
      </c>
      <c r="BE72" s="185" t="s">
        <v>2691</v>
      </c>
      <c r="BF72" s="185">
        <v>3</v>
      </c>
      <c r="BG72" s="185" t="s">
        <v>203</v>
      </c>
      <c r="BH72" s="185" t="s">
        <v>1443</v>
      </c>
      <c r="BI72" s="185" t="s">
        <v>3060</v>
      </c>
      <c r="BJ72" s="185" t="s">
        <v>203</v>
      </c>
      <c r="BK72" s="185" t="s">
        <v>1443</v>
      </c>
      <c r="BL72" s="185" t="s">
        <v>228</v>
      </c>
      <c r="BM72" s="185" t="s">
        <v>198</v>
      </c>
      <c r="BN72" s="185">
        <v>2</v>
      </c>
      <c r="BO72" s="185" t="s">
        <v>199</v>
      </c>
      <c r="BP72" s="185" t="s">
        <v>3061</v>
      </c>
      <c r="BQ72" s="185" t="s">
        <v>200</v>
      </c>
      <c r="BR72" s="185" t="s">
        <v>199</v>
      </c>
      <c r="BS72" s="185" t="s">
        <v>3057</v>
      </c>
      <c r="BT72" s="185" t="s">
        <v>2813</v>
      </c>
    </row>
    <row r="73" spans="1:72" s="184" customFormat="1" ht="54.95" customHeight="1" x14ac:dyDescent="0.25">
      <c r="A73" s="155">
        <v>21</v>
      </c>
      <c r="B73" s="184" t="s">
        <v>385</v>
      </c>
      <c r="C73" s="184" t="s">
        <v>247</v>
      </c>
      <c r="D73" s="184" t="s">
        <v>3062</v>
      </c>
      <c r="E73" s="184" t="s">
        <v>3063</v>
      </c>
      <c r="F73" s="184" t="s">
        <v>3064</v>
      </c>
      <c r="G73" s="184" t="s">
        <v>3065</v>
      </c>
      <c r="H73" s="184" t="s">
        <v>3066</v>
      </c>
      <c r="I73" s="184" t="s">
        <v>3067</v>
      </c>
      <c r="J73" s="184" t="s">
        <v>3068</v>
      </c>
      <c r="K73" s="184" t="s">
        <v>3069</v>
      </c>
      <c r="L73" s="184" t="s">
        <v>2678</v>
      </c>
      <c r="M73" s="184" t="s">
        <v>3070</v>
      </c>
      <c r="N73" s="184" t="s">
        <v>216</v>
      </c>
      <c r="O73" s="184">
        <v>20</v>
      </c>
      <c r="P73" s="184" t="s">
        <v>164</v>
      </c>
      <c r="Q73" s="184" t="s">
        <v>3071</v>
      </c>
      <c r="R73" s="184" t="s">
        <v>3072</v>
      </c>
      <c r="S73" s="184" t="s">
        <v>1137</v>
      </c>
      <c r="T73" s="184" t="s">
        <v>3073</v>
      </c>
      <c r="U73" s="184" t="s">
        <v>3074</v>
      </c>
      <c r="V73" s="184" t="s">
        <v>3075</v>
      </c>
      <c r="W73" s="184" t="s">
        <v>3076</v>
      </c>
      <c r="X73" s="184" t="s">
        <v>3077</v>
      </c>
      <c r="Y73" s="185" t="s">
        <v>173</v>
      </c>
      <c r="Z73" s="185">
        <v>4</v>
      </c>
      <c r="AA73" s="185" t="s">
        <v>1483</v>
      </c>
      <c r="AB73" s="185" t="s">
        <v>3078</v>
      </c>
      <c r="AC73" s="185" t="s">
        <v>174</v>
      </c>
      <c r="AD73" s="185" t="s">
        <v>1483</v>
      </c>
      <c r="AE73" s="185" t="s">
        <v>174</v>
      </c>
      <c r="AF73" s="185" t="s">
        <v>228</v>
      </c>
      <c r="AG73" s="185" t="s">
        <v>2687</v>
      </c>
      <c r="AH73" s="185">
        <v>4</v>
      </c>
      <c r="AI73" s="185" t="s">
        <v>184</v>
      </c>
      <c r="AJ73" s="185" t="s">
        <v>182</v>
      </c>
      <c r="AK73" s="185" t="s">
        <v>437</v>
      </c>
      <c r="AL73" s="185" t="s">
        <v>184</v>
      </c>
      <c r="AM73" s="185" t="s">
        <v>621</v>
      </c>
      <c r="AN73" s="185" t="s">
        <v>437</v>
      </c>
      <c r="AO73" s="185" t="s">
        <v>2688</v>
      </c>
      <c r="AP73" s="185">
        <v>4</v>
      </c>
      <c r="AQ73" s="185" t="s">
        <v>186</v>
      </c>
      <c r="AR73" s="185" t="s">
        <v>185</v>
      </c>
      <c r="AS73" s="185" t="s">
        <v>411</v>
      </c>
      <c r="AT73" s="185" t="s">
        <v>186</v>
      </c>
      <c r="AU73" s="185" t="s">
        <v>185</v>
      </c>
      <c r="AV73" s="185" t="s">
        <v>288</v>
      </c>
      <c r="AW73" s="185" t="s">
        <v>2689</v>
      </c>
      <c r="AX73" s="185">
        <v>3</v>
      </c>
      <c r="AY73" s="185" t="s">
        <v>185</v>
      </c>
      <c r="AZ73" s="185" t="s">
        <v>244</v>
      </c>
      <c r="BA73" s="185" t="s">
        <v>200</v>
      </c>
      <c r="BB73" s="185" t="s">
        <v>185</v>
      </c>
      <c r="BC73" s="185" t="s">
        <v>244</v>
      </c>
      <c r="BD73" s="185" t="s">
        <v>200</v>
      </c>
      <c r="BE73" s="185" t="s">
        <v>2691</v>
      </c>
      <c r="BF73" s="185">
        <v>3</v>
      </c>
      <c r="BG73" s="185" t="s">
        <v>203</v>
      </c>
      <c r="BH73" s="185" t="s">
        <v>187</v>
      </c>
      <c r="BI73" s="185" t="s">
        <v>3079</v>
      </c>
      <c r="BJ73" s="185" t="s">
        <v>203</v>
      </c>
      <c r="BK73" s="185" t="s">
        <v>187</v>
      </c>
      <c r="BL73" s="185" t="s">
        <v>761</v>
      </c>
      <c r="BM73" s="185" t="s">
        <v>198</v>
      </c>
      <c r="BN73" s="185">
        <v>2</v>
      </c>
      <c r="BO73" s="185" t="s">
        <v>199</v>
      </c>
      <c r="BP73" s="185" t="s">
        <v>2976</v>
      </c>
      <c r="BQ73" s="185" t="s">
        <v>3080</v>
      </c>
      <c r="BR73" s="185" t="s">
        <v>199</v>
      </c>
      <c r="BS73" s="185" t="s">
        <v>228</v>
      </c>
      <c r="BT73" s="185" t="s">
        <v>3081</v>
      </c>
    </row>
    <row r="74" spans="1:72" s="184" customFormat="1" ht="54.95" customHeight="1" x14ac:dyDescent="0.25">
      <c r="A74" s="155">
        <v>22</v>
      </c>
      <c r="B74" s="184" t="s">
        <v>415</v>
      </c>
      <c r="C74" s="184" t="s">
        <v>247</v>
      </c>
      <c r="D74" s="184" t="s">
        <v>3082</v>
      </c>
      <c r="E74" s="184" t="s">
        <v>3083</v>
      </c>
      <c r="F74" s="184" t="s">
        <v>3084</v>
      </c>
      <c r="G74" s="184" t="s">
        <v>3085</v>
      </c>
      <c r="H74" s="184" t="s">
        <v>3086</v>
      </c>
      <c r="I74" s="184" t="s">
        <v>3087</v>
      </c>
      <c r="J74" s="184" t="s">
        <v>3088</v>
      </c>
      <c r="K74" s="184" t="s">
        <v>3089</v>
      </c>
      <c r="L74" s="184" t="s">
        <v>2678</v>
      </c>
      <c r="M74" s="184" t="s">
        <v>3090</v>
      </c>
      <c r="N74" s="184" t="s">
        <v>216</v>
      </c>
      <c r="O74" s="184">
        <v>20</v>
      </c>
      <c r="P74" s="184" t="s">
        <v>164</v>
      </c>
      <c r="Q74" s="184" t="s">
        <v>3091</v>
      </c>
      <c r="R74" s="184" t="s">
        <v>3092</v>
      </c>
      <c r="S74" s="184" t="s">
        <v>3093</v>
      </c>
      <c r="T74" s="184" t="s">
        <v>3094</v>
      </c>
      <c r="U74" s="184" t="s">
        <v>3095</v>
      </c>
      <c r="V74" s="184" t="s">
        <v>3096</v>
      </c>
      <c r="W74" s="184" t="s">
        <v>3097</v>
      </c>
      <c r="X74" s="184" t="s">
        <v>3098</v>
      </c>
      <c r="Y74" s="185" t="s">
        <v>173</v>
      </c>
      <c r="Z74" s="185">
        <v>4</v>
      </c>
      <c r="AA74" s="185" t="s">
        <v>176</v>
      </c>
      <c r="AB74" s="185" t="s">
        <v>434</v>
      </c>
      <c r="AC74" s="185" t="s">
        <v>435</v>
      </c>
      <c r="AD74" s="185" t="s">
        <v>176</v>
      </c>
      <c r="AE74" s="185" t="s">
        <v>434</v>
      </c>
      <c r="AF74" s="185" t="s">
        <v>435</v>
      </c>
      <c r="AG74" s="185" t="s">
        <v>2687</v>
      </c>
      <c r="AH74" s="185">
        <v>4</v>
      </c>
      <c r="AI74" s="185" t="s">
        <v>184</v>
      </c>
      <c r="AJ74" s="185" t="s">
        <v>234</v>
      </c>
      <c r="AK74" s="185" t="s">
        <v>2790</v>
      </c>
      <c r="AL74" s="185" t="s">
        <v>184</v>
      </c>
      <c r="AM74" s="185" t="s">
        <v>528</v>
      </c>
      <c r="AN74" s="185" t="s">
        <v>3099</v>
      </c>
      <c r="AO74" s="185" t="s">
        <v>2688</v>
      </c>
      <c r="AP74" s="185">
        <v>4</v>
      </c>
      <c r="AQ74" s="185" t="s">
        <v>186</v>
      </c>
      <c r="AR74" s="185" t="s">
        <v>3100</v>
      </c>
      <c r="AS74" s="185" t="s">
        <v>235</v>
      </c>
      <c r="AT74" s="185" t="s">
        <v>186</v>
      </c>
      <c r="AU74" s="185" t="s">
        <v>185</v>
      </c>
      <c r="AV74" s="185" t="s">
        <v>235</v>
      </c>
      <c r="AW74" s="185" t="s">
        <v>2689</v>
      </c>
      <c r="AX74" s="185">
        <v>3</v>
      </c>
      <c r="AY74" s="185" t="s">
        <v>2006</v>
      </c>
      <c r="AZ74" s="185" t="s">
        <v>528</v>
      </c>
      <c r="BA74" s="185" t="s">
        <v>3099</v>
      </c>
      <c r="BB74" s="185" t="s">
        <v>528</v>
      </c>
      <c r="BC74" s="185" t="s">
        <v>3099</v>
      </c>
      <c r="BD74" s="185" t="s">
        <v>314</v>
      </c>
      <c r="BE74" s="185" t="s">
        <v>2691</v>
      </c>
      <c r="BF74" s="185">
        <v>3</v>
      </c>
      <c r="BG74" s="185" t="s">
        <v>203</v>
      </c>
      <c r="BH74" s="185" t="s">
        <v>3101</v>
      </c>
      <c r="BI74" s="185" t="s">
        <v>3102</v>
      </c>
      <c r="BJ74" s="185" t="s">
        <v>203</v>
      </c>
      <c r="BK74" s="185" t="s">
        <v>3101</v>
      </c>
      <c r="BL74" s="185" t="s">
        <v>176</v>
      </c>
      <c r="BM74" s="185" t="s">
        <v>198</v>
      </c>
      <c r="BN74" s="185">
        <v>2</v>
      </c>
      <c r="BO74" s="185" t="s">
        <v>199</v>
      </c>
      <c r="BP74" s="185" t="s">
        <v>200</v>
      </c>
      <c r="BQ74" s="185" t="s">
        <v>2695</v>
      </c>
      <c r="BR74" s="185" t="s">
        <v>199</v>
      </c>
      <c r="BS74" s="185" t="s">
        <v>2813</v>
      </c>
      <c r="BT74" s="185" t="s">
        <v>2695</v>
      </c>
    </row>
    <row r="75" spans="1:72" s="184" customFormat="1" ht="54.95" customHeight="1" x14ac:dyDescent="0.25">
      <c r="A75" s="155">
        <v>23</v>
      </c>
      <c r="B75" s="184" t="s">
        <v>506</v>
      </c>
      <c r="C75" s="184" t="s">
        <v>325</v>
      </c>
      <c r="D75" s="184" t="s">
        <v>3103</v>
      </c>
      <c r="E75" s="184" t="s">
        <v>3104</v>
      </c>
      <c r="F75" s="184" t="s">
        <v>3105</v>
      </c>
      <c r="G75" s="184" t="s">
        <v>3106</v>
      </c>
      <c r="H75" s="184" t="s">
        <v>3107</v>
      </c>
      <c r="I75" s="184" t="s">
        <v>3108</v>
      </c>
      <c r="J75" s="184" t="s">
        <v>3109</v>
      </c>
      <c r="K75" s="184" t="s">
        <v>3110</v>
      </c>
      <c r="L75" s="184" t="s">
        <v>2678</v>
      </c>
      <c r="M75" s="184" t="s">
        <v>3111</v>
      </c>
      <c r="N75" s="184" t="s">
        <v>216</v>
      </c>
      <c r="O75" s="184">
        <v>20</v>
      </c>
      <c r="P75" s="184" t="s">
        <v>164</v>
      </c>
      <c r="Q75" s="184" t="s">
        <v>3112</v>
      </c>
      <c r="R75" s="184" t="s">
        <v>3113</v>
      </c>
      <c r="S75" s="184" t="s">
        <v>2341</v>
      </c>
      <c r="T75" s="184" t="s">
        <v>3114</v>
      </c>
      <c r="U75" s="184" t="s">
        <v>3115</v>
      </c>
      <c r="V75" s="184" t="s">
        <v>3116</v>
      </c>
      <c r="W75" s="184" t="s">
        <v>3117</v>
      </c>
      <c r="X75" s="184" t="s">
        <v>3118</v>
      </c>
      <c r="Y75" s="185" t="s">
        <v>173</v>
      </c>
      <c r="Z75" s="185">
        <v>4</v>
      </c>
      <c r="AA75" s="185" t="s">
        <v>620</v>
      </c>
      <c r="AB75" s="185" t="s">
        <v>1914</v>
      </c>
      <c r="AC75" s="185" t="s">
        <v>529</v>
      </c>
      <c r="AD75" s="185" t="s">
        <v>1914</v>
      </c>
      <c r="AE75" s="185" t="s">
        <v>228</v>
      </c>
      <c r="AF75" s="185" t="s">
        <v>529</v>
      </c>
      <c r="AG75" s="185" t="s">
        <v>2687</v>
      </c>
      <c r="AH75" s="185">
        <v>4</v>
      </c>
      <c r="AI75" s="185" t="s">
        <v>184</v>
      </c>
      <c r="AJ75" s="185" t="s">
        <v>234</v>
      </c>
      <c r="AK75" s="185" t="s">
        <v>232</v>
      </c>
      <c r="AL75" s="185" t="s">
        <v>184</v>
      </c>
      <c r="AM75" s="185" t="s">
        <v>234</v>
      </c>
      <c r="AN75" s="185" t="s">
        <v>232</v>
      </c>
      <c r="AO75" s="185" t="s">
        <v>2688</v>
      </c>
      <c r="AP75" s="185">
        <v>4</v>
      </c>
      <c r="AQ75" s="185" t="s">
        <v>186</v>
      </c>
      <c r="AR75" s="185" t="s">
        <v>185</v>
      </c>
      <c r="AS75" s="185" t="s">
        <v>528</v>
      </c>
      <c r="AT75" s="185" t="s">
        <v>186</v>
      </c>
      <c r="AU75" s="185" t="s">
        <v>185</v>
      </c>
      <c r="AV75" s="185" t="s">
        <v>3119</v>
      </c>
      <c r="AW75" s="185" t="s">
        <v>2689</v>
      </c>
      <c r="AX75" s="185">
        <v>3</v>
      </c>
      <c r="AY75" s="185" t="s">
        <v>2974</v>
      </c>
      <c r="AZ75" s="185" t="s">
        <v>528</v>
      </c>
      <c r="BA75" s="185" t="s">
        <v>244</v>
      </c>
      <c r="BB75" s="185" t="s">
        <v>528</v>
      </c>
      <c r="BC75" s="185" t="s">
        <v>185</v>
      </c>
      <c r="BD75" s="185" t="s">
        <v>244</v>
      </c>
      <c r="BE75" s="185" t="s">
        <v>2691</v>
      </c>
      <c r="BF75" s="185">
        <v>3</v>
      </c>
      <c r="BG75" s="185" t="s">
        <v>203</v>
      </c>
      <c r="BH75" s="185" t="s">
        <v>3120</v>
      </c>
      <c r="BI75" s="185" t="s">
        <v>529</v>
      </c>
      <c r="BJ75" s="185" t="s">
        <v>203</v>
      </c>
      <c r="BK75" s="185" t="s">
        <v>3120</v>
      </c>
      <c r="BL75" s="185" t="s">
        <v>529</v>
      </c>
      <c r="BM75" s="185" t="s">
        <v>198</v>
      </c>
      <c r="BN75" s="185">
        <v>2</v>
      </c>
      <c r="BO75" s="185" t="s">
        <v>199</v>
      </c>
      <c r="BP75" s="185" t="s">
        <v>2713</v>
      </c>
      <c r="BQ75" s="185" t="s">
        <v>3080</v>
      </c>
      <c r="BR75" s="185" t="s">
        <v>199</v>
      </c>
      <c r="BS75" s="185" t="s">
        <v>228</v>
      </c>
      <c r="BT75" s="185" t="s">
        <v>2695</v>
      </c>
    </row>
    <row r="76" spans="1:72" s="184" customFormat="1" ht="54.95" customHeight="1" x14ac:dyDescent="0.25">
      <c r="A76" s="155">
        <v>24</v>
      </c>
      <c r="B76" s="184" t="s">
        <v>385</v>
      </c>
      <c r="C76" s="184" t="s">
        <v>570</v>
      </c>
      <c r="D76" s="184" t="s">
        <v>3121</v>
      </c>
      <c r="E76" s="184" t="s">
        <v>3122</v>
      </c>
      <c r="F76" s="184" t="s">
        <v>3123</v>
      </c>
      <c r="G76" s="184" t="s">
        <v>3124</v>
      </c>
      <c r="H76" s="184" t="s">
        <v>3125</v>
      </c>
      <c r="I76" s="184" t="s">
        <v>3126</v>
      </c>
      <c r="J76" s="184" t="s">
        <v>3127</v>
      </c>
      <c r="K76" s="184" t="s">
        <v>3128</v>
      </c>
      <c r="L76" s="184" t="s">
        <v>2678</v>
      </c>
      <c r="M76" s="184" t="s">
        <v>3129</v>
      </c>
      <c r="N76" s="184" t="s">
        <v>216</v>
      </c>
      <c r="O76" s="184">
        <v>20</v>
      </c>
      <c r="P76" s="184" t="s">
        <v>259</v>
      </c>
      <c r="Q76" s="184" t="s">
        <v>3130</v>
      </c>
      <c r="R76" s="184" t="s">
        <v>3131</v>
      </c>
      <c r="S76" s="184" t="s">
        <v>3132</v>
      </c>
      <c r="T76" s="184" t="s">
        <v>3133</v>
      </c>
      <c r="U76" s="184" t="s">
        <v>3134</v>
      </c>
      <c r="V76" s="184" t="s">
        <v>3135</v>
      </c>
      <c r="W76" s="184" t="s">
        <v>3136</v>
      </c>
      <c r="X76" s="184" t="s">
        <v>3137</v>
      </c>
      <c r="Y76" s="185" t="s">
        <v>173</v>
      </c>
      <c r="Z76" s="185">
        <v>4</v>
      </c>
      <c r="AA76" s="185" t="s">
        <v>529</v>
      </c>
      <c r="AB76" s="185" t="s">
        <v>3138</v>
      </c>
      <c r="AC76" s="185" t="s">
        <v>527</v>
      </c>
      <c r="AD76" s="185" t="s">
        <v>529</v>
      </c>
      <c r="AE76" s="185" t="s">
        <v>3139</v>
      </c>
      <c r="AF76" s="185" t="s">
        <v>3140</v>
      </c>
      <c r="AG76" s="185" t="s">
        <v>2687</v>
      </c>
      <c r="AH76" s="185">
        <v>4</v>
      </c>
      <c r="AI76" s="185" t="s">
        <v>184</v>
      </c>
      <c r="AJ76" s="185" t="s">
        <v>593</v>
      </c>
      <c r="AK76" s="185" t="s">
        <v>2790</v>
      </c>
      <c r="AL76" s="185" t="s">
        <v>184</v>
      </c>
      <c r="AM76" s="185" t="s">
        <v>593</v>
      </c>
      <c r="AN76" s="185" t="s">
        <v>528</v>
      </c>
      <c r="AO76" s="185" t="s">
        <v>2688</v>
      </c>
      <c r="AP76" s="185">
        <v>4</v>
      </c>
      <c r="AQ76" s="185" t="s">
        <v>186</v>
      </c>
      <c r="AR76" s="185" t="s">
        <v>185</v>
      </c>
      <c r="AS76" s="185" t="s">
        <v>1016</v>
      </c>
      <c r="AT76" s="185" t="s">
        <v>186</v>
      </c>
      <c r="AU76" s="185" t="s">
        <v>185</v>
      </c>
      <c r="AV76" s="185" t="s">
        <v>3141</v>
      </c>
      <c r="AW76" s="185" t="s">
        <v>2689</v>
      </c>
      <c r="AX76" s="185">
        <v>3</v>
      </c>
      <c r="AY76" s="185" t="s">
        <v>3142</v>
      </c>
      <c r="AZ76" s="185" t="s">
        <v>2773</v>
      </c>
      <c r="BA76" s="185" t="s">
        <v>715</v>
      </c>
      <c r="BB76" s="185" t="s">
        <v>3142</v>
      </c>
      <c r="BC76" s="185" t="s">
        <v>2773</v>
      </c>
      <c r="BD76" s="185" t="s">
        <v>200</v>
      </c>
      <c r="BE76" s="185" t="s">
        <v>2691</v>
      </c>
      <c r="BF76" s="185">
        <v>3</v>
      </c>
      <c r="BG76" s="185" t="s">
        <v>203</v>
      </c>
      <c r="BH76" s="185" t="s">
        <v>3143</v>
      </c>
      <c r="BI76" s="185" t="s">
        <v>3144</v>
      </c>
      <c r="BJ76" s="185" t="s">
        <v>203</v>
      </c>
      <c r="BK76" s="185" t="s">
        <v>3143</v>
      </c>
      <c r="BL76" s="185" t="s">
        <v>3145</v>
      </c>
      <c r="BM76" s="185" t="s">
        <v>198</v>
      </c>
      <c r="BN76" s="185">
        <v>2</v>
      </c>
      <c r="BO76" s="185" t="s">
        <v>199</v>
      </c>
      <c r="BP76" s="185" t="s">
        <v>200</v>
      </c>
      <c r="BQ76" s="185" t="s">
        <v>3142</v>
      </c>
      <c r="BR76" s="185" t="s">
        <v>199</v>
      </c>
      <c r="BS76" s="185" t="s">
        <v>3139</v>
      </c>
      <c r="BT76" s="185" t="s">
        <v>3146</v>
      </c>
    </row>
    <row r="77" spans="1:72" s="184" customFormat="1" ht="54.95" customHeight="1" x14ac:dyDescent="0.25">
      <c r="A77" s="155">
        <v>25</v>
      </c>
      <c r="B77" s="184" t="s">
        <v>324</v>
      </c>
      <c r="C77" s="184" t="s">
        <v>205</v>
      </c>
      <c r="D77" s="184" t="s">
        <v>3147</v>
      </c>
      <c r="E77" s="184" t="s">
        <v>3148</v>
      </c>
      <c r="F77" s="184" t="s">
        <v>3149</v>
      </c>
      <c r="G77" s="184" t="s">
        <v>3150</v>
      </c>
      <c r="H77" s="184" t="s">
        <v>3151</v>
      </c>
      <c r="I77" s="184" t="s">
        <v>3152</v>
      </c>
      <c r="J77" s="184" t="s">
        <v>3153</v>
      </c>
      <c r="K77" s="184" t="s">
        <v>3154</v>
      </c>
      <c r="L77" s="184" t="s">
        <v>2678</v>
      </c>
      <c r="M77" s="184" t="s">
        <v>3155</v>
      </c>
      <c r="N77" s="184" t="s">
        <v>216</v>
      </c>
      <c r="O77" s="184">
        <v>20</v>
      </c>
      <c r="P77" s="184" t="s">
        <v>259</v>
      </c>
      <c r="Q77" s="184" t="s">
        <v>3156</v>
      </c>
      <c r="R77" s="184" t="s">
        <v>3157</v>
      </c>
      <c r="S77" s="184" t="s">
        <v>3158</v>
      </c>
      <c r="T77" s="184" t="s">
        <v>3159</v>
      </c>
      <c r="U77" s="184" t="s">
        <v>3160</v>
      </c>
      <c r="V77" s="184" t="s">
        <v>3161</v>
      </c>
      <c r="W77" s="184" t="s">
        <v>3162</v>
      </c>
      <c r="X77" s="184" t="s">
        <v>3163</v>
      </c>
      <c r="Y77" s="185" t="s">
        <v>173</v>
      </c>
      <c r="Z77" s="185">
        <v>4</v>
      </c>
      <c r="AA77" s="185" t="s">
        <v>2042</v>
      </c>
      <c r="AB77" s="185" t="s">
        <v>275</v>
      </c>
      <c r="AC77" s="185" t="s">
        <v>352</v>
      </c>
      <c r="AD77" s="185" t="s">
        <v>2042</v>
      </c>
      <c r="AE77" s="185" t="s">
        <v>275</v>
      </c>
      <c r="AF77" s="185" t="s">
        <v>188</v>
      </c>
      <c r="AG77" s="185" t="s">
        <v>2687</v>
      </c>
      <c r="AH77" s="185">
        <v>4</v>
      </c>
      <c r="AI77" s="185" t="s">
        <v>184</v>
      </c>
      <c r="AJ77" s="185" t="s">
        <v>860</v>
      </c>
      <c r="AK77" s="185" t="s">
        <v>2690</v>
      </c>
      <c r="AL77" s="185" t="s">
        <v>184</v>
      </c>
      <c r="AM77" s="185" t="s">
        <v>860</v>
      </c>
      <c r="AN77" s="185" t="s">
        <v>437</v>
      </c>
      <c r="AO77" s="185" t="s">
        <v>2688</v>
      </c>
      <c r="AP77" s="185">
        <v>4</v>
      </c>
      <c r="AQ77" s="185" t="s">
        <v>186</v>
      </c>
      <c r="AR77" s="185" t="s">
        <v>830</v>
      </c>
      <c r="AS77" s="185" t="s">
        <v>761</v>
      </c>
      <c r="AT77" s="185" t="s">
        <v>186</v>
      </c>
      <c r="AU77" s="185" t="s">
        <v>830</v>
      </c>
      <c r="AV77" s="185" t="s">
        <v>761</v>
      </c>
      <c r="AW77" s="185" t="s">
        <v>2689</v>
      </c>
      <c r="AX77" s="185">
        <v>3</v>
      </c>
      <c r="AY77" s="185" t="s">
        <v>3164</v>
      </c>
      <c r="AZ77" s="185" t="s">
        <v>3061</v>
      </c>
      <c r="BA77" s="185" t="s">
        <v>830</v>
      </c>
      <c r="BB77" s="185" t="s">
        <v>830</v>
      </c>
      <c r="BC77" s="185" t="s">
        <v>3164</v>
      </c>
      <c r="BD77" s="185" t="s">
        <v>3059</v>
      </c>
      <c r="BE77" s="185" t="s">
        <v>2691</v>
      </c>
      <c r="BF77" s="185">
        <v>3</v>
      </c>
      <c r="BG77" s="185" t="s">
        <v>203</v>
      </c>
      <c r="BH77" s="185" t="s">
        <v>1443</v>
      </c>
      <c r="BI77" s="185" t="s">
        <v>3060</v>
      </c>
      <c r="BJ77" s="185" t="s">
        <v>203</v>
      </c>
      <c r="BK77" s="185" t="s">
        <v>1443</v>
      </c>
      <c r="BL77" s="185" t="s">
        <v>228</v>
      </c>
      <c r="BM77" s="185" t="s">
        <v>198</v>
      </c>
      <c r="BN77" s="185">
        <v>2</v>
      </c>
      <c r="BO77" s="185" t="s">
        <v>199</v>
      </c>
      <c r="BP77" s="185" t="s">
        <v>1749</v>
      </c>
      <c r="BQ77" s="185" t="s">
        <v>3165</v>
      </c>
      <c r="BR77" s="185" t="s">
        <v>199</v>
      </c>
      <c r="BS77" s="185" t="s">
        <v>323</v>
      </c>
      <c r="BT77" s="185" t="s">
        <v>1558</v>
      </c>
    </row>
    <row r="78" spans="1:72" s="184" customFormat="1" ht="54.95" customHeight="1" x14ac:dyDescent="0.25">
      <c r="A78" s="155">
        <v>26</v>
      </c>
      <c r="B78" s="184" t="s">
        <v>385</v>
      </c>
      <c r="C78" s="184" t="s">
        <v>247</v>
      </c>
      <c r="D78" s="184" t="s">
        <v>3166</v>
      </c>
      <c r="E78" s="184" t="s">
        <v>3167</v>
      </c>
      <c r="F78" s="184" t="s">
        <v>3168</v>
      </c>
      <c r="G78" s="184" t="s">
        <v>3169</v>
      </c>
      <c r="H78" s="184" t="s">
        <v>3170</v>
      </c>
      <c r="I78" s="184" t="s">
        <v>3171</v>
      </c>
      <c r="J78" s="184" t="s">
        <v>3172</v>
      </c>
      <c r="K78" s="184" t="s">
        <v>3173</v>
      </c>
      <c r="L78" s="184" t="s">
        <v>2678</v>
      </c>
      <c r="M78" s="184" t="s">
        <v>3174</v>
      </c>
      <c r="N78" s="184" t="s">
        <v>216</v>
      </c>
      <c r="O78" s="184">
        <v>20</v>
      </c>
      <c r="P78" s="184" t="s">
        <v>164</v>
      </c>
      <c r="Q78" s="184" t="s">
        <v>3175</v>
      </c>
      <c r="R78" s="184" t="s">
        <v>3176</v>
      </c>
      <c r="S78" s="184" t="s">
        <v>3177</v>
      </c>
      <c r="T78" s="184" t="s">
        <v>3178</v>
      </c>
      <c r="U78" s="184" t="s">
        <v>3179</v>
      </c>
      <c r="V78" s="184" t="s">
        <v>3180</v>
      </c>
      <c r="W78" s="184" t="s">
        <v>3181</v>
      </c>
      <c r="X78" s="184" t="s">
        <v>3182</v>
      </c>
      <c r="Y78" s="185" t="s">
        <v>173</v>
      </c>
      <c r="Z78" s="185">
        <v>4</v>
      </c>
      <c r="AA78" s="185" t="s">
        <v>174</v>
      </c>
      <c r="AB78" s="185" t="s">
        <v>2249</v>
      </c>
      <c r="AC78" s="185" t="s">
        <v>761</v>
      </c>
      <c r="AD78" s="185" t="s">
        <v>174</v>
      </c>
      <c r="AE78" s="185" t="s">
        <v>2249</v>
      </c>
      <c r="AF78" s="185" t="s">
        <v>187</v>
      </c>
      <c r="AG78" s="185" t="s">
        <v>2687</v>
      </c>
      <c r="AH78" s="185">
        <v>4</v>
      </c>
      <c r="AI78" s="185" t="s">
        <v>184</v>
      </c>
      <c r="AJ78" s="185" t="s">
        <v>234</v>
      </c>
      <c r="AK78" s="185" t="s">
        <v>2690</v>
      </c>
      <c r="AL78" s="185" t="s">
        <v>184</v>
      </c>
      <c r="AM78" s="185" t="s">
        <v>437</v>
      </c>
      <c r="AN78" s="185" t="s">
        <v>234</v>
      </c>
      <c r="AO78" s="185" t="s">
        <v>2688</v>
      </c>
      <c r="AP78" s="185">
        <v>4</v>
      </c>
      <c r="AQ78" s="185" t="s">
        <v>186</v>
      </c>
      <c r="AR78" s="185" t="s">
        <v>185</v>
      </c>
      <c r="AS78" s="185" t="s">
        <v>2426</v>
      </c>
      <c r="AT78" s="185" t="s">
        <v>186</v>
      </c>
      <c r="AU78" s="185" t="s">
        <v>185</v>
      </c>
      <c r="AV78" s="185" t="s">
        <v>437</v>
      </c>
      <c r="AW78" s="185" t="s">
        <v>2689</v>
      </c>
      <c r="AX78" s="185">
        <v>3</v>
      </c>
      <c r="AY78" s="185" t="s">
        <v>3183</v>
      </c>
      <c r="AZ78" s="185" t="s">
        <v>437</v>
      </c>
      <c r="BA78" s="185" t="s">
        <v>200</v>
      </c>
      <c r="BB78" s="185" t="s">
        <v>437</v>
      </c>
      <c r="BC78" s="185" t="s">
        <v>185</v>
      </c>
      <c r="BD78" s="185" t="s">
        <v>200</v>
      </c>
      <c r="BE78" s="185" t="s">
        <v>2691</v>
      </c>
      <c r="BF78" s="185">
        <v>3</v>
      </c>
      <c r="BG78" s="185" t="s">
        <v>203</v>
      </c>
      <c r="BH78" s="185" t="s">
        <v>187</v>
      </c>
      <c r="BI78" s="185" t="s">
        <v>3184</v>
      </c>
      <c r="BJ78" s="185" t="s">
        <v>203</v>
      </c>
      <c r="BK78" s="185" t="s">
        <v>187</v>
      </c>
      <c r="BL78" s="185" t="s">
        <v>174</v>
      </c>
      <c r="BM78" s="185" t="s">
        <v>198</v>
      </c>
      <c r="BN78" s="185">
        <v>2</v>
      </c>
      <c r="BO78" s="185" t="s">
        <v>199</v>
      </c>
      <c r="BP78" s="185" t="s">
        <v>2694</v>
      </c>
      <c r="BQ78" s="185" t="s">
        <v>200</v>
      </c>
      <c r="BR78" s="185" t="s">
        <v>199</v>
      </c>
      <c r="BS78" s="185" t="s">
        <v>2695</v>
      </c>
      <c r="BT78" s="185" t="s">
        <v>2999</v>
      </c>
    </row>
    <row r="79" spans="1:72" s="184" customFormat="1" ht="54.95" customHeight="1" x14ac:dyDescent="0.25">
      <c r="A79" s="155">
        <v>27</v>
      </c>
      <c r="B79" s="184" t="s">
        <v>739</v>
      </c>
      <c r="C79" s="184" t="s">
        <v>325</v>
      </c>
      <c r="D79" s="184" t="s">
        <v>3185</v>
      </c>
      <c r="E79" s="184" t="s">
        <v>3186</v>
      </c>
      <c r="F79" s="184" t="s">
        <v>3187</v>
      </c>
      <c r="G79" s="184" t="s">
        <v>3188</v>
      </c>
      <c r="H79" s="184" t="s">
        <v>3189</v>
      </c>
      <c r="I79" s="184" t="s">
        <v>3190</v>
      </c>
      <c r="J79" s="184" t="s">
        <v>3191</v>
      </c>
      <c r="K79" s="184" t="s">
        <v>3192</v>
      </c>
      <c r="L79" s="184" t="s">
        <v>2678</v>
      </c>
      <c r="M79" s="184" t="s">
        <v>3193</v>
      </c>
      <c r="N79" s="184" t="s">
        <v>216</v>
      </c>
      <c r="O79" s="184">
        <v>20</v>
      </c>
      <c r="P79" s="184" t="s">
        <v>259</v>
      </c>
      <c r="Q79" s="184" t="s">
        <v>3194</v>
      </c>
      <c r="R79" s="184" t="s">
        <v>3195</v>
      </c>
      <c r="S79" s="184" t="s">
        <v>3196</v>
      </c>
      <c r="T79" s="184" t="s">
        <v>3197</v>
      </c>
      <c r="U79" s="184" t="s">
        <v>3198</v>
      </c>
      <c r="V79" s="184" t="s">
        <v>3199</v>
      </c>
      <c r="W79" s="184" t="s">
        <v>3200</v>
      </c>
      <c r="X79" s="184" t="s">
        <v>3201</v>
      </c>
      <c r="Y79" s="185" t="s">
        <v>173</v>
      </c>
      <c r="Z79" s="185">
        <v>4</v>
      </c>
      <c r="AA79" s="185" t="s">
        <v>236</v>
      </c>
      <c r="AB79" s="185" t="s">
        <v>270</v>
      </c>
      <c r="AC79" s="185" t="s">
        <v>268</v>
      </c>
      <c r="AD79" s="185" t="s">
        <v>236</v>
      </c>
      <c r="AE79" s="185" t="s">
        <v>900</v>
      </c>
      <c r="AF79" s="185" t="s">
        <v>271</v>
      </c>
      <c r="AG79" s="185" t="s">
        <v>2687</v>
      </c>
      <c r="AH79" s="185">
        <v>4</v>
      </c>
      <c r="AI79" s="185" t="s">
        <v>184</v>
      </c>
      <c r="AJ79" s="185" t="s">
        <v>2769</v>
      </c>
      <c r="AK79" s="185" t="s">
        <v>760</v>
      </c>
      <c r="AL79" s="185" t="s">
        <v>184</v>
      </c>
      <c r="AM79" s="185" t="s">
        <v>2769</v>
      </c>
      <c r="AN79" s="185" t="s">
        <v>760</v>
      </c>
      <c r="AO79" s="185" t="s">
        <v>2688</v>
      </c>
      <c r="AP79" s="185">
        <v>4</v>
      </c>
      <c r="AQ79" s="185" t="s">
        <v>186</v>
      </c>
      <c r="AR79" s="185" t="s">
        <v>761</v>
      </c>
      <c r="AS79" s="185" t="s">
        <v>2768</v>
      </c>
      <c r="AT79" s="185" t="s">
        <v>186</v>
      </c>
      <c r="AU79" s="185" t="s">
        <v>761</v>
      </c>
      <c r="AV79" s="185" t="s">
        <v>900</v>
      </c>
      <c r="AW79" s="185" t="s">
        <v>2689</v>
      </c>
      <c r="AX79" s="185">
        <v>3</v>
      </c>
      <c r="AY79" s="185" t="s">
        <v>3202</v>
      </c>
      <c r="AZ79" s="185" t="s">
        <v>900</v>
      </c>
      <c r="BA79" s="185" t="s">
        <v>2768</v>
      </c>
      <c r="BB79" s="185" t="s">
        <v>900</v>
      </c>
      <c r="BC79" s="185" t="s">
        <v>2769</v>
      </c>
      <c r="BD79" s="185" t="s">
        <v>2773</v>
      </c>
      <c r="BE79" s="185" t="s">
        <v>2691</v>
      </c>
      <c r="BF79" s="185">
        <v>3</v>
      </c>
      <c r="BG79" s="185" t="s">
        <v>203</v>
      </c>
      <c r="BH79" s="185" t="s">
        <v>3203</v>
      </c>
      <c r="BI79" s="185" t="s">
        <v>3204</v>
      </c>
      <c r="BJ79" s="185" t="s">
        <v>203</v>
      </c>
      <c r="BK79" s="185" t="s">
        <v>235</v>
      </c>
      <c r="BL79" s="185" t="s">
        <v>2936</v>
      </c>
      <c r="BM79" s="185" t="s">
        <v>198</v>
      </c>
      <c r="BN79" s="185">
        <v>2</v>
      </c>
      <c r="BO79" s="185" t="s">
        <v>199</v>
      </c>
      <c r="BP79" s="185" t="s">
        <v>270</v>
      </c>
      <c r="BQ79" s="185" t="s">
        <v>2773</v>
      </c>
      <c r="BR79" s="185" t="s">
        <v>199</v>
      </c>
      <c r="BS79" s="185" t="s">
        <v>272</v>
      </c>
      <c r="BT79" s="185" t="s">
        <v>2773</v>
      </c>
    </row>
    <row r="80" spans="1:72" s="184" customFormat="1" ht="54.95" customHeight="1" x14ac:dyDescent="0.25">
      <c r="A80" s="155">
        <v>28</v>
      </c>
      <c r="B80" s="184" t="s">
        <v>385</v>
      </c>
      <c r="C80" s="184" t="s">
        <v>154</v>
      </c>
      <c r="D80" s="184" t="s">
        <v>3205</v>
      </c>
      <c r="E80" s="184" t="s">
        <v>3206</v>
      </c>
      <c r="F80" s="184" t="s">
        <v>3207</v>
      </c>
      <c r="G80" s="184" t="s">
        <v>3208</v>
      </c>
      <c r="H80" s="184" t="s">
        <v>3209</v>
      </c>
      <c r="I80" s="184" t="s">
        <v>3210</v>
      </c>
      <c r="J80" s="184" t="s">
        <v>3211</v>
      </c>
      <c r="K80" s="184" t="s">
        <v>3212</v>
      </c>
      <c r="L80" s="184" t="s">
        <v>2678</v>
      </c>
      <c r="M80" s="184" t="s">
        <v>3213</v>
      </c>
      <c r="N80" s="184" t="s">
        <v>216</v>
      </c>
      <c r="O80" s="184">
        <v>20</v>
      </c>
      <c r="P80" s="184" t="s">
        <v>164</v>
      </c>
      <c r="Q80" s="184" t="s">
        <v>3214</v>
      </c>
      <c r="R80" s="184" t="s">
        <v>3215</v>
      </c>
      <c r="S80" s="184" t="s">
        <v>1137</v>
      </c>
      <c r="T80" s="184" t="s">
        <v>2863</v>
      </c>
      <c r="U80" s="184" t="s">
        <v>3216</v>
      </c>
      <c r="V80" s="184" t="s">
        <v>3217</v>
      </c>
      <c r="W80" s="184" t="s">
        <v>3218</v>
      </c>
      <c r="X80" s="184" t="s">
        <v>3219</v>
      </c>
      <c r="Y80" s="185" t="s">
        <v>173</v>
      </c>
      <c r="Z80" s="185">
        <v>4</v>
      </c>
      <c r="AA80" s="185" t="s">
        <v>227</v>
      </c>
      <c r="AB80" s="185" t="s">
        <v>3220</v>
      </c>
      <c r="AC80" s="185" t="s">
        <v>226</v>
      </c>
      <c r="AD80" s="185" t="s">
        <v>3220</v>
      </c>
      <c r="AE80" s="185" t="s">
        <v>227</v>
      </c>
      <c r="AF80" s="185" t="s">
        <v>226</v>
      </c>
      <c r="AG80" s="185" t="s">
        <v>2687</v>
      </c>
      <c r="AH80" s="185">
        <v>4</v>
      </c>
      <c r="AI80" s="185" t="s">
        <v>184</v>
      </c>
      <c r="AJ80" s="185" t="s">
        <v>3221</v>
      </c>
      <c r="AK80" s="185" t="s">
        <v>2790</v>
      </c>
      <c r="AL80" s="185" t="s">
        <v>184</v>
      </c>
      <c r="AM80" s="185" t="s">
        <v>528</v>
      </c>
      <c r="AN80" s="185" t="s">
        <v>3221</v>
      </c>
      <c r="AO80" s="185" t="s">
        <v>2688</v>
      </c>
      <c r="AP80" s="185">
        <v>4</v>
      </c>
      <c r="AQ80" s="185" t="s">
        <v>186</v>
      </c>
      <c r="AR80" s="185" t="s">
        <v>185</v>
      </c>
      <c r="AS80" s="185" t="s">
        <v>411</v>
      </c>
      <c r="AT80" s="185" t="s">
        <v>186</v>
      </c>
      <c r="AU80" s="185" t="s">
        <v>185</v>
      </c>
      <c r="AV80" s="185" t="s">
        <v>2995</v>
      </c>
      <c r="AW80" s="185" t="s">
        <v>2689</v>
      </c>
      <c r="AX80" s="185">
        <v>3</v>
      </c>
      <c r="AY80" s="185" t="s">
        <v>244</v>
      </c>
      <c r="AZ80" s="185" t="s">
        <v>528</v>
      </c>
      <c r="BA80" s="185" t="s">
        <v>185</v>
      </c>
      <c r="BB80" s="185" t="s">
        <v>528</v>
      </c>
      <c r="BC80" s="185" t="s">
        <v>185</v>
      </c>
      <c r="BD80" s="185" t="s">
        <v>244</v>
      </c>
      <c r="BE80" s="185" t="s">
        <v>2691</v>
      </c>
      <c r="BF80" s="185">
        <v>3</v>
      </c>
      <c r="BG80" s="185" t="s">
        <v>203</v>
      </c>
      <c r="BH80" s="185" t="s">
        <v>529</v>
      </c>
      <c r="BI80" s="185" t="s">
        <v>1402</v>
      </c>
      <c r="BJ80" s="185" t="s">
        <v>203</v>
      </c>
      <c r="BK80" s="185" t="s">
        <v>529</v>
      </c>
      <c r="BL80" s="185" t="s">
        <v>2712</v>
      </c>
      <c r="BM80" s="185" t="s">
        <v>198</v>
      </c>
      <c r="BN80" s="185">
        <v>2</v>
      </c>
      <c r="BO80" s="185" t="s">
        <v>199</v>
      </c>
      <c r="BP80" s="185" t="s">
        <v>2714</v>
      </c>
      <c r="BQ80" s="185" t="s">
        <v>2713</v>
      </c>
      <c r="BR80" s="185" t="s">
        <v>199</v>
      </c>
      <c r="BS80" s="185" t="s">
        <v>2869</v>
      </c>
      <c r="BT80" s="185" t="s">
        <v>228</v>
      </c>
    </row>
    <row r="81" spans="1:72" s="184" customFormat="1" ht="54.95" customHeight="1" x14ac:dyDescent="0.25">
      <c r="A81" s="155">
        <v>29</v>
      </c>
      <c r="B81" s="184" t="s">
        <v>324</v>
      </c>
      <c r="C81" s="184" t="s">
        <v>570</v>
      </c>
      <c r="D81" s="184" t="s">
        <v>3222</v>
      </c>
      <c r="E81" s="184" t="s">
        <v>3223</v>
      </c>
      <c r="F81" s="184" t="s">
        <v>3224</v>
      </c>
      <c r="G81" s="184" t="s">
        <v>3225</v>
      </c>
      <c r="H81" s="184" t="s">
        <v>3226</v>
      </c>
      <c r="I81" s="184" t="s">
        <v>3227</v>
      </c>
      <c r="J81" s="184" t="s">
        <v>3228</v>
      </c>
      <c r="K81" s="184" t="s">
        <v>3229</v>
      </c>
      <c r="L81" s="184" t="s">
        <v>2678</v>
      </c>
      <c r="M81" s="184" t="s">
        <v>3230</v>
      </c>
      <c r="N81" s="184" t="s">
        <v>216</v>
      </c>
      <c r="O81" s="184">
        <v>20</v>
      </c>
      <c r="P81" s="184" t="s">
        <v>259</v>
      </c>
      <c r="Q81" s="184" t="s">
        <v>3231</v>
      </c>
      <c r="R81" s="184" t="s">
        <v>3232</v>
      </c>
      <c r="S81" s="184" t="s">
        <v>3233</v>
      </c>
      <c r="T81" s="184" t="s">
        <v>3234</v>
      </c>
      <c r="U81" s="184" t="s">
        <v>3235</v>
      </c>
      <c r="V81" s="184" t="s">
        <v>3236</v>
      </c>
      <c r="W81" s="184" t="s">
        <v>3237</v>
      </c>
      <c r="X81" s="184" t="s">
        <v>3238</v>
      </c>
      <c r="Y81" s="185" t="s">
        <v>173</v>
      </c>
      <c r="Z81" s="185">
        <v>4</v>
      </c>
      <c r="AA81" s="185" t="s">
        <v>3239</v>
      </c>
      <c r="AB81" s="185" t="s">
        <v>3240</v>
      </c>
      <c r="AC81" s="185" t="s">
        <v>715</v>
      </c>
      <c r="AD81" s="185" t="s">
        <v>3239</v>
      </c>
      <c r="AE81" s="185" t="s">
        <v>3240</v>
      </c>
      <c r="AF81" s="185" t="s">
        <v>228</v>
      </c>
      <c r="AG81" s="185" t="s">
        <v>2687</v>
      </c>
      <c r="AH81" s="185">
        <v>4</v>
      </c>
      <c r="AI81" s="185" t="s">
        <v>184</v>
      </c>
      <c r="AJ81" s="185" t="s">
        <v>349</v>
      </c>
      <c r="AK81" s="185" t="s">
        <v>2790</v>
      </c>
      <c r="AL81" s="185" t="s">
        <v>184</v>
      </c>
      <c r="AM81" s="185" t="s">
        <v>349</v>
      </c>
      <c r="AN81" s="185" t="s">
        <v>528</v>
      </c>
      <c r="AO81" s="185" t="s">
        <v>2688</v>
      </c>
      <c r="AP81" s="185">
        <v>4</v>
      </c>
      <c r="AQ81" s="185" t="s">
        <v>186</v>
      </c>
      <c r="AR81" s="185" t="s">
        <v>185</v>
      </c>
      <c r="AS81" s="185" t="s">
        <v>3241</v>
      </c>
      <c r="AT81" s="185" t="s">
        <v>186</v>
      </c>
      <c r="AU81" s="185" t="s">
        <v>185</v>
      </c>
      <c r="AV81" s="185" t="s">
        <v>3242</v>
      </c>
      <c r="AW81" s="185" t="s">
        <v>2689</v>
      </c>
      <c r="AX81" s="185">
        <v>3</v>
      </c>
      <c r="AY81" s="185" t="s">
        <v>2975</v>
      </c>
      <c r="AZ81" s="185" t="s">
        <v>715</v>
      </c>
      <c r="BA81" s="185" t="s">
        <v>3183</v>
      </c>
      <c r="BB81" s="185" t="s">
        <v>2975</v>
      </c>
      <c r="BC81" s="185" t="s">
        <v>715</v>
      </c>
      <c r="BD81" s="185" t="s">
        <v>185</v>
      </c>
      <c r="BE81" s="185" t="s">
        <v>2691</v>
      </c>
      <c r="BF81" s="185">
        <v>3</v>
      </c>
      <c r="BG81" s="185" t="s">
        <v>203</v>
      </c>
      <c r="BH81" s="185" t="s">
        <v>3239</v>
      </c>
      <c r="BI81" s="185" t="s">
        <v>3240</v>
      </c>
      <c r="BJ81" s="185" t="s">
        <v>203</v>
      </c>
      <c r="BK81" s="185" t="s">
        <v>3239</v>
      </c>
      <c r="BL81" s="185" t="s">
        <v>3240</v>
      </c>
      <c r="BM81" s="185" t="s">
        <v>198</v>
      </c>
      <c r="BN81" s="185">
        <v>2</v>
      </c>
      <c r="BO81" s="185" t="s">
        <v>199</v>
      </c>
      <c r="BP81" s="185" t="s">
        <v>200</v>
      </c>
      <c r="BQ81" s="185" t="s">
        <v>3141</v>
      </c>
      <c r="BR81" s="185" t="s">
        <v>199</v>
      </c>
      <c r="BS81" s="185" t="s">
        <v>3243</v>
      </c>
      <c r="BT81" s="185" t="s">
        <v>200</v>
      </c>
    </row>
    <row r="82" spans="1:72" s="184" customFormat="1" ht="54.95" customHeight="1" x14ac:dyDescent="0.25">
      <c r="A82" s="155">
        <v>30</v>
      </c>
      <c r="B82" s="184" t="s">
        <v>765</v>
      </c>
      <c r="C82" s="184" t="s">
        <v>247</v>
      </c>
      <c r="D82" s="184" t="s">
        <v>766</v>
      </c>
      <c r="E82" s="184" t="s">
        <v>3244</v>
      </c>
      <c r="F82" s="184" t="s">
        <v>3245</v>
      </c>
      <c r="G82" s="184" t="s">
        <v>3246</v>
      </c>
      <c r="H82" s="184" t="s">
        <v>3247</v>
      </c>
      <c r="I82" s="184" t="s">
        <v>3248</v>
      </c>
      <c r="J82" s="184" t="s">
        <v>3249</v>
      </c>
      <c r="K82" s="184" t="s">
        <v>3250</v>
      </c>
      <c r="L82" s="184" t="s">
        <v>2678</v>
      </c>
      <c r="M82" s="184" t="s">
        <v>3251</v>
      </c>
      <c r="N82" s="184" t="s">
        <v>216</v>
      </c>
      <c r="O82" s="184">
        <v>20</v>
      </c>
      <c r="P82" s="184" t="s">
        <v>164</v>
      </c>
      <c r="Q82" s="184" t="s">
        <v>3252</v>
      </c>
      <c r="R82" s="184" t="s">
        <v>3253</v>
      </c>
      <c r="S82" s="184" t="s">
        <v>780</v>
      </c>
      <c r="T82" s="184" t="s">
        <v>3254</v>
      </c>
      <c r="U82" s="184" t="s">
        <v>3255</v>
      </c>
      <c r="V82" s="184" t="s">
        <v>3256</v>
      </c>
      <c r="W82" s="184" t="s">
        <v>3257</v>
      </c>
      <c r="X82" s="184" t="s">
        <v>3258</v>
      </c>
      <c r="Y82" s="185" t="s">
        <v>173</v>
      </c>
      <c r="Z82" s="185">
        <v>4</v>
      </c>
      <c r="AA82" s="185" t="s">
        <v>784</v>
      </c>
      <c r="AB82" s="185" t="s">
        <v>1824</v>
      </c>
      <c r="AC82" s="185" t="s">
        <v>176</v>
      </c>
      <c r="AD82" s="185" t="s">
        <v>784</v>
      </c>
      <c r="AE82" s="185" t="s">
        <v>177</v>
      </c>
      <c r="AF82" s="185" t="s">
        <v>1824</v>
      </c>
      <c r="AG82" s="185" t="s">
        <v>2687</v>
      </c>
      <c r="AH82" s="185">
        <v>4</v>
      </c>
      <c r="AI82" s="185" t="s">
        <v>184</v>
      </c>
      <c r="AJ82" s="185" t="s">
        <v>2690</v>
      </c>
      <c r="AK82" s="185" t="s">
        <v>182</v>
      </c>
      <c r="AL82" s="185" t="s">
        <v>184</v>
      </c>
      <c r="AM82" s="185" t="s">
        <v>437</v>
      </c>
      <c r="AN82" s="185" t="s">
        <v>182</v>
      </c>
      <c r="AO82" s="185" t="s">
        <v>2688</v>
      </c>
      <c r="AP82" s="185">
        <v>4</v>
      </c>
      <c r="AQ82" s="185" t="s">
        <v>186</v>
      </c>
      <c r="AR82" s="185" t="s">
        <v>185</v>
      </c>
      <c r="AS82" s="185" t="s">
        <v>2426</v>
      </c>
      <c r="AT82" s="185" t="s">
        <v>186</v>
      </c>
      <c r="AU82" s="185" t="s">
        <v>185</v>
      </c>
      <c r="AV82" s="185" t="s">
        <v>437</v>
      </c>
      <c r="AW82" s="185" t="s">
        <v>2689</v>
      </c>
      <c r="AX82" s="185">
        <v>3</v>
      </c>
      <c r="AY82" s="185" t="s">
        <v>658</v>
      </c>
      <c r="AZ82" s="185" t="s">
        <v>437</v>
      </c>
      <c r="BA82" s="185" t="s">
        <v>200</v>
      </c>
      <c r="BB82" s="185" t="s">
        <v>654</v>
      </c>
      <c r="BC82" s="185" t="s">
        <v>437</v>
      </c>
      <c r="BD82" s="185" t="s">
        <v>200</v>
      </c>
      <c r="BE82" s="185" t="s">
        <v>2691</v>
      </c>
      <c r="BF82" s="185">
        <v>3</v>
      </c>
      <c r="BG82" s="185" t="s">
        <v>203</v>
      </c>
      <c r="BH82" s="185" t="s">
        <v>1824</v>
      </c>
      <c r="BI82" s="185" t="s">
        <v>278</v>
      </c>
      <c r="BJ82" s="185" t="s">
        <v>203</v>
      </c>
      <c r="BK82" s="185" t="s">
        <v>1824</v>
      </c>
      <c r="BL82" s="185" t="s">
        <v>2956</v>
      </c>
      <c r="BM82" s="185" t="s">
        <v>198</v>
      </c>
      <c r="BN82" s="185">
        <v>2</v>
      </c>
      <c r="BO82" s="185" t="s">
        <v>199</v>
      </c>
      <c r="BP82" s="185" t="s">
        <v>3259</v>
      </c>
      <c r="BQ82" s="185" t="s">
        <v>200</v>
      </c>
      <c r="BR82" s="185" t="s">
        <v>199</v>
      </c>
      <c r="BS82" s="185" t="s">
        <v>654</v>
      </c>
      <c r="BT82" s="185" t="s">
        <v>437</v>
      </c>
    </row>
  </sheetData>
  <mergeCells count="21">
    <mergeCell ref="I13:M13"/>
    <mergeCell ref="B13:F13"/>
    <mergeCell ref="A26:A36"/>
    <mergeCell ref="B9:F9"/>
    <mergeCell ref="A11:A12"/>
    <mergeCell ref="A15:A16"/>
    <mergeCell ref="H11:H12"/>
    <mergeCell ref="H15:H16"/>
    <mergeCell ref="I9:M9"/>
    <mergeCell ref="B11:F11"/>
    <mergeCell ref="I11:M11"/>
    <mergeCell ref="B12:F12"/>
    <mergeCell ref="I12:M12"/>
    <mergeCell ref="B19:F19"/>
    <mergeCell ref="I19:M19"/>
    <mergeCell ref="B15:F15"/>
    <mergeCell ref="I15:M15"/>
    <mergeCell ref="B16:F16"/>
    <mergeCell ref="I16:M16"/>
    <mergeCell ref="B17:F17"/>
    <mergeCell ref="I17:M1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T82"/>
  <sheetViews>
    <sheetView workbookViewId="0">
      <selection activeCell="A2" sqref="A2"/>
    </sheetView>
  </sheetViews>
  <sheetFormatPr baseColWidth="10" defaultColWidth="9" defaultRowHeight="15" x14ac:dyDescent="0.25"/>
  <cols>
    <col min="1" max="1" width="31.75" style="1" customWidth="1"/>
    <col min="2" max="2" width="37.625" style="1" customWidth="1"/>
    <col min="3" max="3" width="18.625" style="1" customWidth="1"/>
    <col min="4" max="4" width="37.625" style="1" customWidth="1"/>
    <col min="5" max="5" width="16.625" style="1" customWidth="1"/>
    <col min="6" max="6" width="33.625" style="1" customWidth="1"/>
    <col min="7" max="7" width="18" style="1" customWidth="1"/>
    <col min="8" max="8" width="31.625" style="1" customWidth="1"/>
    <col min="9" max="9" width="38.625" style="1" customWidth="1"/>
    <col min="10" max="10" width="31.625" style="1" customWidth="1"/>
    <col min="11" max="11" width="18.625" style="1" customWidth="1"/>
    <col min="12" max="12" width="31.625" style="1" customWidth="1"/>
    <col min="13" max="13" width="16" style="1" customWidth="1"/>
    <col min="14" max="14" width="18" style="1" customWidth="1"/>
    <col min="15" max="15" width="60.75" style="1" customWidth="1"/>
    <col min="16" max="16" width="22" style="1" customWidth="1"/>
    <col min="17" max="17" width="18" style="1" customWidth="1"/>
    <col min="18" max="24" width="30" style="1" customWidth="1"/>
    <col min="25" max="26" width="14" style="7" customWidth="1"/>
    <col min="27" max="27" width="27.75" style="7" customWidth="1"/>
    <col min="28" max="34" width="14" style="7" customWidth="1"/>
    <col min="35" max="35" width="15" style="7" customWidth="1"/>
    <col min="36" max="72" width="14" style="7" customWidth="1"/>
    <col min="73" max="16384" width="9" style="1"/>
  </cols>
  <sheetData>
    <row r="1" spans="1:35" ht="24" customHeight="1" x14ac:dyDescent="0.25">
      <c r="A1" s="33" t="s">
        <v>4766</v>
      </c>
      <c r="B1" s="34"/>
      <c r="C1" s="35"/>
      <c r="D1" s="35"/>
      <c r="E1" s="35"/>
      <c r="F1" s="35"/>
      <c r="G1" s="35"/>
      <c r="H1" s="35"/>
      <c r="I1" s="35"/>
      <c r="J1" s="35"/>
      <c r="K1" s="35"/>
      <c r="L1" s="35"/>
      <c r="M1" s="35"/>
      <c r="N1" s="6"/>
      <c r="O1" s="6"/>
      <c r="P1" s="6"/>
      <c r="Q1" s="6"/>
      <c r="R1" s="6"/>
      <c r="S1" s="6"/>
      <c r="T1" s="6"/>
      <c r="U1" s="6"/>
      <c r="V1" s="6"/>
      <c r="W1" s="6"/>
      <c r="X1" s="6"/>
    </row>
    <row r="2" spans="1:35" ht="20.100000000000001" customHeight="1" x14ac:dyDescent="0.25">
      <c r="A2" s="36" t="s">
        <v>4231</v>
      </c>
      <c r="B2" s="8"/>
      <c r="C2" s="9"/>
      <c r="D2" s="9"/>
      <c r="E2" s="9"/>
      <c r="F2" s="9"/>
      <c r="G2" s="9"/>
      <c r="H2" s="9"/>
      <c r="I2" s="9"/>
      <c r="J2" s="9"/>
      <c r="K2" s="9"/>
      <c r="L2" s="9"/>
      <c r="M2" s="9"/>
    </row>
    <row r="3" spans="1:35" ht="18.75" x14ac:dyDescent="0.25">
      <c r="A3" s="37"/>
      <c r="B3" s="1758" t="s">
        <v>4756</v>
      </c>
      <c r="C3" s="37"/>
      <c r="D3" s="37"/>
      <c r="E3" s="37"/>
      <c r="F3" s="37"/>
      <c r="G3" s="37"/>
      <c r="H3" s="1759" t="s">
        <v>7941</v>
      </c>
      <c r="I3" s="37"/>
      <c r="J3" s="37"/>
      <c r="K3" s="37"/>
      <c r="L3" s="37"/>
      <c r="M3" s="37"/>
      <c r="AA3" s="10" t="s">
        <v>2</v>
      </c>
      <c r="AI3" s="10" t="s">
        <v>3</v>
      </c>
    </row>
    <row r="4" spans="1:35" ht="24" customHeight="1" x14ac:dyDescent="0.25">
      <c r="A4" s="38" t="s">
        <v>4</v>
      </c>
      <c r="B4" s="40">
        <v>1</v>
      </c>
      <c r="C4" s="38" t="s">
        <v>5</v>
      </c>
      <c r="D4" s="39" t="str">
        <f>IFERROR(INDEX($B$53:$B$82,MATCH($B$4,$A$53:$A$82,0)),"")</f>
        <v>École primaire</v>
      </c>
      <c r="E4" s="38" t="s">
        <v>6</v>
      </c>
      <c r="F4" s="39" t="str">
        <f>IFERROR(INDEX($C$53:$C$82,MATCH($B$4,$A$53:$A$82,0)),"")</f>
        <v>Semaine scolaire</v>
      </c>
      <c r="G4" s="38" t="s">
        <v>7</v>
      </c>
      <c r="H4" s="138" t="s">
        <v>8</v>
      </c>
      <c r="I4" s="38" t="s">
        <v>9</v>
      </c>
      <c r="J4" s="39" t="str">
        <f>IFERROR(INDEX($Q$53:$Q$82,MATCH($B$4,$A$53:$A$82,0)),"")</f>
        <v>Cycle scolaire / végétarien</v>
      </c>
      <c r="L4" s="38" t="s">
        <v>10</v>
      </c>
      <c r="M4" s="39" t="str">
        <f>IFERROR(INDEX($P$53:$P$82,MATCH($B$4,$A$53:$A$82,0)),"")</f>
        <v>Moyen</v>
      </c>
      <c r="AA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le repas doit etre controle sur l'equilibre global et sur le cycle le point prioritaire est l'absence de menu vegetarien identifie</v>
      </c>
      <c r="AI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$82,MATCH($B$4,$A$53:$A$82,0)),"")),CHAR(160)," ")," "," "),CHAR(10)," "),CHAR(13)," "),CHAR(9)," "),"’","'"),"."," "),","," "),";"," "),":"," "),"-"," "),"("," "),")"," "),"?"," "),"!"," "),"/"," "),"é","e"),"è","e"),"ê","e"),"ë","e"),"à","a"),"â","a"),"ä","a"),"ù","u"),"û","u"),"ü","u"),"ô","o"),"ö","o"),"î","i"),"ï","i"),"ç","c")))</f>
        <v>le repas doit etre controle sur l'equilibre global et sur le cycle le point prioritaire est l'absence de menu vegetarien identifie il faut prevoir un vrai menu vegetarien construit avec legumineuses cereales œufs ou laitage selon le contexte les achats egalim la saison le pms les allergenes la production et l'acceptabilite doivent aussi etre verifies pour limiter le gaspillage</v>
      </c>
    </row>
    <row r="5" spans="1:35" ht="24" customHeight="1" x14ac:dyDescent="0.25">
      <c r="A5" s="41" t="s">
        <v>11</v>
      </c>
      <c r="B5" s="78" t="str">
        <f>IFERROR(INDEX($E$53:$E$82,MATCH($B$4,$A$53:$A$82,0)),"")</f>
        <v>Cycle sans menu végétarien hebdomadaire identifié</v>
      </c>
      <c r="C5" s="42"/>
      <c r="D5" s="42"/>
      <c r="E5" s="43"/>
      <c r="F5" s="43"/>
      <c r="G5" s="44"/>
      <c r="H5" s="43"/>
      <c r="I5" s="43"/>
      <c r="J5" s="43"/>
      <c r="K5" s="43"/>
      <c r="L5" s="43"/>
      <c r="M5" s="43"/>
      <c r="O5" s="162" t="s">
        <v>4830</v>
      </c>
      <c r="AA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le repas doit etre controle sur l'equilibre global et sur le cycle le point prioritaire est l'absence de menu vegetarien identifie il faut prevoir un vrai menu vegetarien construit avec legumineuses cereales œufs ou laitage selon le contexte les achats egalim la saison le pms les allergenes la production et l'acceptabilite doivent aussi etre verifies pour limiter le gaspillage</v>
      </c>
      <c r="AI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$82,MATCH($B$4,$A$53:$A$82,0)),"")),CHAR(160)," ")," "," "),CHAR(10)," "),CHAR(13)," "),CHAR(9)," "),"’","'"),"."," "),","," "),";"," "),":"," "),"-"," "),"("," "),")"," "),"?"," "),"!"," "),"/"," "),"é","e"),"è","e"),"ê","e"),"ë","e"),"à","a"),"â","a"),"ä","a"),"ù","u"),"û","u"),"ü","u"),"ô","o"),"ö","o"),"î","i"),"ï","i"),"ç","c")))</f>
        <v>il ne suffit pas que chaque repas ait un plat il faut verifier l'equilibre du menu prevoir un vrai menu vege dans la semaine regarder egalim la saison les allergenes l'hygiene et si les eleves vont le manger</v>
      </c>
    </row>
    <row r="6" spans="1:35" ht="24" customHeight="1" x14ac:dyDescent="0.25">
      <c r="A6" s="41" t="s">
        <v>12</v>
      </c>
      <c r="B6" s="45" t="str">
        <f>IFERROR(INDEX($D$53:$D$82,MATCH($B$4,$A$53:$A$82,0)),"")</f>
        <v>Lundi poisson-riz ; mardi poulet-pâtes ; jeudi bœuf-purée ; vendredi jambon-gratin</v>
      </c>
      <c r="C6" s="46"/>
      <c r="D6" s="46"/>
      <c r="E6" s="46"/>
      <c r="F6" s="46"/>
      <c r="G6" s="44"/>
      <c r="H6" s="43"/>
      <c r="I6" s="43"/>
      <c r="J6" s="43"/>
      <c r="K6" s="43"/>
      <c r="L6" s="43"/>
      <c r="M6" s="43"/>
      <c r="O6" s="157" t="s">
        <v>4844</v>
      </c>
      <c r="AA6"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il ne suffit pas que chaque repas ait un plat il faut verifier l'equilibre du menu prevoir un vrai menu vege dans la semaine</v>
      </c>
    </row>
    <row r="7" spans="1:35" ht="15.75" x14ac:dyDescent="0.25">
      <c r="A7" s="11"/>
      <c r="B7" s="47"/>
      <c r="C7" s="47"/>
      <c r="D7" s="47"/>
      <c r="E7" s="47"/>
      <c r="F7" s="47"/>
      <c r="G7" s="11"/>
      <c r="H7" s="11"/>
      <c r="I7" s="47"/>
      <c r="J7" s="47"/>
      <c r="K7" s="47"/>
      <c r="L7" s="47"/>
      <c r="M7" s="47"/>
      <c r="AA7"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il ne suffit pas que chaque repas ait un plat il faut verifier l'equilibre du menu prevoir un vrai menu vege dans la semaine regarder egalim la saison les allergenes l'hygiene et si les eleves vont le manger</v>
      </c>
    </row>
    <row r="8" spans="1:35" ht="24" customHeight="1" x14ac:dyDescent="0.25">
      <c r="A8" s="135" t="s">
        <v>13</v>
      </c>
      <c r="B8" s="48"/>
      <c r="C8" s="48"/>
      <c r="D8" s="48"/>
      <c r="E8" s="48"/>
      <c r="F8" s="48"/>
      <c r="G8" s="12"/>
      <c r="H8" s="161" t="s">
        <v>14</v>
      </c>
      <c r="I8" s="49"/>
      <c r="J8" s="49"/>
      <c r="K8" s="49"/>
      <c r="L8" s="49"/>
      <c r="M8" s="49"/>
      <c r="O8" s="2" t="s">
        <v>4232</v>
      </c>
      <c r="P8" s="3"/>
      <c r="Q8" s="3"/>
      <c r="R8" s="3"/>
      <c r="S8" s="3"/>
      <c r="W8" s="7"/>
      <c r="X8" s="7"/>
    </row>
    <row r="9" spans="1:35" ht="54.95" customHeight="1" x14ac:dyDescent="0.25">
      <c r="A9" s="13" t="s">
        <v>16</v>
      </c>
      <c r="B9" s="1254" t="str">
        <f>IFERROR(INDEX($F$53:$F$82,MATCH($B$4,$A$53:$A$82,0)),"")</f>
        <v>Contrôlez ce cycle court : équilibre global, présence d’un menu végétarien, obligations EGalim, saisonnalité, PMS/allergènes/production et risque de gaspillage.</v>
      </c>
      <c r="C9" s="1254"/>
      <c r="D9" s="1254"/>
      <c r="E9" s="1254"/>
      <c r="F9" s="1254"/>
      <c r="G9" s="12"/>
      <c r="H9" s="14" t="s">
        <v>17</v>
      </c>
      <c r="I9" s="1254" t="str">
        <f>IFERROR(INDEX($G$53:$G$82,MATCH($B$4,$A$53:$A$82,0)),"")</f>
        <v>Dans cette semaine de cantine, qu’est-ce qu’il faut vérifier avant de dire que les menus sont corrects ?</v>
      </c>
      <c r="J9" s="1254"/>
      <c r="K9" s="1254"/>
      <c r="L9" s="1254"/>
      <c r="M9" s="1254"/>
      <c r="O9" s="142" t="s">
        <v>4233</v>
      </c>
      <c r="P9" s="139"/>
      <c r="Q9" s="5"/>
      <c r="R9" s="5"/>
      <c r="S9" s="5"/>
      <c r="V9" s="15"/>
      <c r="W9" s="15"/>
      <c r="X9" s="15"/>
    </row>
    <row r="10" spans="1:35" ht="18.75" x14ac:dyDescent="0.25">
      <c r="A10" s="11"/>
      <c r="B10" s="47"/>
      <c r="C10" s="47"/>
      <c r="D10" s="47"/>
      <c r="E10" s="47"/>
      <c r="F10" s="47"/>
      <c r="G10" s="11"/>
      <c r="H10" s="11"/>
      <c r="I10" s="47"/>
      <c r="J10" s="47"/>
      <c r="K10" s="47"/>
      <c r="L10" s="47"/>
      <c r="M10" s="47"/>
      <c r="O10" s="142" t="s">
        <v>4234</v>
      </c>
      <c r="P10" s="139"/>
      <c r="Q10" s="5"/>
      <c r="R10" s="5"/>
      <c r="S10" s="5"/>
      <c r="V10" s="15"/>
      <c r="W10" s="15"/>
      <c r="X10" s="15"/>
    </row>
    <row r="11" spans="1:35" ht="50.1" customHeight="1" x14ac:dyDescent="0.25">
      <c r="A11" s="1260" t="s">
        <v>22</v>
      </c>
      <c r="B11" s="1255" t="s">
        <v>4785</v>
      </c>
      <c r="C11" s="1255"/>
      <c r="D11" s="1255"/>
      <c r="E11" s="1255"/>
      <c r="F11" s="1255"/>
      <c r="G11" s="12"/>
      <c r="H11" s="1261" t="s">
        <v>23</v>
      </c>
      <c r="I11" s="1255" t="s">
        <v>4789</v>
      </c>
      <c r="J11" s="1255"/>
      <c r="K11" s="1255"/>
      <c r="L11" s="1255"/>
      <c r="M11" s="1255"/>
      <c r="O11" s="142" t="s">
        <v>4237</v>
      </c>
      <c r="P11" s="139"/>
      <c r="Q11" s="5"/>
      <c r="R11" s="5"/>
      <c r="S11" s="5"/>
      <c r="V11" s="15"/>
      <c r="W11" s="15"/>
      <c r="X11" s="15"/>
    </row>
    <row r="12" spans="1:35" ht="50.1" customHeight="1" x14ac:dyDescent="0.25">
      <c r="A12" s="1260"/>
      <c r="B12" s="1255" t="s">
        <v>4786</v>
      </c>
      <c r="C12" s="1255"/>
      <c r="D12" s="1255"/>
      <c r="E12" s="1255"/>
      <c r="F12" s="1255"/>
      <c r="G12" s="12"/>
      <c r="H12" s="1261"/>
      <c r="I12" s="1255" t="s">
        <v>4790</v>
      </c>
      <c r="J12" s="1255"/>
      <c r="K12" s="1255"/>
      <c r="L12" s="1255"/>
      <c r="M12" s="1255"/>
      <c r="O12" s="142" t="s">
        <v>4238</v>
      </c>
      <c r="P12" s="141"/>
      <c r="Q12" s="5"/>
      <c r="R12" s="5"/>
      <c r="S12" s="5"/>
      <c r="V12" s="15"/>
      <c r="W12" s="15"/>
      <c r="X12" s="15"/>
    </row>
    <row r="13" spans="1:35" ht="60" customHeight="1" x14ac:dyDescent="0.25">
      <c r="A13" s="13" t="s">
        <v>30</v>
      </c>
      <c r="B13" s="1257" t="str">
        <f>IFERROR(INDEX($J$53:$J$82,MATCH($B$4,$A$53:$A$82,0)),"")</f>
        <v>Si la réponse parle seulement d’équilibre, faire chercher l’absence du menu végétarien dans le cycle.</v>
      </c>
      <c r="C13" s="1257"/>
      <c r="D13" s="1257"/>
      <c r="E13" s="1257"/>
      <c r="F13" s="1257"/>
      <c r="G13" s="12"/>
      <c r="H13" s="14" t="s">
        <v>31</v>
      </c>
      <c r="I13" s="1256" t="str">
        <f>IFERROR(INDEX($K$53:$K$82,MATCH($B$4,$A$53:$A$82,0)),"")</f>
        <v>Demander : « Où est le menu végé de la semaine ? Est-ce qu’il est vraiment construit ? »</v>
      </c>
      <c r="J13" s="1256"/>
      <c r="K13" s="1256"/>
      <c r="L13" s="1256"/>
      <c r="M13" s="1256"/>
      <c r="O13" s="142" t="s">
        <v>4239</v>
      </c>
      <c r="P13" s="139"/>
      <c r="Q13" s="5"/>
      <c r="R13" s="5"/>
      <c r="S13" s="5"/>
      <c r="V13" s="15"/>
      <c r="W13" s="15"/>
      <c r="X13" s="15"/>
    </row>
    <row r="14" spans="1:35" ht="18.75" x14ac:dyDescent="0.25">
      <c r="A14" s="11"/>
      <c r="B14" s="47"/>
      <c r="C14" s="47"/>
      <c r="D14" s="47"/>
      <c r="E14" s="47"/>
      <c r="F14" s="47"/>
      <c r="G14" s="11"/>
      <c r="H14" s="11"/>
      <c r="I14" s="47"/>
      <c r="J14" s="47"/>
      <c r="K14" s="47"/>
      <c r="L14" s="47"/>
      <c r="M14" s="47"/>
      <c r="O14" s="142" t="s">
        <v>4240</v>
      </c>
      <c r="P14" s="139"/>
      <c r="Q14" s="5"/>
      <c r="R14" s="5"/>
      <c r="S14" s="5"/>
      <c r="V14" s="15"/>
      <c r="W14" s="15"/>
      <c r="X14" s="15"/>
    </row>
    <row r="15" spans="1:35" ht="50.1" customHeight="1" x14ac:dyDescent="0.25">
      <c r="A15" s="1259" t="s">
        <v>36</v>
      </c>
      <c r="B15" s="1255" t="s">
        <v>4787</v>
      </c>
      <c r="C15" s="1255"/>
      <c r="D15" s="1255"/>
      <c r="E15" s="1255"/>
      <c r="F15" s="1255"/>
      <c r="G15" s="12"/>
      <c r="H15" s="1261" t="s">
        <v>38</v>
      </c>
      <c r="I15" s="1255" t="s">
        <v>4791</v>
      </c>
      <c r="J15" s="1255"/>
      <c r="K15" s="1255"/>
      <c r="L15" s="1255"/>
      <c r="M15" s="1255"/>
      <c r="O15" s="142" t="s">
        <v>4241</v>
      </c>
      <c r="P15" s="139"/>
      <c r="Q15" s="5"/>
      <c r="R15" s="5"/>
      <c r="S15" s="5"/>
      <c r="V15" s="15"/>
      <c r="W15" s="15"/>
      <c r="X15" s="15"/>
    </row>
    <row r="16" spans="1:35" ht="50.1" customHeight="1" x14ac:dyDescent="0.25">
      <c r="A16" s="1259"/>
      <c r="B16" s="1255" t="s">
        <v>4788</v>
      </c>
      <c r="C16" s="1255"/>
      <c r="D16" s="1255"/>
      <c r="E16" s="1255"/>
      <c r="F16" s="1255"/>
      <c r="G16" s="12"/>
      <c r="H16" s="1261"/>
      <c r="I16" s="1255" t="s">
        <v>4792</v>
      </c>
      <c r="J16" s="1255"/>
      <c r="K16" s="1255"/>
      <c r="L16" s="1255"/>
      <c r="M16" s="1255"/>
      <c r="O16" s="142" t="s">
        <v>4242</v>
      </c>
      <c r="P16" s="139"/>
      <c r="Q16" s="5"/>
      <c r="R16" s="5"/>
      <c r="S16" s="5"/>
      <c r="V16" s="15"/>
      <c r="W16" s="15"/>
      <c r="X16" s="15"/>
    </row>
    <row r="17" spans="1:34" ht="60" customHeight="1" x14ac:dyDescent="0.25">
      <c r="A17" s="13" t="s">
        <v>44</v>
      </c>
      <c r="B17" s="1257" t="str">
        <f>IF(UPPER($H$4)="X",IFERROR(INDEX($H$53:$H$82,MATCH($B$4,$A$53:$A$82,0)),""),"Réponse attendue masquée — saisir X en H4 pour afficher")</f>
        <v>Le repas doit être contrôlé sur l’équilibre global et sur le cycle. Le point prioritaire est l’absence de menu végétarien identifié : il faut prévoir un vrai menu végétarien construit avec légumineuses, céréales, œufs ou laitage selon le contexte. Les achats EGalim, la saison, le PMS, les allergènes, la production et l’acceptabilité doivent aussi être vérifiés pour limiter le gaspillage.</v>
      </c>
      <c r="C17" s="1257"/>
      <c r="D17" s="1257"/>
      <c r="E17" s="1257"/>
      <c r="F17" s="1257"/>
      <c r="G17" s="12"/>
      <c r="H17" s="17" t="s">
        <v>45</v>
      </c>
      <c r="I17" s="1256" t="str">
        <f>IF(UPPER($H$4)="X",IFERROR(INDEX($I$53:$I$82,MATCH($B$4,$A$53:$A$82,0)),""),"Réponse attendue masquée — saisir X en H4 pour afficher")</f>
        <v>Il ne suffit pas que chaque repas ait un plat. Il faut vérifier l’équilibre du menu, prévoir un vrai menu végé dans la semaine, regarder EGalim, la saison, les allergènes, l’hygiène et si les élèves vont le manger.</v>
      </c>
      <c r="J17" s="1256"/>
      <c r="K17" s="1256"/>
      <c r="L17" s="1256"/>
      <c r="M17" s="1256"/>
      <c r="O17" s="142" t="s">
        <v>4243</v>
      </c>
      <c r="P17" s="139"/>
      <c r="Q17" s="5"/>
      <c r="R17" s="5"/>
      <c r="S17" s="5"/>
      <c r="V17" s="15"/>
      <c r="W17" s="15"/>
      <c r="X17" s="15"/>
    </row>
    <row r="18" spans="1:34" ht="18.75" x14ac:dyDescent="0.25">
      <c r="A18" s="11"/>
      <c r="B18" s="47"/>
      <c r="C18" s="47"/>
      <c r="D18" s="47"/>
      <c r="E18" s="47"/>
      <c r="F18" s="47"/>
      <c r="G18" s="11"/>
      <c r="H18" s="11"/>
      <c r="I18" s="47"/>
      <c r="J18" s="47"/>
      <c r="K18" s="47"/>
      <c r="L18" s="47"/>
      <c r="M18" s="47"/>
      <c r="O18" s="144" t="s">
        <v>4244</v>
      </c>
      <c r="P18" s="139"/>
      <c r="Q18" s="5"/>
      <c r="R18" s="5"/>
      <c r="S18" s="5"/>
      <c r="U18" s="15"/>
      <c r="V18" s="15"/>
      <c r="W18" s="15"/>
      <c r="X18" s="15"/>
    </row>
    <row r="19" spans="1:34" ht="54.95" customHeight="1" x14ac:dyDescent="0.25">
      <c r="A19" s="50" t="s">
        <v>50</v>
      </c>
      <c r="B19" s="1263" t="str">
        <f>IF(ISBLANK(H4),"",IF(UPPER(TRIM($H$4))="X",IFERROR(INDEX($M$53:$M$82,MATCH($B$4,$A$53:$A$82,0)),""),"Mots-clés masqués — saisir X en H4 pour afficher"))</f>
        <v>equilibre ; vegetarien ; diversification ; egalim ; durables ; bio ; saison ; pms ; allergenes ; production ; gaspillage ; acceptabilite</v>
      </c>
      <c r="C19" s="1263"/>
      <c r="D19" s="1263"/>
      <c r="E19" s="1263"/>
      <c r="F19" s="1263"/>
      <c r="G19" s="12"/>
      <c r="H19" s="51" t="s">
        <v>51</v>
      </c>
      <c r="I19" s="1262" t="str">
        <f>IF(ISBLANK(H4),"",IFERROR(INDEX($X$53:$X$82,MATCH($B$4,$A$53:$A$82,0)),""))</f>
        <v>Un cycle se contrôle avant validation.</v>
      </c>
      <c r="J19" s="1262"/>
      <c r="K19" s="1262"/>
      <c r="L19" s="1262"/>
      <c r="M19" s="1262"/>
      <c r="O19" s="144" t="s">
        <v>4245</v>
      </c>
      <c r="P19" s="139"/>
      <c r="Q19" s="5"/>
      <c r="R19" s="5"/>
      <c r="S19" s="5"/>
      <c r="U19" s="7"/>
      <c r="V19" s="7"/>
      <c r="W19" s="7"/>
      <c r="X19" s="7"/>
    </row>
    <row r="20" spans="1:34" ht="18.75" x14ac:dyDescent="0.25">
      <c r="A20" s="52"/>
      <c r="B20" s="47"/>
      <c r="C20" s="47"/>
      <c r="D20" s="47"/>
      <c r="E20" s="47"/>
      <c r="F20" s="47"/>
      <c r="G20" s="11"/>
      <c r="H20" s="12"/>
      <c r="I20" s="44"/>
      <c r="J20" s="44"/>
      <c r="K20" s="44"/>
      <c r="L20" s="44"/>
      <c r="M20" s="44"/>
      <c r="O20" s="144" t="s">
        <v>4246</v>
      </c>
      <c r="P20" s="4"/>
      <c r="Q20" s="5"/>
      <c r="R20" s="5"/>
      <c r="S20" s="5"/>
      <c r="U20" s="7"/>
      <c r="V20" s="7"/>
      <c r="W20" s="7"/>
      <c r="X20" s="7"/>
    </row>
    <row r="21" spans="1:34" ht="18.75" customHeight="1" x14ac:dyDescent="0.25">
      <c r="A21" s="12"/>
      <c r="B21" s="12"/>
      <c r="C21" s="12"/>
      <c r="D21" s="12"/>
      <c r="E21" s="12"/>
      <c r="F21" s="12"/>
      <c r="G21" s="12"/>
      <c r="H21" s="12"/>
      <c r="I21" s="12"/>
      <c r="J21" s="12"/>
      <c r="K21" s="12"/>
      <c r="L21" s="12"/>
      <c r="M21" s="12"/>
      <c r="O21" s="144" t="s">
        <v>4247</v>
      </c>
      <c r="P21" s="4"/>
      <c r="Q21" s="5"/>
      <c r="R21" s="5"/>
      <c r="S21" s="5"/>
      <c r="U21" s="7"/>
      <c r="V21" s="7"/>
      <c r="W21" s="7"/>
      <c r="X21" s="7"/>
    </row>
    <row r="22" spans="1:34" ht="24" customHeight="1" x14ac:dyDescent="0.25">
      <c r="A22" s="75" t="s">
        <v>52</v>
      </c>
      <c r="B22" s="18"/>
      <c r="C22" s="18"/>
      <c r="D22" s="18"/>
      <c r="E22" s="18"/>
      <c r="F22" s="18"/>
      <c r="G22" s="18"/>
      <c r="H22" s="18"/>
      <c r="I22" s="18"/>
      <c r="J22" s="18"/>
      <c r="K22" s="18"/>
      <c r="L22" s="18"/>
      <c r="M22" s="18"/>
      <c r="O22" s="144" t="s">
        <v>4248</v>
      </c>
      <c r="P22" s="4"/>
      <c r="Q22" s="5"/>
      <c r="R22" s="5"/>
      <c r="S22" s="5"/>
      <c r="U22" s="7"/>
      <c r="V22" s="7"/>
      <c r="W22" s="7"/>
      <c r="X22" s="7"/>
    </row>
    <row r="23" spans="1:34" ht="60" customHeight="1" x14ac:dyDescent="0.25">
      <c r="A23" s="76" t="s">
        <v>4249</v>
      </c>
      <c r="B23" s="74" t="str">
        <f>IF(UPPER($H$4)="X",IFERROR(INDEX($R$53:$R$82,MATCH($B$4,$A$53:$A$82,0)),""),"Masqué")</f>
        <v>Contrôler les familles de repas et les composantes.</v>
      </c>
      <c r="C23" s="77" t="s">
        <v>4250</v>
      </c>
      <c r="D23" s="74" t="str">
        <f>IF(UPPER($H$4)="X",IFERROR(INDEX($S$53:$S$82,MATCH($B$4,$A$53:$A$82,0)),""),"Masqué")</f>
        <v>Créer un menu végétarien construit dans le cycle.</v>
      </c>
      <c r="E23" s="77" t="s">
        <v>4251</v>
      </c>
      <c r="F23" s="74" t="str">
        <f>IF(UPPER($H$4)="X",IFERROR(INDEX($T$53:$T$82,MATCH($B$4,$A$53:$A$82,0)),""),"Masqué")</f>
        <v>Vérifier taux produits durables/bio sur achats.</v>
      </c>
      <c r="G23" s="77" t="s">
        <v>6</v>
      </c>
      <c r="H23" s="74" t="str">
        <f>IF(UPPER($H$4)="X",IFERROR(INDEX($U$53:$U$82,MATCH($B$4,$A$53:$A$82,0)),""),"Masqué")</f>
        <v>Adapter aux produits de saison disponibles.</v>
      </c>
      <c r="I23" s="77" t="s">
        <v>4252</v>
      </c>
      <c r="J23" s="74" t="str">
        <f>IF(UPPER($H$4)="X",IFERROR(INDEX($V$53:$V$82,MATCH($B$4,$A$53:$A$82,0)),""),"Masqué")</f>
        <v>Vérifier allergènes et faisabilité production.</v>
      </c>
      <c r="K23" s="77" t="s">
        <v>4253</v>
      </c>
      <c r="L23" s="74" t="str">
        <f>IF(UPPER($H$4)="X",IFERROR(INDEX($W$53:$W$82,MATCH($B$4,$A$53:$A$82,0)),""),"Masqué")</f>
        <v>Évaluer acceptabilité élèves pour éviter refus.</v>
      </c>
      <c r="M23" s="12"/>
      <c r="O23" s="144" t="s">
        <v>4254</v>
      </c>
      <c r="P23" s="4"/>
      <c r="Q23" s="5"/>
      <c r="R23" s="5"/>
      <c r="S23" s="5"/>
      <c r="U23" s="7"/>
      <c r="V23" s="7"/>
      <c r="W23" s="7"/>
      <c r="X23" s="7"/>
    </row>
    <row r="24" spans="1:34" ht="15.75" x14ac:dyDescent="0.25">
      <c r="A24" s="12"/>
      <c r="B24" s="12"/>
      <c r="C24" s="12"/>
      <c r="D24" s="12"/>
      <c r="E24" s="12"/>
      <c r="F24" s="12"/>
      <c r="G24" s="12"/>
      <c r="H24" s="12"/>
      <c r="I24" s="12"/>
      <c r="J24" s="12"/>
      <c r="K24" s="12"/>
      <c r="L24" s="12"/>
      <c r="M24" s="12"/>
    </row>
    <row r="25" spans="1:34" ht="15.75" x14ac:dyDescent="0.25">
      <c r="A25" s="12"/>
    </row>
    <row r="26" spans="1:34" ht="24" customHeight="1" x14ac:dyDescent="0.25">
      <c r="A26" s="1258" t="s">
        <v>59</v>
      </c>
      <c r="B26" s="19" t="s">
        <v>60</v>
      </c>
      <c r="C26" s="19" t="s">
        <v>61</v>
      </c>
      <c r="D26" s="19" t="s">
        <v>62</v>
      </c>
      <c r="E26" s="19" t="s">
        <v>63</v>
      </c>
      <c r="F26" s="19" t="s">
        <v>64</v>
      </c>
      <c r="G26" s="20"/>
      <c r="H26" s="17" t="s">
        <v>65</v>
      </c>
      <c r="I26" s="17" t="s">
        <v>61</v>
      </c>
      <c r="J26" s="17" t="s">
        <v>62</v>
      </c>
      <c r="K26" s="17" t="s">
        <v>63</v>
      </c>
      <c r="L26" s="17" t="s">
        <v>64</v>
      </c>
      <c r="M26" s="12"/>
    </row>
    <row r="27" spans="1:34" ht="24" customHeight="1" x14ac:dyDescent="0.25">
      <c r="A27" s="1258"/>
      <c r="B27" s="19" t="s">
        <v>66</v>
      </c>
      <c r="C27" s="19" t="s">
        <v>67</v>
      </c>
      <c r="D27" s="19" t="s">
        <v>68</v>
      </c>
      <c r="E27" s="19" t="s">
        <v>69</v>
      </c>
      <c r="F27" s="19" t="s">
        <v>64</v>
      </c>
      <c r="G27" s="21"/>
      <c r="H27" s="17" t="s">
        <v>66</v>
      </c>
      <c r="I27" s="22" t="s">
        <v>67</v>
      </c>
      <c r="J27" s="22" t="s">
        <v>68</v>
      </c>
      <c r="K27" s="22" t="s">
        <v>69</v>
      </c>
      <c r="L27" s="22" t="s">
        <v>64</v>
      </c>
      <c r="M27" s="12"/>
      <c r="AA27" s="23" t="s">
        <v>70</v>
      </c>
      <c r="AB27" s="23" t="s">
        <v>61</v>
      </c>
      <c r="AC27" s="23" t="s">
        <v>71</v>
      </c>
      <c r="AD27" s="23" t="s">
        <v>72</v>
      </c>
      <c r="AE27" s="23" t="s">
        <v>73</v>
      </c>
      <c r="AF27" s="23" t="s">
        <v>74</v>
      </c>
      <c r="AG27" s="23" t="s">
        <v>75</v>
      </c>
      <c r="AH27" s="23" t="s">
        <v>76</v>
      </c>
    </row>
    <row r="28" spans="1:34" ht="24" customHeight="1" x14ac:dyDescent="0.25">
      <c r="A28" s="1258"/>
      <c r="B28" s="13" t="str">
        <f t="shared" ref="B28:B33" si="0">$AA28</f>
        <v>Équilibre global</v>
      </c>
      <c r="C28" s="24">
        <f t="shared" ref="C28:C33" si="1">$AB28</f>
        <v>4</v>
      </c>
      <c r="D28" s="24">
        <f t="shared" ref="D28:D33" si="2">IF($B28="","",IF(OR(AND($AI$4&lt;&gt;"",ISNUMBER(SEARCH($AI$4,$AA$4))),AND($AC28&lt;&gt;"",ISNUMBER(SEARCH($AC28,$AA$4))),AND($AD28&lt;&gt;"",ISNUMBER(SEARCH($AD28,$AA$4))),AND($AE28&lt;&gt;"",ISNUMBER(SEARCH($AE28,$AA$4)))),$C28,0))</f>
        <v>4</v>
      </c>
      <c r="E28" s="24">
        <f t="shared" ref="E28:E33" si="3">IF(COUNTA($B$15:$B$16)=0,"",IF(OR(AND($AI$4&lt;&gt;"",ISNUMBER(SEARCH($AI$4,$AA$5))),AND($AC28&lt;&gt;"",ISNUMBER(SEARCH($AC28,$AA$5))),AND($AD28&lt;&gt;"",ISNUMBER(SEARCH($AD28,$AA$5))),AND($AE28&lt;&gt;"",ISNUMBER(SEARCH($AE28,$AA$5)))),$C28,0))</f>
        <v>4</v>
      </c>
      <c r="F28" s="16" t="str">
        <f t="shared" ref="F28:F33" si="4">IF(COUNTA($B$15:$B$16)=0,IF($D28&gt;0,"OK initial","Manque"),IF($E28&gt;0,IF($D28&gt;0,"OK","Corrigé"),"Manque"))</f>
        <v>OK</v>
      </c>
      <c r="G28" s="25"/>
      <c r="H28" s="14" t="str">
        <f t="shared" ref="H28:H33" si="5">$AA28</f>
        <v>Équilibre global</v>
      </c>
      <c r="I28" s="24">
        <f t="shared" ref="I28:I33" si="6">$AB28</f>
        <v>4</v>
      </c>
      <c r="J28" s="24">
        <f t="shared" ref="J28:J33" si="7">IF($H28="","",IF(OR(AND($AI$5&lt;&gt;"",ISNUMBER(SEARCH($AI$5,$AA$6))),AND($AF28&lt;&gt;"",ISNUMBER(SEARCH($AF28,$AA$6))),AND($AG28&lt;&gt;"",ISNUMBER(SEARCH($AG28,$AA$6))),AND($AH28&lt;&gt;"",ISNUMBER(SEARCH($AH28,$AA$6)))),$I28,0))</f>
        <v>4</v>
      </c>
      <c r="K28" s="24">
        <f t="shared" ref="K28:K33" si="8">IF(COUNTA($I$15:$I$16)=0,"",IF(OR(AND($AI$5&lt;&gt;"",ISNUMBER(SEARCH($AI$5,$AA$7))),AND($AF28&lt;&gt;"",ISNUMBER(SEARCH($AF28,$AA$7))),AND($AG28&lt;&gt;"",ISNUMBER(SEARCH($AG28,$AA$7))),AND($AH28&lt;&gt;"",ISNUMBER(SEARCH($AH28,$AA$7)))),$I28,0))</f>
        <v>4</v>
      </c>
      <c r="L28" s="16" t="str">
        <f t="shared" ref="L28:L33" si="9">IF(COUNTA($I$15:$I$16)=0,IF($J28&gt;0,"OK initial","Manque"),IF($K28&gt;0,IF($J28&gt;0,"OK","Corrigé"),"Manque"))</f>
        <v>OK</v>
      </c>
      <c r="M28" s="12"/>
      <c r="AA28" s="10" t="str">
        <f>IFERROR(INDEX($Y$53:$Y$82,MATCH($B$4,$A$53:$A$82,0)),"")</f>
        <v>Équilibre global</v>
      </c>
      <c r="AB28" s="26">
        <f>IFERROR(INDEX($Z$53:$Z$82,MATCH($B$4,$A$53:$A$82,0)),0)</f>
        <v>4</v>
      </c>
      <c r="AC28" s="26" t="str">
        <f>IFERROR(INDEX($AA$53:$AA$82,MATCH($B$4,$A$53:$A$82,0)),"")</f>
        <v>equilibre</v>
      </c>
      <c r="AD28" s="26" t="str">
        <f>IFERROR(INDEX($AB$53:$AB$82,MATCH($B$4,$A$53:$A$82,0)),"")</f>
        <v>menu</v>
      </c>
      <c r="AE28" s="26" t="str">
        <f>IFERROR(INDEX($AC$53:$AC$82,MATCH($B$4,$A$53:$A$82,0)),"")</f>
        <v>repas</v>
      </c>
      <c r="AF28" s="26" t="str">
        <f>IFERROR(INDEX($AD$53:$AD$82,MATCH($B$4,$A$53:$A$82,0)),"")</f>
        <v>equilibre</v>
      </c>
      <c r="AG28" s="26" t="str">
        <f>IFERROR(INDEX($AE$53:$AE$82,MATCH($B$4,$A$53:$A$82,0)),"")</f>
        <v>menu</v>
      </c>
      <c r="AH28" s="26" t="str">
        <f>IFERROR(INDEX($AF$53:$AF$82,MATCH($B$4,$A$53:$A$82,0)),"")</f>
        <v>repas</v>
      </c>
    </row>
    <row r="29" spans="1:34" ht="24" customHeight="1" x14ac:dyDescent="0.25">
      <c r="A29" s="1258"/>
      <c r="B29" s="13" t="str">
        <f t="shared" si="0"/>
        <v>Végétarien / diversification</v>
      </c>
      <c r="C29" s="24">
        <f t="shared" si="1"/>
        <v>4</v>
      </c>
      <c r="D29" s="24">
        <f t="shared" si="2"/>
        <v>4</v>
      </c>
      <c r="E29" s="24">
        <f t="shared" si="3"/>
        <v>4</v>
      </c>
      <c r="F29" s="16" t="str">
        <f t="shared" si="4"/>
        <v>OK</v>
      </c>
      <c r="G29" s="25"/>
      <c r="H29" s="14" t="str">
        <f t="shared" si="5"/>
        <v>Végétarien / diversification</v>
      </c>
      <c r="I29" s="24">
        <f t="shared" si="6"/>
        <v>4</v>
      </c>
      <c r="J29" s="24">
        <f t="shared" si="7"/>
        <v>4</v>
      </c>
      <c r="K29" s="24">
        <f t="shared" si="8"/>
        <v>4</v>
      </c>
      <c r="L29" s="16" t="str">
        <f t="shared" si="9"/>
        <v>OK</v>
      </c>
      <c r="M29" s="12"/>
      <c r="AA29" s="10" t="str">
        <f>IFERROR(INDEX($AG$53:$AG$82,MATCH($B$4,$A$53:$A$82,0)),"")</f>
        <v>Végétarien / diversification</v>
      </c>
      <c r="AB29" s="26">
        <f>IFERROR(INDEX($AH$53:$AH$82,MATCH($B$4,$A$53:$A$82,0)),0)</f>
        <v>4</v>
      </c>
      <c r="AC29" s="26" t="str">
        <f>IFERROR(INDEX($AI$53:$AI$82,MATCH($B$4,$A$53:$A$82,0)),"")</f>
        <v>vegetarien</v>
      </c>
      <c r="AD29" s="26" t="str">
        <f>IFERROR(INDEX($AJ$53:$AJ$82,MATCH($B$4,$A$53:$A$82,0)),"")</f>
        <v>diversification</v>
      </c>
      <c r="AE29" s="26" t="str">
        <f>IFERROR(INDEX($AK$53:$AK$82,MATCH($B$4,$A$53:$A$82,0)),"")</f>
        <v>proteines</v>
      </c>
      <c r="AF29" s="26" t="str">
        <f>IFERROR(INDEX($AL$53:$AL$82,MATCH($B$4,$A$53:$A$82,0)),"")</f>
        <v>vege</v>
      </c>
      <c r="AG29" s="26" t="str">
        <f>IFERROR(INDEX($AM$53:$AM$82,MATCH($B$4,$A$53:$A$82,0)),"")</f>
        <v>varier</v>
      </c>
      <c r="AH29" s="26" t="str">
        <f>IFERROR(INDEX($AN$53:$AN$82,MATCH($B$4,$A$53:$A$82,0)),"")</f>
        <v>proteines</v>
      </c>
    </row>
    <row r="30" spans="1:34" ht="24" customHeight="1" x14ac:dyDescent="0.25">
      <c r="A30" s="1258"/>
      <c r="B30" s="13" t="str">
        <f t="shared" si="0"/>
        <v>EGalim / achats durables</v>
      </c>
      <c r="C30" s="24">
        <f t="shared" si="1"/>
        <v>3</v>
      </c>
      <c r="D30" s="24">
        <f t="shared" si="2"/>
        <v>0</v>
      </c>
      <c r="E30" s="24">
        <f t="shared" si="3"/>
        <v>3</v>
      </c>
      <c r="F30" s="16" t="str">
        <f t="shared" si="4"/>
        <v>Corrigé</v>
      </c>
      <c r="G30" s="25"/>
      <c r="H30" s="14" t="str">
        <f t="shared" si="5"/>
        <v>EGalim / achats durables</v>
      </c>
      <c r="I30" s="24">
        <f t="shared" si="6"/>
        <v>3</v>
      </c>
      <c r="J30" s="24">
        <f t="shared" si="7"/>
        <v>0</v>
      </c>
      <c r="K30" s="24">
        <f t="shared" si="8"/>
        <v>3</v>
      </c>
      <c r="L30" s="16" t="str">
        <f t="shared" si="9"/>
        <v>Corrigé</v>
      </c>
      <c r="M30" s="12"/>
      <c r="AA30" s="10" t="str">
        <f>IFERROR(INDEX($AO$53:$AO$82,MATCH($B$4,$A$53:$A$82,0)),"")</f>
        <v>EGalim / achats durables</v>
      </c>
      <c r="AB30" s="26">
        <f>IFERROR(INDEX($AP$53:$AP$82,MATCH($B$4,$A$53:$A$82,0)),0)</f>
        <v>3</v>
      </c>
      <c r="AC30" s="26" t="str">
        <f>IFERROR(INDEX($AQ$53:$AQ$82,MATCH($B$4,$A$53:$A$82,0)),"")</f>
        <v>egalim</v>
      </c>
      <c r="AD30" s="26" t="str">
        <f>IFERROR(INDEX($AR$53:$AR$82,MATCH($B$4,$A$53:$A$82,0)),"")</f>
        <v>durables</v>
      </c>
      <c r="AE30" s="26" t="str">
        <f>IFERROR(INDEX($AS$53:$AS$82,MATCH($B$4,$A$53:$A$82,0)),"")</f>
        <v>bio</v>
      </c>
      <c r="AF30" s="26" t="str">
        <f>IFERROR(INDEX($AT$53:$AT$82,MATCH($B$4,$A$53:$A$82,0)),"")</f>
        <v>egalim</v>
      </c>
      <c r="AG30" s="26" t="str">
        <f>IFERROR(INDEX($AU$53:$AU$82,MATCH($B$4,$A$53:$A$82,0)),"")</f>
        <v>durable</v>
      </c>
      <c r="AH30" s="26" t="str">
        <f>IFERROR(INDEX($AV$53:$AV$82,MATCH($B$4,$A$53:$A$82,0)),"")</f>
        <v>bio</v>
      </c>
    </row>
    <row r="31" spans="1:34" ht="24" customHeight="1" x14ac:dyDescent="0.25">
      <c r="A31" s="1258"/>
      <c r="B31" s="13" t="str">
        <f t="shared" si="0"/>
        <v>Saisonnalité</v>
      </c>
      <c r="C31" s="24">
        <f t="shared" si="1"/>
        <v>3</v>
      </c>
      <c r="D31" s="24">
        <f t="shared" si="2"/>
        <v>0</v>
      </c>
      <c r="E31" s="24">
        <f t="shared" si="3"/>
        <v>3</v>
      </c>
      <c r="F31" s="16" t="str">
        <f t="shared" si="4"/>
        <v>Corrigé</v>
      </c>
      <c r="G31" s="25"/>
      <c r="H31" s="14" t="str">
        <f t="shared" si="5"/>
        <v>Saisonnalité</v>
      </c>
      <c r="I31" s="24">
        <f t="shared" si="6"/>
        <v>3</v>
      </c>
      <c r="J31" s="24">
        <f t="shared" si="7"/>
        <v>0</v>
      </c>
      <c r="K31" s="24">
        <f t="shared" si="8"/>
        <v>3</v>
      </c>
      <c r="L31" s="16" t="str">
        <f t="shared" si="9"/>
        <v>Corrigé</v>
      </c>
      <c r="M31" s="12"/>
      <c r="AA31" s="10" t="str">
        <f>IFERROR(INDEX($AW$53:$AW$82,MATCH($B$4,$A$53:$A$82,0)),"")</f>
        <v>Saisonnalité</v>
      </c>
      <c r="AB31" s="26">
        <f>IFERROR(INDEX($AX$53:$AX$82,MATCH($B$4,$A$53:$A$82,0)),0)</f>
        <v>3</v>
      </c>
      <c r="AC31" s="26" t="str">
        <f>IFERROR(INDEX($AY$53:$AY$82,MATCH($B$4,$A$53:$A$82,0)),"")</f>
        <v>saison</v>
      </c>
      <c r="AD31" s="26" t="str">
        <f>IFERROR(INDEX($AZ$53:$AZ$82,MATCH($B$4,$A$53:$A$82,0)),"")</f>
        <v>hiver</v>
      </c>
      <c r="AE31" s="26" t="str">
        <f>IFERROR(INDEX($BA$53:$BA$82,MATCH($B$4,$A$53:$A$82,0)),"")</f>
        <v>ete</v>
      </c>
      <c r="AF31" s="26" t="str">
        <f>IFERROR(INDEX($BB$53:$BB$82,MATCH($B$4,$A$53:$A$82,0)),"")</f>
        <v>saison</v>
      </c>
      <c r="AG31" s="26" t="str">
        <f>IFERROR(INDEX($BC$53:$BC$82,MATCH($B$4,$A$53:$A$82,0)),"")</f>
        <v>periode</v>
      </c>
      <c r="AH31" s="26" t="str">
        <f>IFERROR(INDEX($BD$53:$BD$82,MATCH($B$4,$A$53:$A$82,0)),"")</f>
        <v>produit</v>
      </c>
    </row>
    <row r="32" spans="1:34" ht="24" customHeight="1" x14ac:dyDescent="0.25">
      <c r="A32" s="1258"/>
      <c r="B32" s="13" t="str">
        <f t="shared" si="0"/>
        <v>PMS / allergènes / production</v>
      </c>
      <c r="C32" s="24">
        <f t="shared" si="1"/>
        <v>3</v>
      </c>
      <c r="D32" s="24">
        <f t="shared" si="2"/>
        <v>0</v>
      </c>
      <c r="E32" s="24">
        <f t="shared" si="3"/>
        <v>3</v>
      </c>
      <c r="F32" s="16" t="str">
        <f t="shared" si="4"/>
        <v>Corrigé</v>
      </c>
      <c r="G32" s="25"/>
      <c r="H32" s="14" t="str">
        <f t="shared" si="5"/>
        <v>PMS / allergènes / production</v>
      </c>
      <c r="I32" s="24">
        <f t="shared" si="6"/>
        <v>3</v>
      </c>
      <c r="J32" s="24">
        <f t="shared" si="7"/>
        <v>0</v>
      </c>
      <c r="K32" s="24">
        <f t="shared" si="8"/>
        <v>3</v>
      </c>
      <c r="L32" s="16" t="str">
        <f t="shared" si="9"/>
        <v>Corrigé</v>
      </c>
      <c r="M32" s="12"/>
      <c r="AA32" s="10" t="str">
        <f>IFERROR(INDEX($BE$53:$BE$82,MATCH($B$4,$A$53:$A$82,0)),"")</f>
        <v>PMS / allergènes / production</v>
      </c>
      <c r="AB32" s="26">
        <f>IFERROR(INDEX($BF$53:$BF$82,MATCH($B$4,$A$53:$A$82,0)),0)</f>
        <v>3</v>
      </c>
      <c r="AC32" s="26" t="str">
        <f>IFERROR(INDEX($BG$53:$BG$82,MATCH($B$4,$A$53:$A$82,0)),"")</f>
        <v>pms</v>
      </c>
      <c r="AD32" s="26" t="str">
        <f>IFERROR(INDEX($BH$53:$BH$82,MATCH($B$4,$A$53:$A$82,0)),"")</f>
        <v>allergenes</v>
      </c>
      <c r="AE32" s="26" t="str">
        <f>IFERROR(INDEX($BI$53:$BI$82,MATCH($B$4,$A$53:$A$82,0)),"")</f>
        <v>production</v>
      </c>
      <c r="AF32" s="26" t="str">
        <f>IFERROR(INDEX($BJ$53:$BJ$82,MATCH($B$4,$A$53:$A$82,0)),"")</f>
        <v>allergenes</v>
      </c>
      <c r="AG32" s="26" t="str">
        <f>IFERROR(INDEX($BK$53:$BK$82,MATCH($B$4,$A$53:$A$82,0)),"")</f>
        <v>hygiene</v>
      </c>
      <c r="AH32" s="26" t="str">
        <f>IFERROR(INDEX($BL$53:$BL$82,MATCH($B$4,$A$53:$A$82,0)),"")</f>
        <v>production</v>
      </c>
    </row>
    <row r="33" spans="1:34" ht="24" customHeight="1" x14ac:dyDescent="0.25">
      <c r="A33" s="1258"/>
      <c r="B33" s="13" t="str">
        <f t="shared" si="0"/>
        <v>Gaspillage / acceptabilité</v>
      </c>
      <c r="C33" s="24">
        <f t="shared" si="1"/>
        <v>3</v>
      </c>
      <c r="D33" s="24">
        <f t="shared" si="2"/>
        <v>0</v>
      </c>
      <c r="E33" s="24">
        <f t="shared" si="3"/>
        <v>3</v>
      </c>
      <c r="F33" s="16" t="str">
        <f t="shared" si="4"/>
        <v>Corrigé</v>
      </c>
      <c r="G33" s="25"/>
      <c r="H33" s="14" t="str">
        <f t="shared" si="5"/>
        <v>Gaspillage / acceptabilité</v>
      </c>
      <c r="I33" s="24">
        <f t="shared" si="6"/>
        <v>3</v>
      </c>
      <c r="J33" s="24">
        <f t="shared" si="7"/>
        <v>0</v>
      </c>
      <c r="K33" s="24">
        <f t="shared" si="8"/>
        <v>3</v>
      </c>
      <c r="L33" s="16" t="str">
        <f t="shared" si="9"/>
        <v>Corrigé</v>
      </c>
      <c r="M33" s="12"/>
      <c r="AA33" s="10" t="str">
        <f>IFERROR(INDEX($BM$53:$BM$82,MATCH($B$4,$A$53:$A$82,0)),"")</f>
        <v>Gaspillage / acceptabilité</v>
      </c>
      <c r="AB33" s="26">
        <f>IFERROR(INDEX($BN$53:$BN$82,MATCH($B$4,$A$53:$A$82,0)),0)</f>
        <v>3</v>
      </c>
      <c r="AC33" s="26" t="str">
        <f>IFERROR(INDEX($BO$53:$BO$82,MATCH($B$4,$A$53:$A$82,0)),"")</f>
        <v>gaspillage</v>
      </c>
      <c r="AD33" s="26" t="str">
        <f>IFERROR(INDEX($BP$53:$BP$82,MATCH($B$4,$A$53:$A$82,0)),"")</f>
        <v>acceptabilite</v>
      </c>
      <c r="AE33" s="26" t="str">
        <f>IFERROR(INDEX($BQ$53:$BQ$82,MATCH($B$4,$A$53:$A$82,0)),"")</f>
        <v>consommation</v>
      </c>
      <c r="AF33" s="26" t="str">
        <f>IFERROR(INDEX($BR$53:$BR$82,MATCH($B$4,$A$53:$A$82,0)),"")</f>
        <v>gaspillage</v>
      </c>
      <c r="AG33" s="26" t="str">
        <f>IFERROR(INDEX($BS$53:$BS$82,MATCH($B$4,$A$53:$A$82,0)),"")</f>
        <v>manger</v>
      </c>
      <c r="AH33" s="26" t="str">
        <f>IFERROR(INDEX($BT$53:$BT$82,MATCH($B$4,$A$53:$A$82,0)),"")</f>
        <v>accepter</v>
      </c>
    </row>
    <row r="34" spans="1:34" ht="24" customHeight="1" x14ac:dyDescent="0.25">
      <c r="A34" s="1258"/>
      <c r="B34" s="13" t="s">
        <v>77</v>
      </c>
      <c r="C34" s="19">
        <f>SUM($D$28:$D$33)</f>
        <v>8</v>
      </c>
      <c r="D34" s="27"/>
      <c r="E34" s="27"/>
      <c r="F34" s="27"/>
      <c r="G34" s="28"/>
      <c r="H34" s="14" t="s">
        <v>78</v>
      </c>
      <c r="I34" s="17">
        <f>SUM($J$28:$J$33)</f>
        <v>8</v>
      </c>
      <c r="J34" s="27"/>
      <c r="K34" s="27"/>
      <c r="L34" s="27"/>
      <c r="M34" s="12"/>
    </row>
    <row r="35" spans="1:34" ht="24" customHeight="1" x14ac:dyDescent="0.25">
      <c r="A35" s="1258"/>
      <c r="B35" s="13" t="s">
        <v>79</v>
      </c>
      <c r="C35" s="19">
        <f>IF(COUNTA($B$15:$B$16)=0,"",SUM($E$28:$E$33))</f>
        <v>20</v>
      </c>
      <c r="D35" s="27"/>
      <c r="E35" s="27"/>
      <c r="F35" s="27"/>
      <c r="G35" s="28"/>
      <c r="H35" s="14" t="s">
        <v>80</v>
      </c>
      <c r="I35" s="17">
        <f>IF(COUNTA($I$15:$I$16)=0,"",SUM($K$28:$K$33))</f>
        <v>20</v>
      </c>
      <c r="J35" s="27"/>
      <c r="K35" s="27"/>
      <c r="L35" s="27"/>
      <c r="M35" s="12"/>
    </row>
    <row r="36" spans="1:34" ht="24" customHeight="1" x14ac:dyDescent="0.25">
      <c r="A36" s="1258"/>
      <c r="B36" s="136" t="s">
        <v>81</v>
      </c>
      <c r="C36" s="137">
        <f>IF($C$35="","",$C$35-$C$34)</f>
        <v>12</v>
      </c>
      <c r="D36" s="56"/>
      <c r="E36" s="56"/>
      <c r="F36" s="56"/>
      <c r="G36" s="57"/>
      <c r="H36" s="136" t="s">
        <v>82</v>
      </c>
      <c r="I36" s="137">
        <f>IF($I$35="","",$I$35-$I$34)</f>
        <v>12</v>
      </c>
      <c r="J36" s="29"/>
      <c r="K36" s="29"/>
      <c r="L36" s="29"/>
      <c r="M36" s="12"/>
    </row>
    <row r="37" spans="1:34" ht="15.75" x14ac:dyDescent="0.25">
      <c r="A37" s="9"/>
      <c r="B37" s="8"/>
      <c r="C37" s="9"/>
      <c r="D37" s="9"/>
      <c r="E37" s="9"/>
      <c r="F37" s="9"/>
      <c r="G37" s="9"/>
      <c r="H37" s="9"/>
      <c r="I37" s="9"/>
      <c r="J37" s="30"/>
      <c r="K37" s="30"/>
      <c r="L37" s="30"/>
      <c r="M37" s="30"/>
    </row>
    <row r="52" spans="1:72" ht="27.95" customHeight="1" x14ac:dyDescent="0.25">
      <c r="A52" s="31" t="s">
        <v>83</v>
      </c>
      <c r="B52" s="31" t="s">
        <v>5</v>
      </c>
      <c r="C52" s="31" t="s">
        <v>6</v>
      </c>
      <c r="D52" s="31" t="s">
        <v>84</v>
      </c>
      <c r="E52" s="31" t="s">
        <v>85</v>
      </c>
      <c r="F52" s="31" t="s">
        <v>86</v>
      </c>
      <c r="G52" s="31" t="s">
        <v>87</v>
      </c>
      <c r="H52" s="31" t="s">
        <v>88</v>
      </c>
      <c r="I52" s="31" t="s">
        <v>89</v>
      </c>
      <c r="J52" s="31" t="s">
        <v>90</v>
      </c>
      <c r="K52" s="31" t="s">
        <v>91</v>
      </c>
      <c r="L52" s="31" t="s">
        <v>92</v>
      </c>
      <c r="M52" s="31" t="s">
        <v>93</v>
      </c>
      <c r="N52" s="31" t="s">
        <v>94</v>
      </c>
      <c r="O52" s="31" t="s">
        <v>95</v>
      </c>
      <c r="P52" s="31" t="s">
        <v>96</v>
      </c>
      <c r="Q52" s="31" t="s">
        <v>97</v>
      </c>
      <c r="R52" s="31" t="s">
        <v>98</v>
      </c>
      <c r="S52" s="31" t="s">
        <v>99</v>
      </c>
      <c r="T52" s="31" t="s">
        <v>100</v>
      </c>
      <c r="U52" s="31" t="s">
        <v>101</v>
      </c>
      <c r="V52" s="31" t="s">
        <v>102</v>
      </c>
      <c r="W52" s="31" t="s">
        <v>103</v>
      </c>
      <c r="X52" s="31" t="s">
        <v>104</v>
      </c>
      <c r="Y52" s="32" t="s">
        <v>105</v>
      </c>
      <c r="Z52" s="32" t="s">
        <v>106</v>
      </c>
      <c r="AA52" s="32" t="s">
        <v>107</v>
      </c>
      <c r="AB52" s="32" t="s">
        <v>108</v>
      </c>
      <c r="AC52" s="32" t="s">
        <v>109</v>
      </c>
      <c r="AD52" s="32" t="s">
        <v>110</v>
      </c>
      <c r="AE52" s="32" t="s">
        <v>111</v>
      </c>
      <c r="AF52" s="32" t="s">
        <v>112</v>
      </c>
      <c r="AG52" s="32" t="s">
        <v>113</v>
      </c>
      <c r="AH52" s="32" t="s">
        <v>114</v>
      </c>
      <c r="AI52" s="32" t="s">
        <v>115</v>
      </c>
      <c r="AJ52" s="32" t="s">
        <v>116</v>
      </c>
      <c r="AK52" s="32" t="s">
        <v>117</v>
      </c>
      <c r="AL52" s="32" t="s">
        <v>118</v>
      </c>
      <c r="AM52" s="32" t="s">
        <v>119</v>
      </c>
      <c r="AN52" s="32" t="s">
        <v>120</v>
      </c>
      <c r="AO52" s="32" t="s">
        <v>121</v>
      </c>
      <c r="AP52" s="32" t="s">
        <v>122</v>
      </c>
      <c r="AQ52" s="32" t="s">
        <v>123</v>
      </c>
      <c r="AR52" s="32" t="s">
        <v>124</v>
      </c>
      <c r="AS52" s="32" t="s">
        <v>125</v>
      </c>
      <c r="AT52" s="32" t="s">
        <v>126</v>
      </c>
      <c r="AU52" s="32" t="s">
        <v>127</v>
      </c>
      <c r="AV52" s="32" t="s">
        <v>128</v>
      </c>
      <c r="AW52" s="32" t="s">
        <v>129</v>
      </c>
      <c r="AX52" s="32" t="s">
        <v>130</v>
      </c>
      <c r="AY52" s="32" t="s">
        <v>131</v>
      </c>
      <c r="AZ52" s="32" t="s">
        <v>132</v>
      </c>
      <c r="BA52" s="32" t="s">
        <v>133</v>
      </c>
      <c r="BB52" s="32" t="s">
        <v>134</v>
      </c>
      <c r="BC52" s="32" t="s">
        <v>135</v>
      </c>
      <c r="BD52" s="32" t="s">
        <v>136</v>
      </c>
      <c r="BE52" s="32" t="s">
        <v>137</v>
      </c>
      <c r="BF52" s="32" t="s">
        <v>138</v>
      </c>
      <c r="BG52" s="32" t="s">
        <v>139</v>
      </c>
      <c r="BH52" s="32" t="s">
        <v>140</v>
      </c>
      <c r="BI52" s="32" t="s">
        <v>141</v>
      </c>
      <c r="BJ52" s="32" t="s">
        <v>142</v>
      </c>
      <c r="BK52" s="32" t="s">
        <v>143</v>
      </c>
      <c r="BL52" s="32" t="s">
        <v>144</v>
      </c>
      <c r="BM52" s="32" t="s">
        <v>145</v>
      </c>
      <c r="BN52" s="32" t="s">
        <v>146</v>
      </c>
      <c r="BO52" s="32" t="s">
        <v>147</v>
      </c>
      <c r="BP52" s="32" t="s">
        <v>148</v>
      </c>
      <c r="BQ52" s="32" t="s">
        <v>149</v>
      </c>
      <c r="BR52" s="32" t="s">
        <v>150</v>
      </c>
      <c r="BS52" s="32" t="s">
        <v>151</v>
      </c>
      <c r="BT52" s="32" t="s">
        <v>152</v>
      </c>
    </row>
    <row r="53" spans="1:72" s="184" customFormat="1" ht="54.95" customHeight="1" x14ac:dyDescent="0.25">
      <c r="A53" s="155">
        <v>1</v>
      </c>
      <c r="B53" s="184" t="s">
        <v>153</v>
      </c>
      <c r="C53" s="184" t="s">
        <v>4255</v>
      </c>
      <c r="D53" s="184" t="s">
        <v>4256</v>
      </c>
      <c r="E53" s="184" t="s">
        <v>4257</v>
      </c>
      <c r="F53" s="184" t="s">
        <v>4258</v>
      </c>
      <c r="G53" s="184" t="s">
        <v>4259</v>
      </c>
      <c r="H53" s="184" t="s">
        <v>4235</v>
      </c>
      <c r="I53" s="184" t="s">
        <v>4236</v>
      </c>
      <c r="J53" s="184" t="s">
        <v>4260</v>
      </c>
      <c r="K53" s="184" t="s">
        <v>4261</v>
      </c>
      <c r="L53" s="184" t="s">
        <v>4262</v>
      </c>
      <c r="M53" s="184" t="s">
        <v>4263</v>
      </c>
      <c r="N53" s="184" t="s">
        <v>4264</v>
      </c>
      <c r="O53" s="184">
        <v>20</v>
      </c>
      <c r="P53" s="184" t="s">
        <v>259</v>
      </c>
      <c r="Q53" s="184" t="s">
        <v>4265</v>
      </c>
      <c r="R53" s="184" t="s">
        <v>4266</v>
      </c>
      <c r="S53" s="184" t="s">
        <v>4267</v>
      </c>
      <c r="T53" s="184" t="s">
        <v>4268</v>
      </c>
      <c r="U53" s="184" t="s">
        <v>4269</v>
      </c>
      <c r="V53" s="184" t="s">
        <v>4270</v>
      </c>
      <c r="W53" s="184" t="s">
        <v>4271</v>
      </c>
      <c r="X53" s="184" t="s">
        <v>4272</v>
      </c>
      <c r="Y53" s="185" t="s">
        <v>4273</v>
      </c>
      <c r="Z53" s="185">
        <v>4</v>
      </c>
      <c r="AA53" s="185" t="s">
        <v>715</v>
      </c>
      <c r="AB53" s="185" t="s">
        <v>4274</v>
      </c>
      <c r="AC53" s="185" t="s">
        <v>4275</v>
      </c>
      <c r="AD53" s="185" t="s">
        <v>715</v>
      </c>
      <c r="AE53" s="185" t="s">
        <v>4274</v>
      </c>
      <c r="AF53" s="185" t="s">
        <v>4275</v>
      </c>
      <c r="AG53" s="185" t="s">
        <v>4250</v>
      </c>
      <c r="AH53" s="185">
        <v>4</v>
      </c>
      <c r="AI53" s="185" t="s">
        <v>268</v>
      </c>
      <c r="AJ53" s="185" t="s">
        <v>4276</v>
      </c>
      <c r="AK53" s="185" t="s">
        <v>1879</v>
      </c>
      <c r="AL53" s="185" t="s">
        <v>271</v>
      </c>
      <c r="AM53" s="185" t="s">
        <v>599</v>
      </c>
      <c r="AN53" s="185" t="s">
        <v>1879</v>
      </c>
      <c r="AO53" s="185" t="s">
        <v>4277</v>
      </c>
      <c r="AP53" s="185">
        <v>3</v>
      </c>
      <c r="AQ53" s="185" t="s">
        <v>3812</v>
      </c>
      <c r="AR53" s="185" t="s">
        <v>4278</v>
      </c>
      <c r="AS53" s="185" t="s">
        <v>4279</v>
      </c>
      <c r="AT53" s="185" t="s">
        <v>3812</v>
      </c>
      <c r="AU53" s="185" t="s">
        <v>4280</v>
      </c>
      <c r="AV53" s="185" t="s">
        <v>4279</v>
      </c>
      <c r="AW53" s="185" t="s">
        <v>4281</v>
      </c>
      <c r="AX53" s="185">
        <v>3</v>
      </c>
      <c r="AY53" s="185" t="s">
        <v>411</v>
      </c>
      <c r="AZ53" s="185" t="s">
        <v>619</v>
      </c>
      <c r="BA53" s="185" t="s">
        <v>598</v>
      </c>
      <c r="BB53" s="185" t="s">
        <v>411</v>
      </c>
      <c r="BC53" s="185" t="s">
        <v>1401</v>
      </c>
      <c r="BD53" s="185" t="s">
        <v>1400</v>
      </c>
      <c r="BE53" s="185" t="s">
        <v>4252</v>
      </c>
      <c r="BF53" s="185">
        <v>3</v>
      </c>
      <c r="BG53" s="185" t="s">
        <v>3813</v>
      </c>
      <c r="BH53" s="185" t="s">
        <v>567</v>
      </c>
      <c r="BI53" s="185" t="s">
        <v>242</v>
      </c>
      <c r="BJ53" s="185" t="s">
        <v>567</v>
      </c>
      <c r="BK53" s="185" t="s">
        <v>4282</v>
      </c>
      <c r="BL53" s="185" t="s">
        <v>242</v>
      </c>
      <c r="BM53" s="185" t="s">
        <v>4253</v>
      </c>
      <c r="BN53" s="185">
        <v>3</v>
      </c>
      <c r="BO53" s="185" t="s">
        <v>4283</v>
      </c>
      <c r="BP53" s="185" t="s">
        <v>352</v>
      </c>
      <c r="BQ53" s="185" t="s">
        <v>311</v>
      </c>
      <c r="BR53" s="185" t="s">
        <v>4283</v>
      </c>
      <c r="BS53" s="185" t="s">
        <v>353</v>
      </c>
      <c r="BT53" s="185" t="s">
        <v>1749</v>
      </c>
    </row>
    <row r="54" spans="1:72" s="184" customFormat="1" ht="54.95" customHeight="1" x14ac:dyDescent="0.25">
      <c r="A54" s="155">
        <v>2</v>
      </c>
      <c r="B54" s="184" t="s">
        <v>246</v>
      </c>
      <c r="C54" s="184" t="s">
        <v>247</v>
      </c>
      <c r="D54" s="184" t="s">
        <v>248</v>
      </c>
      <c r="E54" s="184" t="s">
        <v>4284</v>
      </c>
      <c r="F54" s="184" t="s">
        <v>4285</v>
      </c>
      <c r="G54" s="184" t="s">
        <v>4286</v>
      </c>
      <c r="H54" s="184" t="s">
        <v>4287</v>
      </c>
      <c r="I54" s="184" t="s">
        <v>4288</v>
      </c>
      <c r="J54" s="184" t="s">
        <v>4289</v>
      </c>
      <c r="K54" s="184" t="s">
        <v>4290</v>
      </c>
      <c r="L54" s="184" t="s">
        <v>4262</v>
      </c>
      <c r="M54" s="184" t="s">
        <v>4263</v>
      </c>
      <c r="N54" s="184" t="s">
        <v>4264</v>
      </c>
      <c r="O54" s="184">
        <v>20</v>
      </c>
      <c r="P54" s="184" t="s">
        <v>259</v>
      </c>
      <c r="Q54" s="184" t="s">
        <v>260</v>
      </c>
      <c r="R54" s="184" t="s">
        <v>4291</v>
      </c>
      <c r="S54" s="184" t="s">
        <v>4292</v>
      </c>
      <c r="T54" s="184" t="s">
        <v>4293</v>
      </c>
      <c r="U54" s="184" t="s">
        <v>4294</v>
      </c>
      <c r="V54" s="184" t="s">
        <v>4295</v>
      </c>
      <c r="W54" s="184" t="s">
        <v>4296</v>
      </c>
      <c r="X54" s="184" t="s">
        <v>4297</v>
      </c>
      <c r="Y54" s="185" t="s">
        <v>4273</v>
      </c>
      <c r="Z54" s="185">
        <v>4</v>
      </c>
      <c r="AA54" s="185" t="s">
        <v>715</v>
      </c>
      <c r="AB54" s="185" t="s">
        <v>4274</v>
      </c>
      <c r="AC54" s="185" t="s">
        <v>4275</v>
      </c>
      <c r="AD54" s="185" t="s">
        <v>715</v>
      </c>
      <c r="AE54" s="185" t="s">
        <v>4274</v>
      </c>
      <c r="AF54" s="185" t="s">
        <v>4275</v>
      </c>
      <c r="AG54" s="185" t="s">
        <v>4250</v>
      </c>
      <c r="AH54" s="185">
        <v>4</v>
      </c>
      <c r="AI54" s="185" t="s">
        <v>268</v>
      </c>
      <c r="AJ54" s="185" t="s">
        <v>4276</v>
      </c>
      <c r="AK54" s="185" t="s">
        <v>1879</v>
      </c>
      <c r="AL54" s="185" t="s">
        <v>271</v>
      </c>
      <c r="AM54" s="185" t="s">
        <v>599</v>
      </c>
      <c r="AN54" s="185" t="s">
        <v>1879</v>
      </c>
      <c r="AO54" s="185" t="s">
        <v>4277</v>
      </c>
      <c r="AP54" s="185">
        <v>3</v>
      </c>
      <c r="AQ54" s="185" t="s">
        <v>3812</v>
      </c>
      <c r="AR54" s="185" t="s">
        <v>4278</v>
      </c>
      <c r="AS54" s="185" t="s">
        <v>4279</v>
      </c>
      <c r="AT54" s="185" t="s">
        <v>3812</v>
      </c>
      <c r="AU54" s="185" t="s">
        <v>4280</v>
      </c>
      <c r="AV54" s="185" t="s">
        <v>4279</v>
      </c>
      <c r="AW54" s="185" t="s">
        <v>4281</v>
      </c>
      <c r="AX54" s="185">
        <v>3</v>
      </c>
      <c r="AY54" s="185" t="s">
        <v>411</v>
      </c>
      <c r="AZ54" s="185" t="s">
        <v>619</v>
      </c>
      <c r="BA54" s="185" t="s">
        <v>598</v>
      </c>
      <c r="BB54" s="185" t="s">
        <v>411</v>
      </c>
      <c r="BC54" s="185" t="s">
        <v>1401</v>
      </c>
      <c r="BD54" s="185" t="s">
        <v>1400</v>
      </c>
      <c r="BE54" s="185" t="s">
        <v>4252</v>
      </c>
      <c r="BF54" s="185">
        <v>3</v>
      </c>
      <c r="BG54" s="185" t="s">
        <v>3813</v>
      </c>
      <c r="BH54" s="185" t="s">
        <v>567</v>
      </c>
      <c r="BI54" s="185" t="s">
        <v>242</v>
      </c>
      <c r="BJ54" s="185" t="s">
        <v>567</v>
      </c>
      <c r="BK54" s="185" t="s">
        <v>4282</v>
      </c>
      <c r="BL54" s="185" t="s">
        <v>242</v>
      </c>
      <c r="BM54" s="185" t="s">
        <v>4253</v>
      </c>
      <c r="BN54" s="185">
        <v>3</v>
      </c>
      <c r="BO54" s="185" t="s">
        <v>4283</v>
      </c>
      <c r="BP54" s="185" t="s">
        <v>352</v>
      </c>
      <c r="BQ54" s="185" t="s">
        <v>311</v>
      </c>
      <c r="BR54" s="185" t="s">
        <v>4283</v>
      </c>
      <c r="BS54" s="185" t="s">
        <v>353</v>
      </c>
      <c r="BT54" s="185" t="s">
        <v>1749</v>
      </c>
    </row>
    <row r="55" spans="1:72" s="184" customFormat="1" ht="54.95" customHeight="1" x14ac:dyDescent="0.25">
      <c r="A55" s="155">
        <v>3</v>
      </c>
      <c r="B55" s="184" t="s">
        <v>4298</v>
      </c>
      <c r="C55" s="184" t="s">
        <v>4299</v>
      </c>
      <c r="D55" s="184" t="s">
        <v>4300</v>
      </c>
      <c r="E55" s="184" t="s">
        <v>4301</v>
      </c>
      <c r="F55" s="184" t="s">
        <v>4302</v>
      </c>
      <c r="G55" s="184" t="s">
        <v>4303</v>
      </c>
      <c r="H55" s="184" t="s">
        <v>4304</v>
      </c>
      <c r="I55" s="184" t="s">
        <v>4305</v>
      </c>
      <c r="J55" s="184" t="s">
        <v>4306</v>
      </c>
      <c r="K55" s="184" t="s">
        <v>4307</v>
      </c>
      <c r="L55" s="184" t="s">
        <v>4262</v>
      </c>
      <c r="M55" s="184" t="s">
        <v>4263</v>
      </c>
      <c r="N55" s="184" t="s">
        <v>4264</v>
      </c>
      <c r="O55" s="184">
        <v>20</v>
      </c>
      <c r="P55" s="184" t="s">
        <v>259</v>
      </c>
      <c r="Q55" s="184" t="s">
        <v>4308</v>
      </c>
      <c r="R55" s="184" t="s">
        <v>4309</v>
      </c>
      <c r="S55" s="184" t="s">
        <v>4310</v>
      </c>
      <c r="T55" s="184" t="s">
        <v>4311</v>
      </c>
      <c r="U55" s="184" t="s">
        <v>4312</v>
      </c>
      <c r="V55" s="184" t="s">
        <v>4313</v>
      </c>
      <c r="W55" s="184" t="s">
        <v>4314</v>
      </c>
      <c r="X55" s="184" t="s">
        <v>4315</v>
      </c>
      <c r="Y55" s="185" t="s">
        <v>4273</v>
      </c>
      <c r="Z55" s="185">
        <v>4</v>
      </c>
      <c r="AA55" s="185" t="s">
        <v>715</v>
      </c>
      <c r="AB55" s="185" t="s">
        <v>4274</v>
      </c>
      <c r="AC55" s="185" t="s">
        <v>4275</v>
      </c>
      <c r="AD55" s="185" t="s">
        <v>715</v>
      </c>
      <c r="AE55" s="185" t="s">
        <v>4274</v>
      </c>
      <c r="AF55" s="185" t="s">
        <v>4275</v>
      </c>
      <c r="AG55" s="185" t="s">
        <v>4250</v>
      </c>
      <c r="AH55" s="185">
        <v>4</v>
      </c>
      <c r="AI55" s="185" t="s">
        <v>268</v>
      </c>
      <c r="AJ55" s="185" t="s">
        <v>4276</v>
      </c>
      <c r="AK55" s="185" t="s">
        <v>1879</v>
      </c>
      <c r="AL55" s="185" t="s">
        <v>271</v>
      </c>
      <c r="AM55" s="185" t="s">
        <v>599</v>
      </c>
      <c r="AN55" s="185" t="s">
        <v>1879</v>
      </c>
      <c r="AO55" s="185" t="s">
        <v>4277</v>
      </c>
      <c r="AP55" s="185">
        <v>3</v>
      </c>
      <c r="AQ55" s="185" t="s">
        <v>3812</v>
      </c>
      <c r="AR55" s="185" t="s">
        <v>4278</v>
      </c>
      <c r="AS55" s="185" t="s">
        <v>4279</v>
      </c>
      <c r="AT55" s="185" t="s">
        <v>3812</v>
      </c>
      <c r="AU55" s="185" t="s">
        <v>4280</v>
      </c>
      <c r="AV55" s="185" t="s">
        <v>4279</v>
      </c>
      <c r="AW55" s="185" t="s">
        <v>4281</v>
      </c>
      <c r="AX55" s="185">
        <v>3</v>
      </c>
      <c r="AY55" s="185" t="s">
        <v>411</v>
      </c>
      <c r="AZ55" s="185" t="s">
        <v>619</v>
      </c>
      <c r="BA55" s="185" t="s">
        <v>598</v>
      </c>
      <c r="BB55" s="185" t="s">
        <v>411</v>
      </c>
      <c r="BC55" s="185" t="s">
        <v>1401</v>
      </c>
      <c r="BD55" s="185" t="s">
        <v>1400</v>
      </c>
      <c r="BE55" s="185" t="s">
        <v>4252</v>
      </c>
      <c r="BF55" s="185">
        <v>3</v>
      </c>
      <c r="BG55" s="185" t="s">
        <v>3813</v>
      </c>
      <c r="BH55" s="185" t="s">
        <v>567</v>
      </c>
      <c r="BI55" s="185" t="s">
        <v>242</v>
      </c>
      <c r="BJ55" s="185" t="s">
        <v>567</v>
      </c>
      <c r="BK55" s="185" t="s">
        <v>4282</v>
      </c>
      <c r="BL55" s="185" t="s">
        <v>242</v>
      </c>
      <c r="BM55" s="185" t="s">
        <v>4253</v>
      </c>
      <c r="BN55" s="185">
        <v>3</v>
      </c>
      <c r="BO55" s="185" t="s">
        <v>4283</v>
      </c>
      <c r="BP55" s="185" t="s">
        <v>352</v>
      </c>
      <c r="BQ55" s="185" t="s">
        <v>311</v>
      </c>
      <c r="BR55" s="185" t="s">
        <v>4283</v>
      </c>
      <c r="BS55" s="185" t="s">
        <v>353</v>
      </c>
      <c r="BT55" s="185" t="s">
        <v>1749</v>
      </c>
    </row>
    <row r="56" spans="1:72" s="184" customFormat="1" ht="54.95" customHeight="1" x14ac:dyDescent="0.25">
      <c r="A56" s="155">
        <v>4</v>
      </c>
      <c r="B56" s="184" t="s">
        <v>600</v>
      </c>
      <c r="C56" s="184" t="s">
        <v>154</v>
      </c>
      <c r="D56" s="184" t="s">
        <v>4316</v>
      </c>
      <c r="E56" s="184" t="s">
        <v>4317</v>
      </c>
      <c r="F56" s="184" t="s">
        <v>4318</v>
      </c>
      <c r="G56" s="184" t="s">
        <v>4319</v>
      </c>
      <c r="H56" s="184" t="s">
        <v>4320</v>
      </c>
      <c r="I56" s="184" t="s">
        <v>4321</v>
      </c>
      <c r="J56" s="184" t="s">
        <v>4322</v>
      </c>
      <c r="K56" s="184" t="s">
        <v>4323</v>
      </c>
      <c r="L56" s="184" t="s">
        <v>4262</v>
      </c>
      <c r="M56" s="184" t="s">
        <v>4263</v>
      </c>
      <c r="N56" s="184" t="s">
        <v>4264</v>
      </c>
      <c r="O56" s="184">
        <v>20</v>
      </c>
      <c r="P56" s="184" t="s">
        <v>259</v>
      </c>
      <c r="Q56" s="184" t="s">
        <v>4281</v>
      </c>
      <c r="R56" s="184" t="s">
        <v>4324</v>
      </c>
      <c r="S56" s="184" t="s">
        <v>4325</v>
      </c>
      <c r="T56" s="184" t="s">
        <v>4326</v>
      </c>
      <c r="U56" s="184" t="s">
        <v>4327</v>
      </c>
      <c r="V56" s="184" t="s">
        <v>4328</v>
      </c>
      <c r="W56" s="184" t="s">
        <v>4329</v>
      </c>
      <c r="X56" s="184" t="s">
        <v>4330</v>
      </c>
      <c r="Y56" s="185" t="s">
        <v>4273</v>
      </c>
      <c r="Z56" s="185">
        <v>4</v>
      </c>
      <c r="AA56" s="185" t="s">
        <v>715</v>
      </c>
      <c r="AB56" s="185" t="s">
        <v>4274</v>
      </c>
      <c r="AC56" s="185" t="s">
        <v>4275</v>
      </c>
      <c r="AD56" s="185" t="s">
        <v>715</v>
      </c>
      <c r="AE56" s="185" t="s">
        <v>4274</v>
      </c>
      <c r="AF56" s="185" t="s">
        <v>4275</v>
      </c>
      <c r="AG56" s="185" t="s">
        <v>4250</v>
      </c>
      <c r="AH56" s="185">
        <v>4</v>
      </c>
      <c r="AI56" s="185" t="s">
        <v>268</v>
      </c>
      <c r="AJ56" s="185" t="s">
        <v>4276</v>
      </c>
      <c r="AK56" s="185" t="s">
        <v>1879</v>
      </c>
      <c r="AL56" s="185" t="s">
        <v>271</v>
      </c>
      <c r="AM56" s="185" t="s">
        <v>599</v>
      </c>
      <c r="AN56" s="185" t="s">
        <v>1879</v>
      </c>
      <c r="AO56" s="185" t="s">
        <v>4277</v>
      </c>
      <c r="AP56" s="185">
        <v>3</v>
      </c>
      <c r="AQ56" s="185" t="s">
        <v>3812</v>
      </c>
      <c r="AR56" s="185" t="s">
        <v>4278</v>
      </c>
      <c r="AS56" s="185" t="s">
        <v>4279</v>
      </c>
      <c r="AT56" s="185" t="s">
        <v>3812</v>
      </c>
      <c r="AU56" s="185" t="s">
        <v>4280</v>
      </c>
      <c r="AV56" s="185" t="s">
        <v>4279</v>
      </c>
      <c r="AW56" s="185" t="s">
        <v>4281</v>
      </c>
      <c r="AX56" s="185">
        <v>3</v>
      </c>
      <c r="AY56" s="185" t="s">
        <v>411</v>
      </c>
      <c r="AZ56" s="185" t="s">
        <v>619</v>
      </c>
      <c r="BA56" s="185" t="s">
        <v>598</v>
      </c>
      <c r="BB56" s="185" t="s">
        <v>411</v>
      </c>
      <c r="BC56" s="185" t="s">
        <v>1401</v>
      </c>
      <c r="BD56" s="185" t="s">
        <v>1400</v>
      </c>
      <c r="BE56" s="185" t="s">
        <v>4252</v>
      </c>
      <c r="BF56" s="185">
        <v>3</v>
      </c>
      <c r="BG56" s="185" t="s">
        <v>3813</v>
      </c>
      <c r="BH56" s="185" t="s">
        <v>567</v>
      </c>
      <c r="BI56" s="185" t="s">
        <v>242</v>
      </c>
      <c r="BJ56" s="185" t="s">
        <v>567</v>
      </c>
      <c r="BK56" s="185" t="s">
        <v>4282</v>
      </c>
      <c r="BL56" s="185" t="s">
        <v>242</v>
      </c>
      <c r="BM56" s="185" t="s">
        <v>4253</v>
      </c>
      <c r="BN56" s="185">
        <v>3</v>
      </c>
      <c r="BO56" s="185" t="s">
        <v>4283</v>
      </c>
      <c r="BP56" s="185" t="s">
        <v>352</v>
      </c>
      <c r="BQ56" s="185" t="s">
        <v>311</v>
      </c>
      <c r="BR56" s="185" t="s">
        <v>4283</v>
      </c>
      <c r="BS56" s="185" t="s">
        <v>353</v>
      </c>
      <c r="BT56" s="185" t="s">
        <v>1749</v>
      </c>
    </row>
    <row r="57" spans="1:72" s="184" customFormat="1" ht="54.95" customHeight="1" x14ac:dyDescent="0.25">
      <c r="A57" s="155">
        <v>5</v>
      </c>
      <c r="B57" s="184" t="s">
        <v>153</v>
      </c>
      <c r="C57" s="184" t="s">
        <v>154</v>
      </c>
      <c r="D57" s="184" t="s">
        <v>4331</v>
      </c>
      <c r="E57" s="184" t="s">
        <v>4332</v>
      </c>
      <c r="F57" s="184" t="s">
        <v>4333</v>
      </c>
      <c r="G57" s="184" t="s">
        <v>4334</v>
      </c>
      <c r="H57" s="184" t="s">
        <v>4335</v>
      </c>
      <c r="I57" s="184" t="s">
        <v>4336</v>
      </c>
      <c r="J57" s="184" t="s">
        <v>4337</v>
      </c>
      <c r="K57" s="184" t="s">
        <v>4338</v>
      </c>
      <c r="L57" s="184" t="s">
        <v>4262</v>
      </c>
      <c r="M57" s="184" t="s">
        <v>4263</v>
      </c>
      <c r="N57" s="184" t="s">
        <v>4264</v>
      </c>
      <c r="O57" s="184">
        <v>20</v>
      </c>
      <c r="P57" s="184" t="s">
        <v>259</v>
      </c>
      <c r="Q57" s="184" t="s">
        <v>4339</v>
      </c>
      <c r="R57" s="184" t="s">
        <v>4340</v>
      </c>
      <c r="S57" s="184" t="s">
        <v>4341</v>
      </c>
      <c r="T57" s="184" t="s">
        <v>4342</v>
      </c>
      <c r="U57" s="184" t="s">
        <v>4343</v>
      </c>
      <c r="V57" s="184" t="s">
        <v>4344</v>
      </c>
      <c r="W57" s="184" t="s">
        <v>4345</v>
      </c>
      <c r="X57" s="184" t="s">
        <v>4346</v>
      </c>
      <c r="Y57" s="185" t="s">
        <v>4273</v>
      </c>
      <c r="Z57" s="185">
        <v>4</v>
      </c>
      <c r="AA57" s="185" t="s">
        <v>715</v>
      </c>
      <c r="AB57" s="185" t="s">
        <v>4274</v>
      </c>
      <c r="AC57" s="185" t="s">
        <v>4275</v>
      </c>
      <c r="AD57" s="185" t="s">
        <v>715</v>
      </c>
      <c r="AE57" s="185" t="s">
        <v>4274</v>
      </c>
      <c r="AF57" s="185" t="s">
        <v>4275</v>
      </c>
      <c r="AG57" s="185" t="s">
        <v>4250</v>
      </c>
      <c r="AH57" s="185">
        <v>4</v>
      </c>
      <c r="AI57" s="185" t="s">
        <v>268</v>
      </c>
      <c r="AJ57" s="185" t="s">
        <v>4276</v>
      </c>
      <c r="AK57" s="185" t="s">
        <v>1879</v>
      </c>
      <c r="AL57" s="185" t="s">
        <v>271</v>
      </c>
      <c r="AM57" s="185" t="s">
        <v>599</v>
      </c>
      <c r="AN57" s="185" t="s">
        <v>1879</v>
      </c>
      <c r="AO57" s="185" t="s">
        <v>4277</v>
      </c>
      <c r="AP57" s="185">
        <v>3</v>
      </c>
      <c r="AQ57" s="185" t="s">
        <v>3812</v>
      </c>
      <c r="AR57" s="185" t="s">
        <v>4278</v>
      </c>
      <c r="AS57" s="185" t="s">
        <v>4279</v>
      </c>
      <c r="AT57" s="185" t="s">
        <v>3812</v>
      </c>
      <c r="AU57" s="185" t="s">
        <v>4280</v>
      </c>
      <c r="AV57" s="185" t="s">
        <v>4279</v>
      </c>
      <c r="AW57" s="185" t="s">
        <v>4281</v>
      </c>
      <c r="AX57" s="185">
        <v>3</v>
      </c>
      <c r="AY57" s="185" t="s">
        <v>411</v>
      </c>
      <c r="AZ57" s="185" t="s">
        <v>619</v>
      </c>
      <c r="BA57" s="185" t="s">
        <v>598</v>
      </c>
      <c r="BB57" s="185" t="s">
        <v>411</v>
      </c>
      <c r="BC57" s="185" t="s">
        <v>1401</v>
      </c>
      <c r="BD57" s="185" t="s">
        <v>1400</v>
      </c>
      <c r="BE57" s="185" t="s">
        <v>4252</v>
      </c>
      <c r="BF57" s="185">
        <v>3</v>
      </c>
      <c r="BG57" s="185" t="s">
        <v>3813</v>
      </c>
      <c r="BH57" s="185" t="s">
        <v>567</v>
      </c>
      <c r="BI57" s="185" t="s">
        <v>242</v>
      </c>
      <c r="BJ57" s="185" t="s">
        <v>567</v>
      </c>
      <c r="BK57" s="185" t="s">
        <v>4282</v>
      </c>
      <c r="BL57" s="185" t="s">
        <v>242</v>
      </c>
      <c r="BM57" s="185" t="s">
        <v>4253</v>
      </c>
      <c r="BN57" s="185">
        <v>3</v>
      </c>
      <c r="BO57" s="185" t="s">
        <v>4283</v>
      </c>
      <c r="BP57" s="185" t="s">
        <v>352</v>
      </c>
      <c r="BQ57" s="185" t="s">
        <v>311</v>
      </c>
      <c r="BR57" s="185" t="s">
        <v>4283</v>
      </c>
      <c r="BS57" s="185" t="s">
        <v>353</v>
      </c>
      <c r="BT57" s="185" t="s">
        <v>1749</v>
      </c>
    </row>
    <row r="58" spans="1:72" s="184" customFormat="1" ht="54.95" customHeight="1" x14ac:dyDescent="0.25">
      <c r="A58" s="155">
        <v>6</v>
      </c>
      <c r="B58" s="184" t="s">
        <v>4347</v>
      </c>
      <c r="C58" s="184" t="s">
        <v>247</v>
      </c>
      <c r="D58" s="184" t="s">
        <v>4348</v>
      </c>
      <c r="E58" s="184" t="s">
        <v>4349</v>
      </c>
      <c r="F58" s="184" t="s">
        <v>4350</v>
      </c>
      <c r="G58" s="184" t="s">
        <v>4351</v>
      </c>
      <c r="H58" s="184" t="s">
        <v>4352</v>
      </c>
      <c r="I58" s="184" t="s">
        <v>4353</v>
      </c>
      <c r="J58" s="184" t="s">
        <v>4354</v>
      </c>
      <c r="K58" s="184" t="s">
        <v>4355</v>
      </c>
      <c r="L58" s="184" t="s">
        <v>4262</v>
      </c>
      <c r="M58" s="184" t="s">
        <v>4263</v>
      </c>
      <c r="N58" s="184" t="s">
        <v>4264</v>
      </c>
      <c r="O58" s="184">
        <v>20</v>
      </c>
      <c r="P58" s="184" t="s">
        <v>259</v>
      </c>
      <c r="Q58" s="184" t="s">
        <v>4356</v>
      </c>
      <c r="R58" s="184" t="s">
        <v>4357</v>
      </c>
      <c r="S58" s="184" t="s">
        <v>4358</v>
      </c>
      <c r="T58" s="184" t="s">
        <v>4359</v>
      </c>
      <c r="U58" s="184" t="s">
        <v>4360</v>
      </c>
      <c r="V58" s="184" t="s">
        <v>4361</v>
      </c>
      <c r="W58" s="184" t="s">
        <v>4362</v>
      </c>
      <c r="X58" s="184" t="s">
        <v>4363</v>
      </c>
      <c r="Y58" s="185" t="s">
        <v>4273</v>
      </c>
      <c r="Z58" s="185">
        <v>4</v>
      </c>
      <c r="AA58" s="185" t="s">
        <v>715</v>
      </c>
      <c r="AB58" s="185" t="s">
        <v>4274</v>
      </c>
      <c r="AC58" s="185" t="s">
        <v>4275</v>
      </c>
      <c r="AD58" s="185" t="s">
        <v>715</v>
      </c>
      <c r="AE58" s="185" t="s">
        <v>4274</v>
      </c>
      <c r="AF58" s="185" t="s">
        <v>4275</v>
      </c>
      <c r="AG58" s="185" t="s">
        <v>4250</v>
      </c>
      <c r="AH58" s="185">
        <v>4</v>
      </c>
      <c r="AI58" s="185" t="s">
        <v>268</v>
      </c>
      <c r="AJ58" s="185" t="s">
        <v>4276</v>
      </c>
      <c r="AK58" s="185" t="s">
        <v>1879</v>
      </c>
      <c r="AL58" s="185" t="s">
        <v>271</v>
      </c>
      <c r="AM58" s="185" t="s">
        <v>599</v>
      </c>
      <c r="AN58" s="185" t="s">
        <v>1879</v>
      </c>
      <c r="AO58" s="185" t="s">
        <v>4277</v>
      </c>
      <c r="AP58" s="185">
        <v>3</v>
      </c>
      <c r="AQ58" s="185" t="s">
        <v>3812</v>
      </c>
      <c r="AR58" s="185" t="s">
        <v>4278</v>
      </c>
      <c r="AS58" s="185" t="s">
        <v>4279</v>
      </c>
      <c r="AT58" s="185" t="s">
        <v>3812</v>
      </c>
      <c r="AU58" s="185" t="s">
        <v>4280</v>
      </c>
      <c r="AV58" s="185" t="s">
        <v>4279</v>
      </c>
      <c r="AW58" s="185" t="s">
        <v>4281</v>
      </c>
      <c r="AX58" s="185">
        <v>3</v>
      </c>
      <c r="AY58" s="185" t="s">
        <v>411</v>
      </c>
      <c r="AZ58" s="185" t="s">
        <v>619</v>
      </c>
      <c r="BA58" s="185" t="s">
        <v>598</v>
      </c>
      <c r="BB58" s="185" t="s">
        <v>411</v>
      </c>
      <c r="BC58" s="185" t="s">
        <v>1401</v>
      </c>
      <c r="BD58" s="185" t="s">
        <v>1400</v>
      </c>
      <c r="BE58" s="185" t="s">
        <v>4252</v>
      </c>
      <c r="BF58" s="185">
        <v>3</v>
      </c>
      <c r="BG58" s="185" t="s">
        <v>3813</v>
      </c>
      <c r="BH58" s="185" t="s">
        <v>567</v>
      </c>
      <c r="BI58" s="185" t="s">
        <v>242</v>
      </c>
      <c r="BJ58" s="185" t="s">
        <v>567</v>
      </c>
      <c r="BK58" s="185" t="s">
        <v>4282</v>
      </c>
      <c r="BL58" s="185" t="s">
        <v>242</v>
      </c>
      <c r="BM58" s="185" t="s">
        <v>4253</v>
      </c>
      <c r="BN58" s="185">
        <v>3</v>
      </c>
      <c r="BO58" s="185" t="s">
        <v>4283</v>
      </c>
      <c r="BP58" s="185" t="s">
        <v>352</v>
      </c>
      <c r="BQ58" s="185" t="s">
        <v>311</v>
      </c>
      <c r="BR58" s="185" t="s">
        <v>4283</v>
      </c>
      <c r="BS58" s="185" t="s">
        <v>353</v>
      </c>
      <c r="BT58" s="185" t="s">
        <v>1749</v>
      </c>
    </row>
    <row r="59" spans="1:72" s="184" customFormat="1" ht="54.95" customHeight="1" x14ac:dyDescent="0.25">
      <c r="A59" s="155">
        <v>7</v>
      </c>
      <c r="B59" s="184" t="s">
        <v>4364</v>
      </c>
      <c r="C59" s="184" t="s">
        <v>325</v>
      </c>
      <c r="D59" s="184" t="s">
        <v>4365</v>
      </c>
      <c r="E59" s="184" t="s">
        <v>4366</v>
      </c>
      <c r="F59" s="184" t="s">
        <v>4367</v>
      </c>
      <c r="G59" s="184" t="s">
        <v>4368</v>
      </c>
      <c r="H59" s="184" t="s">
        <v>4369</v>
      </c>
      <c r="I59" s="184" t="s">
        <v>4370</v>
      </c>
      <c r="J59" s="184" t="s">
        <v>4371</v>
      </c>
      <c r="K59" s="184" t="s">
        <v>4372</v>
      </c>
      <c r="L59" s="184" t="s">
        <v>4262</v>
      </c>
      <c r="M59" s="184" t="s">
        <v>4263</v>
      </c>
      <c r="N59" s="184" t="s">
        <v>4264</v>
      </c>
      <c r="O59" s="184">
        <v>20</v>
      </c>
      <c r="P59" s="184" t="s">
        <v>259</v>
      </c>
      <c r="Q59" s="184" t="s">
        <v>4373</v>
      </c>
      <c r="R59" s="184" t="s">
        <v>4374</v>
      </c>
      <c r="S59" s="184" t="s">
        <v>4375</v>
      </c>
      <c r="T59" s="184" t="s">
        <v>4376</v>
      </c>
      <c r="U59" s="184" t="s">
        <v>4377</v>
      </c>
      <c r="V59" s="184" t="s">
        <v>4378</v>
      </c>
      <c r="W59" s="184" t="s">
        <v>4379</v>
      </c>
      <c r="X59" s="184" t="s">
        <v>4380</v>
      </c>
      <c r="Y59" s="185" t="s">
        <v>4273</v>
      </c>
      <c r="Z59" s="185">
        <v>4</v>
      </c>
      <c r="AA59" s="185" t="s">
        <v>715</v>
      </c>
      <c r="AB59" s="185" t="s">
        <v>4274</v>
      </c>
      <c r="AC59" s="185" t="s">
        <v>4275</v>
      </c>
      <c r="AD59" s="185" t="s">
        <v>715</v>
      </c>
      <c r="AE59" s="185" t="s">
        <v>4274</v>
      </c>
      <c r="AF59" s="185" t="s">
        <v>4275</v>
      </c>
      <c r="AG59" s="185" t="s">
        <v>4250</v>
      </c>
      <c r="AH59" s="185">
        <v>4</v>
      </c>
      <c r="AI59" s="185" t="s">
        <v>268</v>
      </c>
      <c r="AJ59" s="185" t="s">
        <v>4276</v>
      </c>
      <c r="AK59" s="185" t="s">
        <v>1879</v>
      </c>
      <c r="AL59" s="185" t="s">
        <v>271</v>
      </c>
      <c r="AM59" s="185" t="s">
        <v>599</v>
      </c>
      <c r="AN59" s="185" t="s">
        <v>1879</v>
      </c>
      <c r="AO59" s="185" t="s">
        <v>4277</v>
      </c>
      <c r="AP59" s="185">
        <v>3</v>
      </c>
      <c r="AQ59" s="185" t="s">
        <v>3812</v>
      </c>
      <c r="AR59" s="185" t="s">
        <v>4278</v>
      </c>
      <c r="AS59" s="185" t="s">
        <v>4279</v>
      </c>
      <c r="AT59" s="185" t="s">
        <v>3812</v>
      </c>
      <c r="AU59" s="185" t="s">
        <v>4280</v>
      </c>
      <c r="AV59" s="185" t="s">
        <v>4279</v>
      </c>
      <c r="AW59" s="185" t="s">
        <v>4281</v>
      </c>
      <c r="AX59" s="185">
        <v>3</v>
      </c>
      <c r="AY59" s="185" t="s">
        <v>411</v>
      </c>
      <c r="AZ59" s="185" t="s">
        <v>619</v>
      </c>
      <c r="BA59" s="185" t="s">
        <v>598</v>
      </c>
      <c r="BB59" s="185" t="s">
        <v>411</v>
      </c>
      <c r="BC59" s="185" t="s">
        <v>1401</v>
      </c>
      <c r="BD59" s="185" t="s">
        <v>1400</v>
      </c>
      <c r="BE59" s="185" t="s">
        <v>4252</v>
      </c>
      <c r="BF59" s="185">
        <v>3</v>
      </c>
      <c r="BG59" s="185" t="s">
        <v>3813</v>
      </c>
      <c r="BH59" s="185" t="s">
        <v>567</v>
      </c>
      <c r="BI59" s="185" t="s">
        <v>242</v>
      </c>
      <c r="BJ59" s="185" t="s">
        <v>567</v>
      </c>
      <c r="BK59" s="185" t="s">
        <v>4282</v>
      </c>
      <c r="BL59" s="185" t="s">
        <v>242</v>
      </c>
      <c r="BM59" s="185" t="s">
        <v>4253</v>
      </c>
      <c r="BN59" s="185">
        <v>3</v>
      </c>
      <c r="BO59" s="185" t="s">
        <v>4283</v>
      </c>
      <c r="BP59" s="185" t="s">
        <v>352</v>
      </c>
      <c r="BQ59" s="185" t="s">
        <v>311</v>
      </c>
      <c r="BR59" s="185" t="s">
        <v>4283</v>
      </c>
      <c r="BS59" s="185" t="s">
        <v>353</v>
      </c>
      <c r="BT59" s="185" t="s">
        <v>1749</v>
      </c>
    </row>
    <row r="60" spans="1:72" s="184" customFormat="1" ht="54.95" customHeight="1" x14ac:dyDescent="0.25">
      <c r="A60" s="155">
        <v>8</v>
      </c>
      <c r="B60" s="184" t="s">
        <v>978</v>
      </c>
      <c r="C60" s="184" t="s">
        <v>154</v>
      </c>
      <c r="D60" s="184" t="s">
        <v>979</v>
      </c>
      <c r="E60" s="184" t="s">
        <v>4381</v>
      </c>
      <c r="F60" s="184" t="s">
        <v>4382</v>
      </c>
      <c r="G60" s="184" t="s">
        <v>4383</v>
      </c>
      <c r="H60" s="184" t="s">
        <v>4384</v>
      </c>
      <c r="I60" s="184" t="s">
        <v>4385</v>
      </c>
      <c r="J60" s="184" t="s">
        <v>4386</v>
      </c>
      <c r="K60" s="184" t="s">
        <v>4387</v>
      </c>
      <c r="L60" s="184" t="s">
        <v>4262</v>
      </c>
      <c r="M60" s="184" t="s">
        <v>4263</v>
      </c>
      <c r="N60" s="184" t="s">
        <v>4264</v>
      </c>
      <c r="O60" s="184">
        <v>20</v>
      </c>
      <c r="P60" s="184" t="s">
        <v>259</v>
      </c>
      <c r="Q60" s="184" t="s">
        <v>4388</v>
      </c>
      <c r="R60" s="184" t="s">
        <v>4389</v>
      </c>
      <c r="S60" s="184" t="s">
        <v>4390</v>
      </c>
      <c r="T60" s="184" t="s">
        <v>4391</v>
      </c>
      <c r="U60" s="184" t="s">
        <v>4392</v>
      </c>
      <c r="V60" s="184" t="s">
        <v>4393</v>
      </c>
      <c r="W60" s="184" t="s">
        <v>4394</v>
      </c>
      <c r="X60" s="184" t="s">
        <v>4395</v>
      </c>
      <c r="Y60" s="185" t="s">
        <v>4273</v>
      </c>
      <c r="Z60" s="185">
        <v>4</v>
      </c>
      <c r="AA60" s="185" t="s">
        <v>715</v>
      </c>
      <c r="AB60" s="185" t="s">
        <v>4274</v>
      </c>
      <c r="AC60" s="185" t="s">
        <v>4275</v>
      </c>
      <c r="AD60" s="185" t="s">
        <v>715</v>
      </c>
      <c r="AE60" s="185" t="s">
        <v>4274</v>
      </c>
      <c r="AF60" s="185" t="s">
        <v>4275</v>
      </c>
      <c r="AG60" s="185" t="s">
        <v>4250</v>
      </c>
      <c r="AH60" s="185">
        <v>4</v>
      </c>
      <c r="AI60" s="185" t="s">
        <v>268</v>
      </c>
      <c r="AJ60" s="185" t="s">
        <v>4276</v>
      </c>
      <c r="AK60" s="185" t="s">
        <v>1879</v>
      </c>
      <c r="AL60" s="185" t="s">
        <v>271</v>
      </c>
      <c r="AM60" s="185" t="s">
        <v>599</v>
      </c>
      <c r="AN60" s="185" t="s">
        <v>1879</v>
      </c>
      <c r="AO60" s="185" t="s">
        <v>4277</v>
      </c>
      <c r="AP60" s="185">
        <v>3</v>
      </c>
      <c r="AQ60" s="185" t="s">
        <v>3812</v>
      </c>
      <c r="AR60" s="185" t="s">
        <v>4278</v>
      </c>
      <c r="AS60" s="185" t="s">
        <v>4279</v>
      </c>
      <c r="AT60" s="185" t="s">
        <v>3812</v>
      </c>
      <c r="AU60" s="185" t="s">
        <v>4280</v>
      </c>
      <c r="AV60" s="185" t="s">
        <v>4279</v>
      </c>
      <c r="AW60" s="185" t="s">
        <v>4281</v>
      </c>
      <c r="AX60" s="185">
        <v>3</v>
      </c>
      <c r="AY60" s="185" t="s">
        <v>411</v>
      </c>
      <c r="AZ60" s="185" t="s">
        <v>619</v>
      </c>
      <c r="BA60" s="185" t="s">
        <v>598</v>
      </c>
      <c r="BB60" s="185" t="s">
        <v>411</v>
      </c>
      <c r="BC60" s="185" t="s">
        <v>1401</v>
      </c>
      <c r="BD60" s="185" t="s">
        <v>1400</v>
      </c>
      <c r="BE60" s="185" t="s">
        <v>4252</v>
      </c>
      <c r="BF60" s="185">
        <v>3</v>
      </c>
      <c r="BG60" s="185" t="s">
        <v>3813</v>
      </c>
      <c r="BH60" s="185" t="s">
        <v>567</v>
      </c>
      <c r="BI60" s="185" t="s">
        <v>242</v>
      </c>
      <c r="BJ60" s="185" t="s">
        <v>567</v>
      </c>
      <c r="BK60" s="185" t="s">
        <v>4282</v>
      </c>
      <c r="BL60" s="185" t="s">
        <v>242</v>
      </c>
      <c r="BM60" s="185" t="s">
        <v>4253</v>
      </c>
      <c r="BN60" s="185">
        <v>3</v>
      </c>
      <c r="BO60" s="185" t="s">
        <v>4283</v>
      </c>
      <c r="BP60" s="185" t="s">
        <v>352</v>
      </c>
      <c r="BQ60" s="185" t="s">
        <v>311</v>
      </c>
      <c r="BR60" s="185" t="s">
        <v>4283</v>
      </c>
      <c r="BS60" s="185" t="s">
        <v>353</v>
      </c>
      <c r="BT60" s="185" t="s">
        <v>1749</v>
      </c>
    </row>
    <row r="61" spans="1:72" s="184" customFormat="1" ht="54.95" customHeight="1" x14ac:dyDescent="0.25">
      <c r="A61" s="155">
        <v>9</v>
      </c>
      <c r="B61" s="184" t="s">
        <v>472</v>
      </c>
      <c r="C61" s="184" t="s">
        <v>247</v>
      </c>
      <c r="D61" s="184" t="s">
        <v>999</v>
      </c>
      <c r="E61" s="184" t="s">
        <v>4396</v>
      </c>
      <c r="F61" s="184" t="s">
        <v>4397</v>
      </c>
      <c r="G61" s="184" t="s">
        <v>4398</v>
      </c>
      <c r="H61" s="184" t="s">
        <v>4399</v>
      </c>
      <c r="I61" s="184" t="s">
        <v>4400</v>
      </c>
      <c r="J61" s="184" t="s">
        <v>4401</v>
      </c>
      <c r="K61" s="184" t="s">
        <v>4402</v>
      </c>
      <c r="L61" s="184" t="s">
        <v>4262</v>
      </c>
      <c r="M61" s="184" t="s">
        <v>4263</v>
      </c>
      <c r="N61" s="184" t="s">
        <v>4264</v>
      </c>
      <c r="O61" s="184">
        <v>20</v>
      </c>
      <c r="P61" s="184" t="s">
        <v>259</v>
      </c>
      <c r="Q61" s="184" t="s">
        <v>1007</v>
      </c>
      <c r="R61" s="184" t="s">
        <v>4403</v>
      </c>
      <c r="S61" s="184" t="s">
        <v>4404</v>
      </c>
      <c r="T61" s="184" t="s">
        <v>4405</v>
      </c>
      <c r="U61" s="184" t="s">
        <v>4406</v>
      </c>
      <c r="V61" s="184" t="s">
        <v>4407</v>
      </c>
      <c r="W61" s="184" t="s">
        <v>4408</v>
      </c>
      <c r="X61" s="184" t="s">
        <v>4409</v>
      </c>
      <c r="Y61" s="185" t="s">
        <v>4273</v>
      </c>
      <c r="Z61" s="185">
        <v>4</v>
      </c>
      <c r="AA61" s="185" t="s">
        <v>715</v>
      </c>
      <c r="AB61" s="185" t="s">
        <v>4274</v>
      </c>
      <c r="AC61" s="185" t="s">
        <v>4275</v>
      </c>
      <c r="AD61" s="185" t="s">
        <v>715</v>
      </c>
      <c r="AE61" s="185" t="s">
        <v>4274</v>
      </c>
      <c r="AF61" s="185" t="s">
        <v>4275</v>
      </c>
      <c r="AG61" s="185" t="s">
        <v>4250</v>
      </c>
      <c r="AH61" s="185">
        <v>4</v>
      </c>
      <c r="AI61" s="185" t="s">
        <v>268</v>
      </c>
      <c r="AJ61" s="185" t="s">
        <v>4276</v>
      </c>
      <c r="AK61" s="185" t="s">
        <v>1879</v>
      </c>
      <c r="AL61" s="185" t="s">
        <v>271</v>
      </c>
      <c r="AM61" s="185" t="s">
        <v>599</v>
      </c>
      <c r="AN61" s="185" t="s">
        <v>1879</v>
      </c>
      <c r="AO61" s="185" t="s">
        <v>4277</v>
      </c>
      <c r="AP61" s="185">
        <v>3</v>
      </c>
      <c r="AQ61" s="185" t="s">
        <v>3812</v>
      </c>
      <c r="AR61" s="185" t="s">
        <v>4278</v>
      </c>
      <c r="AS61" s="185" t="s">
        <v>4279</v>
      </c>
      <c r="AT61" s="185" t="s">
        <v>3812</v>
      </c>
      <c r="AU61" s="185" t="s">
        <v>4280</v>
      </c>
      <c r="AV61" s="185" t="s">
        <v>4279</v>
      </c>
      <c r="AW61" s="185" t="s">
        <v>4281</v>
      </c>
      <c r="AX61" s="185">
        <v>3</v>
      </c>
      <c r="AY61" s="185" t="s">
        <v>411</v>
      </c>
      <c r="AZ61" s="185" t="s">
        <v>619</v>
      </c>
      <c r="BA61" s="185" t="s">
        <v>598</v>
      </c>
      <c r="BB61" s="185" t="s">
        <v>411</v>
      </c>
      <c r="BC61" s="185" t="s">
        <v>1401</v>
      </c>
      <c r="BD61" s="185" t="s">
        <v>1400</v>
      </c>
      <c r="BE61" s="185" t="s">
        <v>4252</v>
      </c>
      <c r="BF61" s="185">
        <v>3</v>
      </c>
      <c r="BG61" s="185" t="s">
        <v>3813</v>
      </c>
      <c r="BH61" s="185" t="s">
        <v>567</v>
      </c>
      <c r="BI61" s="185" t="s">
        <v>242</v>
      </c>
      <c r="BJ61" s="185" t="s">
        <v>567</v>
      </c>
      <c r="BK61" s="185" t="s">
        <v>4282</v>
      </c>
      <c r="BL61" s="185" t="s">
        <v>242</v>
      </c>
      <c r="BM61" s="185" t="s">
        <v>4253</v>
      </c>
      <c r="BN61" s="185">
        <v>3</v>
      </c>
      <c r="BO61" s="185" t="s">
        <v>4283</v>
      </c>
      <c r="BP61" s="185" t="s">
        <v>352</v>
      </c>
      <c r="BQ61" s="185" t="s">
        <v>311</v>
      </c>
      <c r="BR61" s="185" t="s">
        <v>4283</v>
      </c>
      <c r="BS61" s="185" t="s">
        <v>353</v>
      </c>
      <c r="BT61" s="185" t="s">
        <v>1749</v>
      </c>
    </row>
    <row r="62" spans="1:72" s="184" customFormat="1" ht="54.95" customHeight="1" x14ac:dyDescent="0.25">
      <c r="A62" s="155">
        <v>10</v>
      </c>
      <c r="B62" s="184" t="s">
        <v>506</v>
      </c>
      <c r="C62" s="184" t="s">
        <v>247</v>
      </c>
      <c r="D62" s="184" t="s">
        <v>692</v>
      </c>
      <c r="E62" s="184" t="s">
        <v>4410</v>
      </c>
      <c r="F62" s="184" t="s">
        <v>4411</v>
      </c>
      <c r="G62" s="184" t="s">
        <v>4412</v>
      </c>
      <c r="H62" s="184" t="s">
        <v>4413</v>
      </c>
      <c r="I62" s="184" t="s">
        <v>4414</v>
      </c>
      <c r="J62" s="184" t="s">
        <v>4415</v>
      </c>
      <c r="K62" s="184" t="s">
        <v>4416</v>
      </c>
      <c r="L62" s="184" t="s">
        <v>4262</v>
      </c>
      <c r="M62" s="184" t="s">
        <v>4263</v>
      </c>
      <c r="N62" s="184" t="s">
        <v>4264</v>
      </c>
      <c r="O62" s="184">
        <v>20</v>
      </c>
      <c r="P62" s="184" t="s">
        <v>259</v>
      </c>
      <c r="Q62" s="184" t="s">
        <v>4417</v>
      </c>
      <c r="R62" s="184" t="s">
        <v>4418</v>
      </c>
      <c r="S62" s="184" t="s">
        <v>4419</v>
      </c>
      <c r="T62" s="184" t="s">
        <v>4420</v>
      </c>
      <c r="U62" s="184" t="s">
        <v>4421</v>
      </c>
      <c r="V62" s="184" t="s">
        <v>4422</v>
      </c>
      <c r="W62" s="184" t="s">
        <v>4423</v>
      </c>
      <c r="X62" s="184" t="s">
        <v>4424</v>
      </c>
      <c r="Y62" s="185" t="s">
        <v>4273</v>
      </c>
      <c r="Z62" s="185">
        <v>4</v>
      </c>
      <c r="AA62" s="185" t="s">
        <v>715</v>
      </c>
      <c r="AB62" s="185" t="s">
        <v>4274</v>
      </c>
      <c r="AC62" s="185" t="s">
        <v>4275</v>
      </c>
      <c r="AD62" s="185" t="s">
        <v>715</v>
      </c>
      <c r="AE62" s="185" t="s">
        <v>4274</v>
      </c>
      <c r="AF62" s="185" t="s">
        <v>4275</v>
      </c>
      <c r="AG62" s="185" t="s">
        <v>4250</v>
      </c>
      <c r="AH62" s="185">
        <v>4</v>
      </c>
      <c r="AI62" s="185" t="s">
        <v>268</v>
      </c>
      <c r="AJ62" s="185" t="s">
        <v>4276</v>
      </c>
      <c r="AK62" s="185" t="s">
        <v>1879</v>
      </c>
      <c r="AL62" s="185" t="s">
        <v>271</v>
      </c>
      <c r="AM62" s="185" t="s">
        <v>599</v>
      </c>
      <c r="AN62" s="185" t="s">
        <v>1879</v>
      </c>
      <c r="AO62" s="185" t="s">
        <v>4277</v>
      </c>
      <c r="AP62" s="185">
        <v>3</v>
      </c>
      <c r="AQ62" s="185" t="s">
        <v>3812</v>
      </c>
      <c r="AR62" s="185" t="s">
        <v>4278</v>
      </c>
      <c r="AS62" s="185" t="s">
        <v>4279</v>
      </c>
      <c r="AT62" s="185" t="s">
        <v>3812</v>
      </c>
      <c r="AU62" s="185" t="s">
        <v>4280</v>
      </c>
      <c r="AV62" s="185" t="s">
        <v>4279</v>
      </c>
      <c r="AW62" s="185" t="s">
        <v>4281</v>
      </c>
      <c r="AX62" s="185">
        <v>3</v>
      </c>
      <c r="AY62" s="185" t="s">
        <v>411</v>
      </c>
      <c r="AZ62" s="185" t="s">
        <v>619</v>
      </c>
      <c r="BA62" s="185" t="s">
        <v>598</v>
      </c>
      <c r="BB62" s="185" t="s">
        <v>411</v>
      </c>
      <c r="BC62" s="185" t="s">
        <v>1401</v>
      </c>
      <c r="BD62" s="185" t="s">
        <v>1400</v>
      </c>
      <c r="BE62" s="185" t="s">
        <v>4252</v>
      </c>
      <c r="BF62" s="185">
        <v>3</v>
      </c>
      <c r="BG62" s="185" t="s">
        <v>3813</v>
      </c>
      <c r="BH62" s="185" t="s">
        <v>567</v>
      </c>
      <c r="BI62" s="185" t="s">
        <v>242</v>
      </c>
      <c r="BJ62" s="185" t="s">
        <v>567</v>
      </c>
      <c r="BK62" s="185" t="s">
        <v>4282</v>
      </c>
      <c r="BL62" s="185" t="s">
        <v>242</v>
      </c>
      <c r="BM62" s="185" t="s">
        <v>4253</v>
      </c>
      <c r="BN62" s="185">
        <v>3</v>
      </c>
      <c r="BO62" s="185" t="s">
        <v>4283</v>
      </c>
      <c r="BP62" s="185" t="s">
        <v>352</v>
      </c>
      <c r="BQ62" s="185" t="s">
        <v>311</v>
      </c>
      <c r="BR62" s="185" t="s">
        <v>4283</v>
      </c>
      <c r="BS62" s="185" t="s">
        <v>353</v>
      </c>
      <c r="BT62" s="185" t="s">
        <v>1749</v>
      </c>
    </row>
    <row r="63" spans="1:72" s="184" customFormat="1" ht="54.95" customHeight="1" x14ac:dyDescent="0.25">
      <c r="A63" s="155">
        <v>11</v>
      </c>
      <c r="B63" s="184" t="s">
        <v>444</v>
      </c>
      <c r="C63" s="184" t="s">
        <v>247</v>
      </c>
      <c r="D63" s="184" t="s">
        <v>4425</v>
      </c>
      <c r="E63" s="184" t="s">
        <v>4426</v>
      </c>
      <c r="F63" s="184" t="s">
        <v>4427</v>
      </c>
      <c r="G63" s="184" t="s">
        <v>4428</v>
      </c>
      <c r="H63" s="184" t="s">
        <v>4429</v>
      </c>
      <c r="I63" s="184" t="s">
        <v>4430</v>
      </c>
      <c r="J63" s="184" t="s">
        <v>4431</v>
      </c>
      <c r="K63" s="184" t="s">
        <v>4432</v>
      </c>
      <c r="L63" s="184" t="s">
        <v>4262</v>
      </c>
      <c r="M63" s="184" t="s">
        <v>4263</v>
      </c>
      <c r="N63" s="184" t="s">
        <v>4264</v>
      </c>
      <c r="O63" s="184">
        <v>20</v>
      </c>
      <c r="P63" s="184" t="s">
        <v>259</v>
      </c>
      <c r="Q63" s="184" t="s">
        <v>4433</v>
      </c>
      <c r="R63" s="184" t="s">
        <v>4434</v>
      </c>
      <c r="S63" s="184" t="s">
        <v>4435</v>
      </c>
      <c r="T63" s="184" t="s">
        <v>4436</v>
      </c>
      <c r="U63" s="184" t="s">
        <v>4437</v>
      </c>
      <c r="V63" s="184" t="s">
        <v>4438</v>
      </c>
      <c r="W63" s="184" t="s">
        <v>4439</v>
      </c>
      <c r="X63" s="184" t="s">
        <v>4440</v>
      </c>
      <c r="Y63" s="185" t="s">
        <v>4273</v>
      </c>
      <c r="Z63" s="185">
        <v>4</v>
      </c>
      <c r="AA63" s="185" t="s">
        <v>715</v>
      </c>
      <c r="AB63" s="185" t="s">
        <v>4274</v>
      </c>
      <c r="AC63" s="185" t="s">
        <v>4275</v>
      </c>
      <c r="AD63" s="185" t="s">
        <v>715</v>
      </c>
      <c r="AE63" s="185" t="s">
        <v>4274</v>
      </c>
      <c r="AF63" s="185" t="s">
        <v>4275</v>
      </c>
      <c r="AG63" s="185" t="s">
        <v>4250</v>
      </c>
      <c r="AH63" s="185">
        <v>4</v>
      </c>
      <c r="AI63" s="185" t="s">
        <v>268</v>
      </c>
      <c r="AJ63" s="185" t="s">
        <v>4276</v>
      </c>
      <c r="AK63" s="185" t="s">
        <v>1879</v>
      </c>
      <c r="AL63" s="185" t="s">
        <v>271</v>
      </c>
      <c r="AM63" s="185" t="s">
        <v>599</v>
      </c>
      <c r="AN63" s="185" t="s">
        <v>1879</v>
      </c>
      <c r="AO63" s="185" t="s">
        <v>4277</v>
      </c>
      <c r="AP63" s="185">
        <v>3</v>
      </c>
      <c r="AQ63" s="185" t="s">
        <v>3812</v>
      </c>
      <c r="AR63" s="185" t="s">
        <v>4278</v>
      </c>
      <c r="AS63" s="185" t="s">
        <v>4279</v>
      </c>
      <c r="AT63" s="185" t="s">
        <v>3812</v>
      </c>
      <c r="AU63" s="185" t="s">
        <v>4280</v>
      </c>
      <c r="AV63" s="185" t="s">
        <v>4279</v>
      </c>
      <c r="AW63" s="185" t="s">
        <v>4281</v>
      </c>
      <c r="AX63" s="185">
        <v>3</v>
      </c>
      <c r="AY63" s="185" t="s">
        <v>411</v>
      </c>
      <c r="AZ63" s="185" t="s">
        <v>619</v>
      </c>
      <c r="BA63" s="185" t="s">
        <v>598</v>
      </c>
      <c r="BB63" s="185" t="s">
        <v>411</v>
      </c>
      <c r="BC63" s="185" t="s">
        <v>1401</v>
      </c>
      <c r="BD63" s="185" t="s">
        <v>1400</v>
      </c>
      <c r="BE63" s="185" t="s">
        <v>4252</v>
      </c>
      <c r="BF63" s="185">
        <v>3</v>
      </c>
      <c r="BG63" s="185" t="s">
        <v>3813</v>
      </c>
      <c r="BH63" s="185" t="s">
        <v>567</v>
      </c>
      <c r="BI63" s="185" t="s">
        <v>242</v>
      </c>
      <c r="BJ63" s="185" t="s">
        <v>567</v>
      </c>
      <c r="BK63" s="185" t="s">
        <v>4282</v>
      </c>
      <c r="BL63" s="185" t="s">
        <v>242</v>
      </c>
      <c r="BM63" s="185" t="s">
        <v>4253</v>
      </c>
      <c r="BN63" s="185">
        <v>3</v>
      </c>
      <c r="BO63" s="185" t="s">
        <v>4283</v>
      </c>
      <c r="BP63" s="185" t="s">
        <v>352</v>
      </c>
      <c r="BQ63" s="185" t="s">
        <v>311</v>
      </c>
      <c r="BR63" s="185" t="s">
        <v>4283</v>
      </c>
      <c r="BS63" s="185" t="s">
        <v>353</v>
      </c>
      <c r="BT63" s="185" t="s">
        <v>1749</v>
      </c>
    </row>
    <row r="64" spans="1:72" s="184" customFormat="1" ht="54.95" customHeight="1" x14ac:dyDescent="0.25">
      <c r="A64" s="155">
        <v>12</v>
      </c>
      <c r="B64" s="184" t="s">
        <v>4298</v>
      </c>
      <c r="C64" s="184" t="s">
        <v>4441</v>
      </c>
      <c r="D64" s="184" t="s">
        <v>4442</v>
      </c>
      <c r="E64" s="184" t="s">
        <v>4443</v>
      </c>
      <c r="F64" s="184" t="s">
        <v>4444</v>
      </c>
      <c r="G64" s="184" t="s">
        <v>4445</v>
      </c>
      <c r="H64" s="184" t="s">
        <v>4446</v>
      </c>
      <c r="I64" s="184" t="s">
        <v>4447</v>
      </c>
      <c r="J64" s="184" t="s">
        <v>4448</v>
      </c>
      <c r="K64" s="184" t="s">
        <v>4449</v>
      </c>
      <c r="L64" s="184" t="s">
        <v>4262</v>
      </c>
      <c r="M64" s="184" t="s">
        <v>4263</v>
      </c>
      <c r="N64" s="184" t="s">
        <v>4264</v>
      </c>
      <c r="O64" s="184">
        <v>20</v>
      </c>
      <c r="P64" s="184" t="s">
        <v>259</v>
      </c>
      <c r="Q64" s="184" t="s">
        <v>4450</v>
      </c>
      <c r="R64" s="184" t="s">
        <v>4451</v>
      </c>
      <c r="S64" s="184" t="s">
        <v>4452</v>
      </c>
      <c r="T64" s="184" t="s">
        <v>4453</v>
      </c>
      <c r="U64" s="184" t="s">
        <v>4454</v>
      </c>
      <c r="V64" s="184" t="s">
        <v>4455</v>
      </c>
      <c r="W64" s="184" t="s">
        <v>4456</v>
      </c>
      <c r="X64" s="184" t="s">
        <v>4457</v>
      </c>
      <c r="Y64" s="185" t="s">
        <v>4273</v>
      </c>
      <c r="Z64" s="185">
        <v>4</v>
      </c>
      <c r="AA64" s="185" t="s">
        <v>715</v>
      </c>
      <c r="AB64" s="185" t="s">
        <v>4274</v>
      </c>
      <c r="AC64" s="185" t="s">
        <v>4275</v>
      </c>
      <c r="AD64" s="185" t="s">
        <v>715</v>
      </c>
      <c r="AE64" s="185" t="s">
        <v>4274</v>
      </c>
      <c r="AF64" s="185" t="s">
        <v>4275</v>
      </c>
      <c r="AG64" s="185" t="s">
        <v>4250</v>
      </c>
      <c r="AH64" s="185">
        <v>4</v>
      </c>
      <c r="AI64" s="185" t="s">
        <v>268</v>
      </c>
      <c r="AJ64" s="185" t="s">
        <v>4276</v>
      </c>
      <c r="AK64" s="185" t="s">
        <v>1879</v>
      </c>
      <c r="AL64" s="185" t="s">
        <v>271</v>
      </c>
      <c r="AM64" s="185" t="s">
        <v>599</v>
      </c>
      <c r="AN64" s="185" t="s">
        <v>1879</v>
      </c>
      <c r="AO64" s="185" t="s">
        <v>4277</v>
      </c>
      <c r="AP64" s="185">
        <v>3</v>
      </c>
      <c r="AQ64" s="185" t="s">
        <v>3812</v>
      </c>
      <c r="AR64" s="185" t="s">
        <v>4278</v>
      </c>
      <c r="AS64" s="185" t="s">
        <v>4279</v>
      </c>
      <c r="AT64" s="185" t="s">
        <v>3812</v>
      </c>
      <c r="AU64" s="185" t="s">
        <v>4280</v>
      </c>
      <c r="AV64" s="185" t="s">
        <v>4279</v>
      </c>
      <c r="AW64" s="185" t="s">
        <v>4281</v>
      </c>
      <c r="AX64" s="185">
        <v>3</v>
      </c>
      <c r="AY64" s="185" t="s">
        <v>411</v>
      </c>
      <c r="AZ64" s="185" t="s">
        <v>619</v>
      </c>
      <c r="BA64" s="185" t="s">
        <v>598</v>
      </c>
      <c r="BB64" s="185" t="s">
        <v>411</v>
      </c>
      <c r="BC64" s="185" t="s">
        <v>1401</v>
      </c>
      <c r="BD64" s="185" t="s">
        <v>1400</v>
      </c>
      <c r="BE64" s="185" t="s">
        <v>4252</v>
      </c>
      <c r="BF64" s="185">
        <v>3</v>
      </c>
      <c r="BG64" s="185" t="s">
        <v>3813</v>
      </c>
      <c r="BH64" s="185" t="s">
        <v>567</v>
      </c>
      <c r="BI64" s="185" t="s">
        <v>242</v>
      </c>
      <c r="BJ64" s="185" t="s">
        <v>567</v>
      </c>
      <c r="BK64" s="185" t="s">
        <v>4282</v>
      </c>
      <c r="BL64" s="185" t="s">
        <v>242</v>
      </c>
      <c r="BM64" s="185" t="s">
        <v>4253</v>
      </c>
      <c r="BN64" s="185">
        <v>3</v>
      </c>
      <c r="BO64" s="185" t="s">
        <v>4283</v>
      </c>
      <c r="BP64" s="185" t="s">
        <v>352</v>
      </c>
      <c r="BQ64" s="185" t="s">
        <v>311</v>
      </c>
      <c r="BR64" s="185" t="s">
        <v>4283</v>
      </c>
      <c r="BS64" s="185" t="s">
        <v>353</v>
      </c>
      <c r="BT64" s="185" t="s">
        <v>1749</v>
      </c>
    </row>
    <row r="65" spans="1:72" s="184" customFormat="1" ht="54.95" customHeight="1" x14ac:dyDescent="0.25">
      <c r="A65" s="155">
        <v>13</v>
      </c>
      <c r="B65" s="184" t="s">
        <v>4298</v>
      </c>
      <c r="C65" s="184" t="s">
        <v>4441</v>
      </c>
      <c r="D65" s="184" t="s">
        <v>4458</v>
      </c>
      <c r="E65" s="184" t="s">
        <v>4459</v>
      </c>
      <c r="F65" s="184" t="s">
        <v>4460</v>
      </c>
      <c r="G65" s="184" t="s">
        <v>4461</v>
      </c>
      <c r="H65" s="184" t="s">
        <v>4462</v>
      </c>
      <c r="I65" s="184" t="s">
        <v>4463</v>
      </c>
      <c r="J65" s="184" t="s">
        <v>4464</v>
      </c>
      <c r="K65" s="184" t="s">
        <v>4465</v>
      </c>
      <c r="L65" s="184" t="s">
        <v>4262</v>
      </c>
      <c r="M65" s="184" t="s">
        <v>4263</v>
      </c>
      <c r="N65" s="184" t="s">
        <v>4264</v>
      </c>
      <c r="O65" s="184">
        <v>20</v>
      </c>
      <c r="P65" s="184" t="s">
        <v>259</v>
      </c>
      <c r="Q65" s="184" t="s">
        <v>4466</v>
      </c>
      <c r="R65" s="184" t="s">
        <v>4467</v>
      </c>
      <c r="S65" s="184" t="s">
        <v>4468</v>
      </c>
      <c r="T65" s="184" t="s">
        <v>4469</v>
      </c>
      <c r="U65" s="184" t="s">
        <v>4294</v>
      </c>
      <c r="V65" s="184" t="s">
        <v>4470</v>
      </c>
      <c r="W65" s="184" t="s">
        <v>4471</v>
      </c>
      <c r="X65" s="184" t="s">
        <v>4472</v>
      </c>
      <c r="Y65" s="185" t="s">
        <v>4273</v>
      </c>
      <c r="Z65" s="185">
        <v>4</v>
      </c>
      <c r="AA65" s="185" t="s">
        <v>715</v>
      </c>
      <c r="AB65" s="185" t="s">
        <v>4274</v>
      </c>
      <c r="AC65" s="185" t="s">
        <v>4275</v>
      </c>
      <c r="AD65" s="185" t="s">
        <v>715</v>
      </c>
      <c r="AE65" s="185" t="s">
        <v>4274</v>
      </c>
      <c r="AF65" s="185" t="s">
        <v>4275</v>
      </c>
      <c r="AG65" s="185" t="s">
        <v>4250</v>
      </c>
      <c r="AH65" s="185">
        <v>4</v>
      </c>
      <c r="AI65" s="185" t="s">
        <v>268</v>
      </c>
      <c r="AJ65" s="185" t="s">
        <v>4276</v>
      </c>
      <c r="AK65" s="185" t="s">
        <v>1879</v>
      </c>
      <c r="AL65" s="185" t="s">
        <v>271</v>
      </c>
      <c r="AM65" s="185" t="s">
        <v>599</v>
      </c>
      <c r="AN65" s="185" t="s">
        <v>1879</v>
      </c>
      <c r="AO65" s="185" t="s">
        <v>4277</v>
      </c>
      <c r="AP65" s="185">
        <v>3</v>
      </c>
      <c r="AQ65" s="185" t="s">
        <v>3812</v>
      </c>
      <c r="AR65" s="185" t="s">
        <v>4278</v>
      </c>
      <c r="AS65" s="185" t="s">
        <v>4279</v>
      </c>
      <c r="AT65" s="185" t="s">
        <v>3812</v>
      </c>
      <c r="AU65" s="185" t="s">
        <v>4280</v>
      </c>
      <c r="AV65" s="185" t="s">
        <v>4279</v>
      </c>
      <c r="AW65" s="185" t="s">
        <v>4281</v>
      </c>
      <c r="AX65" s="185">
        <v>3</v>
      </c>
      <c r="AY65" s="185" t="s">
        <v>411</v>
      </c>
      <c r="AZ65" s="185" t="s">
        <v>619</v>
      </c>
      <c r="BA65" s="185" t="s">
        <v>598</v>
      </c>
      <c r="BB65" s="185" t="s">
        <v>411</v>
      </c>
      <c r="BC65" s="185" t="s">
        <v>1401</v>
      </c>
      <c r="BD65" s="185" t="s">
        <v>1400</v>
      </c>
      <c r="BE65" s="185" t="s">
        <v>4252</v>
      </c>
      <c r="BF65" s="185">
        <v>3</v>
      </c>
      <c r="BG65" s="185" t="s">
        <v>3813</v>
      </c>
      <c r="BH65" s="185" t="s">
        <v>567</v>
      </c>
      <c r="BI65" s="185" t="s">
        <v>242</v>
      </c>
      <c r="BJ65" s="185" t="s">
        <v>567</v>
      </c>
      <c r="BK65" s="185" t="s">
        <v>4282</v>
      </c>
      <c r="BL65" s="185" t="s">
        <v>242</v>
      </c>
      <c r="BM65" s="185" t="s">
        <v>4253</v>
      </c>
      <c r="BN65" s="185">
        <v>3</v>
      </c>
      <c r="BO65" s="185" t="s">
        <v>4283</v>
      </c>
      <c r="BP65" s="185" t="s">
        <v>352</v>
      </c>
      <c r="BQ65" s="185" t="s">
        <v>311</v>
      </c>
      <c r="BR65" s="185" t="s">
        <v>4283</v>
      </c>
      <c r="BS65" s="185" t="s">
        <v>353</v>
      </c>
      <c r="BT65" s="185" t="s">
        <v>1749</v>
      </c>
    </row>
    <row r="66" spans="1:72" s="184" customFormat="1" ht="54.95" customHeight="1" x14ac:dyDescent="0.25">
      <c r="A66" s="155">
        <v>14</v>
      </c>
      <c r="B66" s="184" t="s">
        <v>153</v>
      </c>
      <c r="C66" s="184" t="s">
        <v>247</v>
      </c>
      <c r="D66" s="184" t="s">
        <v>4473</v>
      </c>
      <c r="E66" s="184" t="s">
        <v>4474</v>
      </c>
      <c r="F66" s="184" t="s">
        <v>4475</v>
      </c>
      <c r="G66" s="184" t="s">
        <v>4476</v>
      </c>
      <c r="H66" s="184" t="s">
        <v>4477</v>
      </c>
      <c r="I66" s="184" t="s">
        <v>4478</v>
      </c>
      <c r="J66" s="184" t="s">
        <v>4479</v>
      </c>
      <c r="K66" s="184" t="s">
        <v>4480</v>
      </c>
      <c r="L66" s="184" t="s">
        <v>4262</v>
      </c>
      <c r="M66" s="184" t="s">
        <v>4263</v>
      </c>
      <c r="N66" s="184" t="s">
        <v>4264</v>
      </c>
      <c r="O66" s="184">
        <v>20</v>
      </c>
      <c r="P66" s="184" t="s">
        <v>259</v>
      </c>
      <c r="Q66" s="184" t="s">
        <v>4481</v>
      </c>
      <c r="R66" s="184" t="s">
        <v>4482</v>
      </c>
      <c r="S66" s="184" t="s">
        <v>4483</v>
      </c>
      <c r="T66" s="184" t="s">
        <v>4484</v>
      </c>
      <c r="U66" s="184" t="s">
        <v>4485</v>
      </c>
      <c r="V66" s="184" t="s">
        <v>4486</v>
      </c>
      <c r="W66" s="184" t="s">
        <v>4487</v>
      </c>
      <c r="X66" s="184" t="s">
        <v>4488</v>
      </c>
      <c r="Y66" s="185" t="s">
        <v>4273</v>
      </c>
      <c r="Z66" s="185">
        <v>4</v>
      </c>
      <c r="AA66" s="185" t="s">
        <v>715</v>
      </c>
      <c r="AB66" s="185" t="s">
        <v>4274</v>
      </c>
      <c r="AC66" s="185" t="s">
        <v>4275</v>
      </c>
      <c r="AD66" s="185" t="s">
        <v>715</v>
      </c>
      <c r="AE66" s="185" t="s">
        <v>4274</v>
      </c>
      <c r="AF66" s="185" t="s">
        <v>4275</v>
      </c>
      <c r="AG66" s="185" t="s">
        <v>4250</v>
      </c>
      <c r="AH66" s="185">
        <v>4</v>
      </c>
      <c r="AI66" s="185" t="s">
        <v>268</v>
      </c>
      <c r="AJ66" s="185" t="s">
        <v>4276</v>
      </c>
      <c r="AK66" s="185" t="s">
        <v>1879</v>
      </c>
      <c r="AL66" s="185" t="s">
        <v>271</v>
      </c>
      <c r="AM66" s="185" t="s">
        <v>599</v>
      </c>
      <c r="AN66" s="185" t="s">
        <v>1879</v>
      </c>
      <c r="AO66" s="185" t="s">
        <v>4277</v>
      </c>
      <c r="AP66" s="185">
        <v>3</v>
      </c>
      <c r="AQ66" s="185" t="s">
        <v>3812</v>
      </c>
      <c r="AR66" s="185" t="s">
        <v>4278</v>
      </c>
      <c r="AS66" s="185" t="s">
        <v>4279</v>
      </c>
      <c r="AT66" s="185" t="s">
        <v>3812</v>
      </c>
      <c r="AU66" s="185" t="s">
        <v>4280</v>
      </c>
      <c r="AV66" s="185" t="s">
        <v>4279</v>
      </c>
      <c r="AW66" s="185" t="s">
        <v>4281</v>
      </c>
      <c r="AX66" s="185">
        <v>3</v>
      </c>
      <c r="AY66" s="185" t="s">
        <v>411</v>
      </c>
      <c r="AZ66" s="185" t="s">
        <v>619</v>
      </c>
      <c r="BA66" s="185" t="s">
        <v>598</v>
      </c>
      <c r="BB66" s="185" t="s">
        <v>411</v>
      </c>
      <c r="BC66" s="185" t="s">
        <v>1401</v>
      </c>
      <c r="BD66" s="185" t="s">
        <v>1400</v>
      </c>
      <c r="BE66" s="185" t="s">
        <v>4252</v>
      </c>
      <c r="BF66" s="185">
        <v>3</v>
      </c>
      <c r="BG66" s="185" t="s">
        <v>3813</v>
      </c>
      <c r="BH66" s="185" t="s">
        <v>567</v>
      </c>
      <c r="BI66" s="185" t="s">
        <v>242</v>
      </c>
      <c r="BJ66" s="185" t="s">
        <v>567</v>
      </c>
      <c r="BK66" s="185" t="s">
        <v>4282</v>
      </c>
      <c r="BL66" s="185" t="s">
        <v>242</v>
      </c>
      <c r="BM66" s="185" t="s">
        <v>4253</v>
      </c>
      <c r="BN66" s="185">
        <v>3</v>
      </c>
      <c r="BO66" s="185" t="s">
        <v>4283</v>
      </c>
      <c r="BP66" s="185" t="s">
        <v>352</v>
      </c>
      <c r="BQ66" s="185" t="s">
        <v>311</v>
      </c>
      <c r="BR66" s="185" t="s">
        <v>4283</v>
      </c>
      <c r="BS66" s="185" t="s">
        <v>353</v>
      </c>
      <c r="BT66" s="185" t="s">
        <v>1749</v>
      </c>
    </row>
    <row r="67" spans="1:72" s="184" customFormat="1" ht="54.95" customHeight="1" x14ac:dyDescent="0.25">
      <c r="A67" s="155">
        <v>15</v>
      </c>
      <c r="B67" s="184" t="s">
        <v>4347</v>
      </c>
      <c r="C67" s="184" t="s">
        <v>4299</v>
      </c>
      <c r="D67" s="184" t="s">
        <v>4489</v>
      </c>
      <c r="E67" s="184" t="s">
        <v>4490</v>
      </c>
      <c r="F67" s="184" t="s">
        <v>4491</v>
      </c>
      <c r="G67" s="184" t="s">
        <v>4492</v>
      </c>
      <c r="H67" s="184" t="s">
        <v>4493</v>
      </c>
      <c r="I67" s="184" t="s">
        <v>4494</v>
      </c>
      <c r="J67" s="184" t="s">
        <v>4495</v>
      </c>
      <c r="K67" s="184" t="s">
        <v>4496</v>
      </c>
      <c r="L67" s="184" t="s">
        <v>4262</v>
      </c>
      <c r="M67" s="184" t="s">
        <v>4263</v>
      </c>
      <c r="N67" s="184" t="s">
        <v>4264</v>
      </c>
      <c r="O67" s="184">
        <v>20</v>
      </c>
      <c r="P67" s="184" t="s">
        <v>259</v>
      </c>
      <c r="Q67" s="184" t="s">
        <v>4497</v>
      </c>
      <c r="R67" s="184" t="s">
        <v>4498</v>
      </c>
      <c r="S67" s="184" t="s">
        <v>4499</v>
      </c>
      <c r="T67" s="184" t="s">
        <v>4500</v>
      </c>
      <c r="U67" s="184" t="s">
        <v>4501</v>
      </c>
      <c r="V67" s="184" t="s">
        <v>4502</v>
      </c>
      <c r="W67" s="184" t="s">
        <v>4503</v>
      </c>
      <c r="X67" s="184" t="s">
        <v>4504</v>
      </c>
      <c r="Y67" s="185" t="s">
        <v>4273</v>
      </c>
      <c r="Z67" s="185">
        <v>4</v>
      </c>
      <c r="AA67" s="185" t="s">
        <v>715</v>
      </c>
      <c r="AB67" s="185" t="s">
        <v>4274</v>
      </c>
      <c r="AC67" s="185" t="s">
        <v>4275</v>
      </c>
      <c r="AD67" s="185" t="s">
        <v>715</v>
      </c>
      <c r="AE67" s="185" t="s">
        <v>4274</v>
      </c>
      <c r="AF67" s="185" t="s">
        <v>4275</v>
      </c>
      <c r="AG67" s="185" t="s">
        <v>4250</v>
      </c>
      <c r="AH67" s="185">
        <v>4</v>
      </c>
      <c r="AI67" s="185" t="s">
        <v>268</v>
      </c>
      <c r="AJ67" s="185" t="s">
        <v>4276</v>
      </c>
      <c r="AK67" s="185" t="s">
        <v>1879</v>
      </c>
      <c r="AL67" s="185" t="s">
        <v>271</v>
      </c>
      <c r="AM67" s="185" t="s">
        <v>599</v>
      </c>
      <c r="AN67" s="185" t="s">
        <v>1879</v>
      </c>
      <c r="AO67" s="185" t="s">
        <v>4277</v>
      </c>
      <c r="AP67" s="185">
        <v>3</v>
      </c>
      <c r="AQ67" s="185" t="s">
        <v>3812</v>
      </c>
      <c r="AR67" s="185" t="s">
        <v>4278</v>
      </c>
      <c r="AS67" s="185" t="s">
        <v>4279</v>
      </c>
      <c r="AT67" s="185" t="s">
        <v>3812</v>
      </c>
      <c r="AU67" s="185" t="s">
        <v>4280</v>
      </c>
      <c r="AV67" s="185" t="s">
        <v>4279</v>
      </c>
      <c r="AW67" s="185" t="s">
        <v>4281</v>
      </c>
      <c r="AX67" s="185">
        <v>3</v>
      </c>
      <c r="AY67" s="185" t="s">
        <v>411</v>
      </c>
      <c r="AZ67" s="185" t="s">
        <v>619</v>
      </c>
      <c r="BA67" s="185" t="s">
        <v>598</v>
      </c>
      <c r="BB67" s="185" t="s">
        <v>411</v>
      </c>
      <c r="BC67" s="185" t="s">
        <v>1401</v>
      </c>
      <c r="BD67" s="185" t="s">
        <v>1400</v>
      </c>
      <c r="BE67" s="185" t="s">
        <v>4252</v>
      </c>
      <c r="BF67" s="185">
        <v>3</v>
      </c>
      <c r="BG67" s="185" t="s">
        <v>3813</v>
      </c>
      <c r="BH67" s="185" t="s">
        <v>567</v>
      </c>
      <c r="BI67" s="185" t="s">
        <v>242</v>
      </c>
      <c r="BJ67" s="185" t="s">
        <v>567</v>
      </c>
      <c r="BK67" s="185" t="s">
        <v>4282</v>
      </c>
      <c r="BL67" s="185" t="s">
        <v>242</v>
      </c>
      <c r="BM67" s="185" t="s">
        <v>4253</v>
      </c>
      <c r="BN67" s="185">
        <v>3</v>
      </c>
      <c r="BO67" s="185" t="s">
        <v>4283</v>
      </c>
      <c r="BP67" s="185" t="s">
        <v>352</v>
      </c>
      <c r="BQ67" s="185" t="s">
        <v>311</v>
      </c>
      <c r="BR67" s="185" t="s">
        <v>4283</v>
      </c>
      <c r="BS67" s="185" t="s">
        <v>353</v>
      </c>
      <c r="BT67" s="185" t="s">
        <v>1749</v>
      </c>
    </row>
    <row r="68" spans="1:72" s="184" customFormat="1" ht="54.95" customHeight="1" x14ac:dyDescent="0.25">
      <c r="A68" s="155">
        <v>16</v>
      </c>
      <c r="B68" s="184" t="s">
        <v>4505</v>
      </c>
      <c r="C68" s="184" t="s">
        <v>247</v>
      </c>
      <c r="D68" s="184" t="s">
        <v>4506</v>
      </c>
      <c r="E68" s="184" t="s">
        <v>4507</v>
      </c>
      <c r="F68" s="184" t="s">
        <v>4508</v>
      </c>
      <c r="G68" s="184" t="s">
        <v>4509</v>
      </c>
      <c r="H68" s="184" t="s">
        <v>4510</v>
      </c>
      <c r="I68" s="184" t="s">
        <v>4511</v>
      </c>
      <c r="J68" s="184" t="s">
        <v>4512</v>
      </c>
      <c r="K68" s="184" t="s">
        <v>4513</v>
      </c>
      <c r="L68" s="184" t="s">
        <v>4262</v>
      </c>
      <c r="M68" s="184" t="s">
        <v>4263</v>
      </c>
      <c r="N68" s="184" t="s">
        <v>4264</v>
      </c>
      <c r="O68" s="184">
        <v>20</v>
      </c>
      <c r="P68" s="184" t="s">
        <v>259</v>
      </c>
      <c r="Q68" s="184" t="s">
        <v>4514</v>
      </c>
      <c r="R68" s="184" t="s">
        <v>4515</v>
      </c>
      <c r="S68" s="184" t="s">
        <v>4516</v>
      </c>
      <c r="T68" s="184" t="s">
        <v>4517</v>
      </c>
      <c r="U68" s="184" t="s">
        <v>4518</v>
      </c>
      <c r="V68" s="184" t="s">
        <v>4519</v>
      </c>
      <c r="W68" s="184" t="s">
        <v>4520</v>
      </c>
      <c r="X68" s="184" t="s">
        <v>4521</v>
      </c>
      <c r="Y68" s="185" t="s">
        <v>4273</v>
      </c>
      <c r="Z68" s="185">
        <v>4</v>
      </c>
      <c r="AA68" s="185" t="s">
        <v>715</v>
      </c>
      <c r="AB68" s="185" t="s">
        <v>4274</v>
      </c>
      <c r="AC68" s="185" t="s">
        <v>4275</v>
      </c>
      <c r="AD68" s="185" t="s">
        <v>715</v>
      </c>
      <c r="AE68" s="185" t="s">
        <v>4274</v>
      </c>
      <c r="AF68" s="185" t="s">
        <v>4275</v>
      </c>
      <c r="AG68" s="185" t="s">
        <v>4250</v>
      </c>
      <c r="AH68" s="185">
        <v>4</v>
      </c>
      <c r="AI68" s="185" t="s">
        <v>268</v>
      </c>
      <c r="AJ68" s="185" t="s">
        <v>4276</v>
      </c>
      <c r="AK68" s="185" t="s">
        <v>1879</v>
      </c>
      <c r="AL68" s="185" t="s">
        <v>271</v>
      </c>
      <c r="AM68" s="185" t="s">
        <v>599</v>
      </c>
      <c r="AN68" s="185" t="s">
        <v>1879</v>
      </c>
      <c r="AO68" s="185" t="s">
        <v>4277</v>
      </c>
      <c r="AP68" s="185">
        <v>3</v>
      </c>
      <c r="AQ68" s="185" t="s">
        <v>3812</v>
      </c>
      <c r="AR68" s="185" t="s">
        <v>4278</v>
      </c>
      <c r="AS68" s="185" t="s">
        <v>4279</v>
      </c>
      <c r="AT68" s="185" t="s">
        <v>3812</v>
      </c>
      <c r="AU68" s="185" t="s">
        <v>4280</v>
      </c>
      <c r="AV68" s="185" t="s">
        <v>4279</v>
      </c>
      <c r="AW68" s="185" t="s">
        <v>4281</v>
      </c>
      <c r="AX68" s="185">
        <v>3</v>
      </c>
      <c r="AY68" s="185" t="s">
        <v>411</v>
      </c>
      <c r="AZ68" s="185" t="s">
        <v>619</v>
      </c>
      <c r="BA68" s="185" t="s">
        <v>598</v>
      </c>
      <c r="BB68" s="185" t="s">
        <v>411</v>
      </c>
      <c r="BC68" s="185" t="s">
        <v>1401</v>
      </c>
      <c r="BD68" s="185" t="s">
        <v>1400</v>
      </c>
      <c r="BE68" s="185" t="s">
        <v>4252</v>
      </c>
      <c r="BF68" s="185">
        <v>3</v>
      </c>
      <c r="BG68" s="185" t="s">
        <v>3813</v>
      </c>
      <c r="BH68" s="185" t="s">
        <v>567</v>
      </c>
      <c r="BI68" s="185" t="s">
        <v>242</v>
      </c>
      <c r="BJ68" s="185" t="s">
        <v>567</v>
      </c>
      <c r="BK68" s="185" t="s">
        <v>4282</v>
      </c>
      <c r="BL68" s="185" t="s">
        <v>242</v>
      </c>
      <c r="BM68" s="185" t="s">
        <v>4253</v>
      </c>
      <c r="BN68" s="185">
        <v>3</v>
      </c>
      <c r="BO68" s="185" t="s">
        <v>4283</v>
      </c>
      <c r="BP68" s="185" t="s">
        <v>352</v>
      </c>
      <c r="BQ68" s="185" t="s">
        <v>311</v>
      </c>
      <c r="BR68" s="185" t="s">
        <v>4283</v>
      </c>
      <c r="BS68" s="185" t="s">
        <v>353</v>
      </c>
      <c r="BT68" s="185" t="s">
        <v>1749</v>
      </c>
    </row>
    <row r="69" spans="1:72" s="184" customFormat="1" ht="54.95" customHeight="1" x14ac:dyDescent="0.25">
      <c r="A69" s="155">
        <v>17</v>
      </c>
      <c r="B69" s="184" t="s">
        <v>4522</v>
      </c>
      <c r="C69" s="184" t="s">
        <v>247</v>
      </c>
      <c r="D69" s="184" t="s">
        <v>4523</v>
      </c>
      <c r="E69" s="184" t="s">
        <v>4524</v>
      </c>
      <c r="F69" s="184" t="s">
        <v>4525</v>
      </c>
      <c r="G69" s="184" t="s">
        <v>4526</v>
      </c>
      <c r="H69" s="184" t="s">
        <v>4527</v>
      </c>
      <c r="I69" s="184" t="s">
        <v>4528</v>
      </c>
      <c r="J69" s="184" t="s">
        <v>4529</v>
      </c>
      <c r="K69" s="184" t="s">
        <v>4530</v>
      </c>
      <c r="L69" s="184" t="s">
        <v>4262</v>
      </c>
      <c r="M69" s="184" t="s">
        <v>4263</v>
      </c>
      <c r="N69" s="184" t="s">
        <v>4264</v>
      </c>
      <c r="O69" s="184">
        <v>20</v>
      </c>
      <c r="P69" s="184" t="s">
        <v>259</v>
      </c>
      <c r="Q69" s="184" t="s">
        <v>4531</v>
      </c>
      <c r="R69" s="184" t="s">
        <v>4532</v>
      </c>
      <c r="S69" s="184" t="s">
        <v>4533</v>
      </c>
      <c r="T69" s="184" t="s">
        <v>4534</v>
      </c>
      <c r="U69" s="184" t="s">
        <v>4535</v>
      </c>
      <c r="V69" s="184" t="s">
        <v>4536</v>
      </c>
      <c r="W69" s="184" t="s">
        <v>4537</v>
      </c>
      <c r="X69" s="184" t="s">
        <v>4538</v>
      </c>
      <c r="Y69" s="185" t="s">
        <v>4273</v>
      </c>
      <c r="Z69" s="185">
        <v>4</v>
      </c>
      <c r="AA69" s="185" t="s">
        <v>715</v>
      </c>
      <c r="AB69" s="185" t="s">
        <v>4274</v>
      </c>
      <c r="AC69" s="185" t="s">
        <v>4275</v>
      </c>
      <c r="AD69" s="185" t="s">
        <v>715</v>
      </c>
      <c r="AE69" s="185" t="s">
        <v>4274</v>
      </c>
      <c r="AF69" s="185" t="s">
        <v>4275</v>
      </c>
      <c r="AG69" s="185" t="s">
        <v>4250</v>
      </c>
      <c r="AH69" s="185">
        <v>4</v>
      </c>
      <c r="AI69" s="185" t="s">
        <v>268</v>
      </c>
      <c r="AJ69" s="185" t="s">
        <v>4276</v>
      </c>
      <c r="AK69" s="185" t="s">
        <v>1879</v>
      </c>
      <c r="AL69" s="185" t="s">
        <v>271</v>
      </c>
      <c r="AM69" s="185" t="s">
        <v>599</v>
      </c>
      <c r="AN69" s="185" t="s">
        <v>1879</v>
      </c>
      <c r="AO69" s="185" t="s">
        <v>4277</v>
      </c>
      <c r="AP69" s="185">
        <v>3</v>
      </c>
      <c r="AQ69" s="185" t="s">
        <v>3812</v>
      </c>
      <c r="AR69" s="185" t="s">
        <v>4278</v>
      </c>
      <c r="AS69" s="185" t="s">
        <v>4279</v>
      </c>
      <c r="AT69" s="185" t="s">
        <v>3812</v>
      </c>
      <c r="AU69" s="185" t="s">
        <v>4280</v>
      </c>
      <c r="AV69" s="185" t="s">
        <v>4279</v>
      </c>
      <c r="AW69" s="185" t="s">
        <v>4281</v>
      </c>
      <c r="AX69" s="185">
        <v>3</v>
      </c>
      <c r="AY69" s="185" t="s">
        <v>411</v>
      </c>
      <c r="AZ69" s="185" t="s">
        <v>619</v>
      </c>
      <c r="BA69" s="185" t="s">
        <v>598</v>
      </c>
      <c r="BB69" s="185" t="s">
        <v>411</v>
      </c>
      <c r="BC69" s="185" t="s">
        <v>1401</v>
      </c>
      <c r="BD69" s="185" t="s">
        <v>1400</v>
      </c>
      <c r="BE69" s="185" t="s">
        <v>4252</v>
      </c>
      <c r="BF69" s="185">
        <v>3</v>
      </c>
      <c r="BG69" s="185" t="s">
        <v>3813</v>
      </c>
      <c r="BH69" s="185" t="s">
        <v>567</v>
      </c>
      <c r="BI69" s="185" t="s">
        <v>242</v>
      </c>
      <c r="BJ69" s="185" t="s">
        <v>567</v>
      </c>
      <c r="BK69" s="185" t="s">
        <v>4282</v>
      </c>
      <c r="BL69" s="185" t="s">
        <v>242</v>
      </c>
      <c r="BM69" s="185" t="s">
        <v>4253</v>
      </c>
      <c r="BN69" s="185">
        <v>3</v>
      </c>
      <c r="BO69" s="185" t="s">
        <v>4283</v>
      </c>
      <c r="BP69" s="185" t="s">
        <v>352</v>
      </c>
      <c r="BQ69" s="185" t="s">
        <v>311</v>
      </c>
      <c r="BR69" s="185" t="s">
        <v>4283</v>
      </c>
      <c r="BS69" s="185" t="s">
        <v>353</v>
      </c>
      <c r="BT69" s="185" t="s">
        <v>1749</v>
      </c>
    </row>
    <row r="70" spans="1:72" s="184" customFormat="1" ht="54.95" customHeight="1" x14ac:dyDescent="0.25">
      <c r="A70" s="155">
        <v>18</v>
      </c>
      <c r="B70" s="184" t="s">
        <v>765</v>
      </c>
      <c r="C70" s="184" t="s">
        <v>247</v>
      </c>
      <c r="D70" s="184" t="s">
        <v>4539</v>
      </c>
      <c r="E70" s="184" t="s">
        <v>4540</v>
      </c>
      <c r="F70" s="184" t="s">
        <v>4541</v>
      </c>
      <c r="G70" s="184" t="s">
        <v>4542</v>
      </c>
      <c r="H70" s="184" t="s">
        <v>4543</v>
      </c>
      <c r="I70" s="184" t="s">
        <v>4544</v>
      </c>
      <c r="J70" s="184" t="s">
        <v>4545</v>
      </c>
      <c r="K70" s="184" t="s">
        <v>4546</v>
      </c>
      <c r="L70" s="184" t="s">
        <v>4262</v>
      </c>
      <c r="M70" s="184" t="s">
        <v>4263</v>
      </c>
      <c r="N70" s="184" t="s">
        <v>4264</v>
      </c>
      <c r="O70" s="184">
        <v>20</v>
      </c>
      <c r="P70" s="184" t="s">
        <v>259</v>
      </c>
      <c r="Q70" s="184" t="s">
        <v>4547</v>
      </c>
      <c r="R70" s="184" t="s">
        <v>4548</v>
      </c>
      <c r="S70" s="184" t="s">
        <v>4549</v>
      </c>
      <c r="T70" s="184" t="s">
        <v>4550</v>
      </c>
      <c r="U70" s="184" t="s">
        <v>4551</v>
      </c>
      <c r="V70" s="184" t="s">
        <v>4552</v>
      </c>
      <c r="W70" s="184" t="s">
        <v>4553</v>
      </c>
      <c r="X70" s="184" t="s">
        <v>4554</v>
      </c>
      <c r="Y70" s="185" t="s">
        <v>4273</v>
      </c>
      <c r="Z70" s="185">
        <v>4</v>
      </c>
      <c r="AA70" s="185" t="s">
        <v>715</v>
      </c>
      <c r="AB70" s="185" t="s">
        <v>4274</v>
      </c>
      <c r="AC70" s="185" t="s">
        <v>4275</v>
      </c>
      <c r="AD70" s="185" t="s">
        <v>715</v>
      </c>
      <c r="AE70" s="185" t="s">
        <v>4274</v>
      </c>
      <c r="AF70" s="185" t="s">
        <v>4275</v>
      </c>
      <c r="AG70" s="185" t="s">
        <v>4250</v>
      </c>
      <c r="AH70" s="185">
        <v>4</v>
      </c>
      <c r="AI70" s="185" t="s">
        <v>268</v>
      </c>
      <c r="AJ70" s="185" t="s">
        <v>4276</v>
      </c>
      <c r="AK70" s="185" t="s">
        <v>1879</v>
      </c>
      <c r="AL70" s="185" t="s">
        <v>271</v>
      </c>
      <c r="AM70" s="185" t="s">
        <v>599</v>
      </c>
      <c r="AN70" s="185" t="s">
        <v>1879</v>
      </c>
      <c r="AO70" s="185" t="s">
        <v>4277</v>
      </c>
      <c r="AP70" s="185">
        <v>3</v>
      </c>
      <c r="AQ70" s="185" t="s">
        <v>3812</v>
      </c>
      <c r="AR70" s="185" t="s">
        <v>4278</v>
      </c>
      <c r="AS70" s="185" t="s">
        <v>4279</v>
      </c>
      <c r="AT70" s="185" t="s">
        <v>3812</v>
      </c>
      <c r="AU70" s="185" t="s">
        <v>4280</v>
      </c>
      <c r="AV70" s="185" t="s">
        <v>4279</v>
      </c>
      <c r="AW70" s="185" t="s">
        <v>4281</v>
      </c>
      <c r="AX70" s="185">
        <v>3</v>
      </c>
      <c r="AY70" s="185" t="s">
        <v>411</v>
      </c>
      <c r="AZ70" s="185" t="s">
        <v>619</v>
      </c>
      <c r="BA70" s="185" t="s">
        <v>598</v>
      </c>
      <c r="BB70" s="185" t="s">
        <v>411</v>
      </c>
      <c r="BC70" s="185" t="s">
        <v>1401</v>
      </c>
      <c r="BD70" s="185" t="s">
        <v>1400</v>
      </c>
      <c r="BE70" s="185" t="s">
        <v>4252</v>
      </c>
      <c r="BF70" s="185">
        <v>3</v>
      </c>
      <c r="BG70" s="185" t="s">
        <v>3813</v>
      </c>
      <c r="BH70" s="185" t="s">
        <v>567</v>
      </c>
      <c r="BI70" s="185" t="s">
        <v>242</v>
      </c>
      <c r="BJ70" s="185" t="s">
        <v>567</v>
      </c>
      <c r="BK70" s="185" t="s">
        <v>4282</v>
      </c>
      <c r="BL70" s="185" t="s">
        <v>242</v>
      </c>
      <c r="BM70" s="185" t="s">
        <v>4253</v>
      </c>
      <c r="BN70" s="185">
        <v>3</v>
      </c>
      <c r="BO70" s="185" t="s">
        <v>4283</v>
      </c>
      <c r="BP70" s="185" t="s">
        <v>352</v>
      </c>
      <c r="BQ70" s="185" t="s">
        <v>311</v>
      </c>
      <c r="BR70" s="185" t="s">
        <v>4283</v>
      </c>
      <c r="BS70" s="185" t="s">
        <v>353</v>
      </c>
      <c r="BT70" s="185" t="s">
        <v>1749</v>
      </c>
    </row>
    <row r="71" spans="1:72" s="184" customFormat="1" ht="54.95" customHeight="1" x14ac:dyDescent="0.25">
      <c r="A71" s="155">
        <v>19</v>
      </c>
      <c r="B71" s="184" t="s">
        <v>324</v>
      </c>
      <c r="C71" s="184" t="s">
        <v>570</v>
      </c>
      <c r="D71" s="184" t="s">
        <v>4555</v>
      </c>
      <c r="E71" s="184" t="s">
        <v>4556</v>
      </c>
      <c r="F71" s="184" t="s">
        <v>4557</v>
      </c>
      <c r="G71" s="184" t="s">
        <v>4558</v>
      </c>
      <c r="H71" s="184" t="s">
        <v>4559</v>
      </c>
      <c r="I71" s="184" t="s">
        <v>4560</v>
      </c>
      <c r="J71" s="184" t="s">
        <v>4561</v>
      </c>
      <c r="K71" s="184" t="s">
        <v>4562</v>
      </c>
      <c r="L71" s="184" t="s">
        <v>4262</v>
      </c>
      <c r="M71" s="184" t="s">
        <v>4263</v>
      </c>
      <c r="N71" s="184" t="s">
        <v>4264</v>
      </c>
      <c r="O71" s="184">
        <v>20</v>
      </c>
      <c r="P71" s="184" t="s">
        <v>259</v>
      </c>
      <c r="Q71" s="184" t="s">
        <v>4563</v>
      </c>
      <c r="R71" s="184" t="s">
        <v>4564</v>
      </c>
      <c r="S71" s="184" t="s">
        <v>4390</v>
      </c>
      <c r="T71" s="184" t="s">
        <v>4565</v>
      </c>
      <c r="U71" s="184" t="s">
        <v>4566</v>
      </c>
      <c r="V71" s="184" t="s">
        <v>4567</v>
      </c>
      <c r="W71" s="184" t="s">
        <v>4568</v>
      </c>
      <c r="X71" s="184" t="s">
        <v>4569</v>
      </c>
      <c r="Y71" s="185" t="s">
        <v>4273</v>
      </c>
      <c r="Z71" s="185">
        <v>4</v>
      </c>
      <c r="AA71" s="185" t="s">
        <v>715</v>
      </c>
      <c r="AB71" s="185" t="s">
        <v>4274</v>
      </c>
      <c r="AC71" s="185" t="s">
        <v>4275</v>
      </c>
      <c r="AD71" s="185" t="s">
        <v>715</v>
      </c>
      <c r="AE71" s="185" t="s">
        <v>4274</v>
      </c>
      <c r="AF71" s="185" t="s">
        <v>4275</v>
      </c>
      <c r="AG71" s="185" t="s">
        <v>4250</v>
      </c>
      <c r="AH71" s="185">
        <v>4</v>
      </c>
      <c r="AI71" s="185" t="s">
        <v>268</v>
      </c>
      <c r="AJ71" s="185" t="s">
        <v>4276</v>
      </c>
      <c r="AK71" s="185" t="s">
        <v>1879</v>
      </c>
      <c r="AL71" s="185" t="s">
        <v>271</v>
      </c>
      <c r="AM71" s="185" t="s">
        <v>599</v>
      </c>
      <c r="AN71" s="185" t="s">
        <v>1879</v>
      </c>
      <c r="AO71" s="185" t="s">
        <v>4277</v>
      </c>
      <c r="AP71" s="185">
        <v>3</v>
      </c>
      <c r="AQ71" s="185" t="s">
        <v>3812</v>
      </c>
      <c r="AR71" s="185" t="s">
        <v>4278</v>
      </c>
      <c r="AS71" s="185" t="s">
        <v>4279</v>
      </c>
      <c r="AT71" s="185" t="s">
        <v>3812</v>
      </c>
      <c r="AU71" s="185" t="s">
        <v>4280</v>
      </c>
      <c r="AV71" s="185" t="s">
        <v>4279</v>
      </c>
      <c r="AW71" s="185" t="s">
        <v>4281</v>
      </c>
      <c r="AX71" s="185">
        <v>3</v>
      </c>
      <c r="AY71" s="185" t="s">
        <v>411</v>
      </c>
      <c r="AZ71" s="185" t="s">
        <v>619</v>
      </c>
      <c r="BA71" s="185" t="s">
        <v>598</v>
      </c>
      <c r="BB71" s="185" t="s">
        <v>411</v>
      </c>
      <c r="BC71" s="185" t="s">
        <v>1401</v>
      </c>
      <c r="BD71" s="185" t="s">
        <v>1400</v>
      </c>
      <c r="BE71" s="185" t="s">
        <v>4252</v>
      </c>
      <c r="BF71" s="185">
        <v>3</v>
      </c>
      <c r="BG71" s="185" t="s">
        <v>3813</v>
      </c>
      <c r="BH71" s="185" t="s">
        <v>567</v>
      </c>
      <c r="BI71" s="185" t="s">
        <v>242</v>
      </c>
      <c r="BJ71" s="185" t="s">
        <v>567</v>
      </c>
      <c r="BK71" s="185" t="s">
        <v>4282</v>
      </c>
      <c r="BL71" s="185" t="s">
        <v>242</v>
      </c>
      <c r="BM71" s="185" t="s">
        <v>4253</v>
      </c>
      <c r="BN71" s="185">
        <v>3</v>
      </c>
      <c r="BO71" s="185" t="s">
        <v>4283</v>
      </c>
      <c r="BP71" s="185" t="s">
        <v>352</v>
      </c>
      <c r="BQ71" s="185" t="s">
        <v>311</v>
      </c>
      <c r="BR71" s="185" t="s">
        <v>4283</v>
      </c>
      <c r="BS71" s="185" t="s">
        <v>353</v>
      </c>
      <c r="BT71" s="185" t="s">
        <v>1749</v>
      </c>
    </row>
    <row r="72" spans="1:72" s="184" customFormat="1" ht="54.95" customHeight="1" x14ac:dyDescent="0.25">
      <c r="A72" s="155">
        <v>20</v>
      </c>
      <c r="B72" s="184" t="s">
        <v>4570</v>
      </c>
      <c r="C72" s="184" t="s">
        <v>205</v>
      </c>
      <c r="D72" s="184" t="s">
        <v>4571</v>
      </c>
      <c r="E72" s="184" t="s">
        <v>4572</v>
      </c>
      <c r="F72" s="184" t="s">
        <v>4573</v>
      </c>
      <c r="G72" s="184" t="s">
        <v>4574</v>
      </c>
      <c r="H72" s="184" t="s">
        <v>4575</v>
      </c>
      <c r="I72" s="184" t="s">
        <v>4576</v>
      </c>
      <c r="J72" s="184" t="s">
        <v>4577</v>
      </c>
      <c r="K72" s="184" t="s">
        <v>4578</v>
      </c>
      <c r="L72" s="184" t="s">
        <v>4262</v>
      </c>
      <c r="M72" s="184" t="s">
        <v>4263</v>
      </c>
      <c r="N72" s="184" t="s">
        <v>4264</v>
      </c>
      <c r="O72" s="184">
        <v>20</v>
      </c>
      <c r="P72" s="184" t="s">
        <v>259</v>
      </c>
      <c r="Q72" s="184" t="s">
        <v>4579</v>
      </c>
      <c r="R72" s="184" t="s">
        <v>4434</v>
      </c>
      <c r="S72" s="184" t="s">
        <v>4580</v>
      </c>
      <c r="T72" s="184" t="s">
        <v>4581</v>
      </c>
      <c r="U72" s="184" t="s">
        <v>4582</v>
      </c>
      <c r="V72" s="184" t="s">
        <v>4583</v>
      </c>
      <c r="W72" s="184" t="s">
        <v>4314</v>
      </c>
      <c r="X72" s="184" t="s">
        <v>4584</v>
      </c>
      <c r="Y72" s="185" t="s">
        <v>4273</v>
      </c>
      <c r="Z72" s="185">
        <v>4</v>
      </c>
      <c r="AA72" s="185" t="s">
        <v>715</v>
      </c>
      <c r="AB72" s="185" t="s">
        <v>4274</v>
      </c>
      <c r="AC72" s="185" t="s">
        <v>4275</v>
      </c>
      <c r="AD72" s="185" t="s">
        <v>715</v>
      </c>
      <c r="AE72" s="185" t="s">
        <v>4274</v>
      </c>
      <c r="AF72" s="185" t="s">
        <v>4275</v>
      </c>
      <c r="AG72" s="185" t="s">
        <v>4250</v>
      </c>
      <c r="AH72" s="185">
        <v>4</v>
      </c>
      <c r="AI72" s="185" t="s">
        <v>268</v>
      </c>
      <c r="AJ72" s="185" t="s">
        <v>4276</v>
      </c>
      <c r="AK72" s="185" t="s">
        <v>1879</v>
      </c>
      <c r="AL72" s="185" t="s">
        <v>271</v>
      </c>
      <c r="AM72" s="185" t="s">
        <v>599</v>
      </c>
      <c r="AN72" s="185" t="s">
        <v>1879</v>
      </c>
      <c r="AO72" s="185" t="s">
        <v>4277</v>
      </c>
      <c r="AP72" s="185">
        <v>3</v>
      </c>
      <c r="AQ72" s="185" t="s">
        <v>3812</v>
      </c>
      <c r="AR72" s="185" t="s">
        <v>4278</v>
      </c>
      <c r="AS72" s="185" t="s">
        <v>4279</v>
      </c>
      <c r="AT72" s="185" t="s">
        <v>3812</v>
      </c>
      <c r="AU72" s="185" t="s">
        <v>4280</v>
      </c>
      <c r="AV72" s="185" t="s">
        <v>4279</v>
      </c>
      <c r="AW72" s="185" t="s">
        <v>4281</v>
      </c>
      <c r="AX72" s="185">
        <v>3</v>
      </c>
      <c r="AY72" s="185" t="s">
        <v>411</v>
      </c>
      <c r="AZ72" s="185" t="s">
        <v>619</v>
      </c>
      <c r="BA72" s="185" t="s">
        <v>598</v>
      </c>
      <c r="BB72" s="185" t="s">
        <v>411</v>
      </c>
      <c r="BC72" s="185" t="s">
        <v>1401</v>
      </c>
      <c r="BD72" s="185" t="s">
        <v>1400</v>
      </c>
      <c r="BE72" s="185" t="s">
        <v>4252</v>
      </c>
      <c r="BF72" s="185">
        <v>3</v>
      </c>
      <c r="BG72" s="185" t="s">
        <v>3813</v>
      </c>
      <c r="BH72" s="185" t="s">
        <v>567</v>
      </c>
      <c r="BI72" s="185" t="s">
        <v>242</v>
      </c>
      <c r="BJ72" s="185" t="s">
        <v>567</v>
      </c>
      <c r="BK72" s="185" t="s">
        <v>4282</v>
      </c>
      <c r="BL72" s="185" t="s">
        <v>242</v>
      </c>
      <c r="BM72" s="185" t="s">
        <v>4253</v>
      </c>
      <c r="BN72" s="185">
        <v>3</v>
      </c>
      <c r="BO72" s="185" t="s">
        <v>4283</v>
      </c>
      <c r="BP72" s="185" t="s">
        <v>352</v>
      </c>
      <c r="BQ72" s="185" t="s">
        <v>311</v>
      </c>
      <c r="BR72" s="185" t="s">
        <v>4283</v>
      </c>
      <c r="BS72" s="185" t="s">
        <v>353</v>
      </c>
      <c r="BT72" s="185" t="s">
        <v>1749</v>
      </c>
    </row>
    <row r="73" spans="1:72" s="184" customFormat="1" ht="54.95" customHeight="1" x14ac:dyDescent="0.25">
      <c r="A73" s="155">
        <v>21</v>
      </c>
      <c r="B73" s="184" t="s">
        <v>506</v>
      </c>
      <c r="C73" s="184" t="s">
        <v>325</v>
      </c>
      <c r="D73" s="184" t="s">
        <v>4585</v>
      </c>
      <c r="E73" s="184" t="s">
        <v>4586</v>
      </c>
      <c r="F73" s="184" t="s">
        <v>4587</v>
      </c>
      <c r="G73" s="184" t="s">
        <v>4588</v>
      </c>
      <c r="H73" s="184" t="s">
        <v>4589</v>
      </c>
      <c r="I73" s="184" t="s">
        <v>4590</v>
      </c>
      <c r="J73" s="184" t="s">
        <v>4591</v>
      </c>
      <c r="K73" s="184" t="s">
        <v>4592</v>
      </c>
      <c r="L73" s="184" t="s">
        <v>4262</v>
      </c>
      <c r="M73" s="184" t="s">
        <v>4263</v>
      </c>
      <c r="N73" s="184" t="s">
        <v>4264</v>
      </c>
      <c r="O73" s="184">
        <v>20</v>
      </c>
      <c r="P73" s="184" t="s">
        <v>259</v>
      </c>
      <c r="Q73" s="184" t="s">
        <v>4593</v>
      </c>
      <c r="R73" s="184" t="s">
        <v>4594</v>
      </c>
      <c r="S73" s="184" t="s">
        <v>4595</v>
      </c>
      <c r="T73" s="184" t="s">
        <v>4484</v>
      </c>
      <c r="U73" s="184" t="s">
        <v>4596</v>
      </c>
      <c r="V73" s="184" t="s">
        <v>4597</v>
      </c>
      <c r="W73" s="184" t="s">
        <v>4598</v>
      </c>
      <c r="X73" s="184" t="s">
        <v>4599</v>
      </c>
      <c r="Y73" s="185" t="s">
        <v>4273</v>
      </c>
      <c r="Z73" s="185">
        <v>4</v>
      </c>
      <c r="AA73" s="185" t="s">
        <v>715</v>
      </c>
      <c r="AB73" s="185" t="s">
        <v>4274</v>
      </c>
      <c r="AC73" s="185" t="s">
        <v>4275</v>
      </c>
      <c r="AD73" s="185" t="s">
        <v>715</v>
      </c>
      <c r="AE73" s="185" t="s">
        <v>4274</v>
      </c>
      <c r="AF73" s="185" t="s">
        <v>4275</v>
      </c>
      <c r="AG73" s="185" t="s">
        <v>4250</v>
      </c>
      <c r="AH73" s="185">
        <v>4</v>
      </c>
      <c r="AI73" s="185" t="s">
        <v>268</v>
      </c>
      <c r="AJ73" s="185" t="s">
        <v>4276</v>
      </c>
      <c r="AK73" s="185" t="s">
        <v>1879</v>
      </c>
      <c r="AL73" s="185" t="s">
        <v>271</v>
      </c>
      <c r="AM73" s="185" t="s">
        <v>599</v>
      </c>
      <c r="AN73" s="185" t="s">
        <v>1879</v>
      </c>
      <c r="AO73" s="185" t="s">
        <v>4277</v>
      </c>
      <c r="AP73" s="185">
        <v>3</v>
      </c>
      <c r="AQ73" s="185" t="s">
        <v>3812</v>
      </c>
      <c r="AR73" s="185" t="s">
        <v>4278</v>
      </c>
      <c r="AS73" s="185" t="s">
        <v>4279</v>
      </c>
      <c r="AT73" s="185" t="s">
        <v>3812</v>
      </c>
      <c r="AU73" s="185" t="s">
        <v>4280</v>
      </c>
      <c r="AV73" s="185" t="s">
        <v>4279</v>
      </c>
      <c r="AW73" s="185" t="s">
        <v>4281</v>
      </c>
      <c r="AX73" s="185">
        <v>3</v>
      </c>
      <c r="AY73" s="185" t="s">
        <v>411</v>
      </c>
      <c r="AZ73" s="185" t="s">
        <v>619</v>
      </c>
      <c r="BA73" s="185" t="s">
        <v>598</v>
      </c>
      <c r="BB73" s="185" t="s">
        <v>411</v>
      </c>
      <c r="BC73" s="185" t="s">
        <v>1401</v>
      </c>
      <c r="BD73" s="185" t="s">
        <v>1400</v>
      </c>
      <c r="BE73" s="185" t="s">
        <v>4252</v>
      </c>
      <c r="BF73" s="185">
        <v>3</v>
      </c>
      <c r="BG73" s="185" t="s">
        <v>3813</v>
      </c>
      <c r="BH73" s="185" t="s">
        <v>567</v>
      </c>
      <c r="BI73" s="185" t="s">
        <v>242</v>
      </c>
      <c r="BJ73" s="185" t="s">
        <v>567</v>
      </c>
      <c r="BK73" s="185" t="s">
        <v>4282</v>
      </c>
      <c r="BL73" s="185" t="s">
        <v>242</v>
      </c>
      <c r="BM73" s="185" t="s">
        <v>4253</v>
      </c>
      <c r="BN73" s="185">
        <v>3</v>
      </c>
      <c r="BO73" s="185" t="s">
        <v>4283</v>
      </c>
      <c r="BP73" s="185" t="s">
        <v>352</v>
      </c>
      <c r="BQ73" s="185" t="s">
        <v>311</v>
      </c>
      <c r="BR73" s="185" t="s">
        <v>4283</v>
      </c>
      <c r="BS73" s="185" t="s">
        <v>353</v>
      </c>
      <c r="BT73" s="185" t="s">
        <v>1749</v>
      </c>
    </row>
    <row r="74" spans="1:72" s="184" customFormat="1" ht="54.95" customHeight="1" x14ac:dyDescent="0.25">
      <c r="A74" s="155">
        <v>22</v>
      </c>
      <c r="B74" s="184" t="s">
        <v>798</v>
      </c>
      <c r="C74" s="184" t="s">
        <v>247</v>
      </c>
      <c r="D74" s="184" t="s">
        <v>4600</v>
      </c>
      <c r="E74" s="184" t="s">
        <v>4601</v>
      </c>
      <c r="F74" s="184" t="s">
        <v>4602</v>
      </c>
      <c r="G74" s="184" t="s">
        <v>4603</v>
      </c>
      <c r="H74" s="184" t="s">
        <v>4604</v>
      </c>
      <c r="I74" s="184" t="s">
        <v>4605</v>
      </c>
      <c r="J74" s="184" t="s">
        <v>4606</v>
      </c>
      <c r="K74" s="184" t="s">
        <v>4607</v>
      </c>
      <c r="L74" s="184" t="s">
        <v>4262</v>
      </c>
      <c r="M74" s="184" t="s">
        <v>4263</v>
      </c>
      <c r="N74" s="184" t="s">
        <v>4264</v>
      </c>
      <c r="O74" s="184">
        <v>20</v>
      </c>
      <c r="P74" s="184" t="s">
        <v>259</v>
      </c>
      <c r="Q74" s="184" t="s">
        <v>534</v>
      </c>
      <c r="R74" s="184" t="s">
        <v>4608</v>
      </c>
      <c r="S74" s="184" t="s">
        <v>4609</v>
      </c>
      <c r="T74" s="184" t="s">
        <v>4610</v>
      </c>
      <c r="U74" s="184" t="s">
        <v>4611</v>
      </c>
      <c r="V74" s="184" t="s">
        <v>4612</v>
      </c>
      <c r="W74" s="184" t="s">
        <v>4613</v>
      </c>
      <c r="X74" s="184" t="s">
        <v>4614</v>
      </c>
      <c r="Y74" s="185" t="s">
        <v>4273</v>
      </c>
      <c r="Z74" s="185">
        <v>4</v>
      </c>
      <c r="AA74" s="185" t="s">
        <v>715</v>
      </c>
      <c r="AB74" s="185" t="s">
        <v>4274</v>
      </c>
      <c r="AC74" s="185" t="s">
        <v>4275</v>
      </c>
      <c r="AD74" s="185" t="s">
        <v>715</v>
      </c>
      <c r="AE74" s="185" t="s">
        <v>4274</v>
      </c>
      <c r="AF74" s="185" t="s">
        <v>4275</v>
      </c>
      <c r="AG74" s="185" t="s">
        <v>4250</v>
      </c>
      <c r="AH74" s="185">
        <v>4</v>
      </c>
      <c r="AI74" s="185" t="s">
        <v>268</v>
      </c>
      <c r="AJ74" s="185" t="s">
        <v>4276</v>
      </c>
      <c r="AK74" s="185" t="s">
        <v>1879</v>
      </c>
      <c r="AL74" s="185" t="s">
        <v>271</v>
      </c>
      <c r="AM74" s="185" t="s">
        <v>599</v>
      </c>
      <c r="AN74" s="185" t="s">
        <v>1879</v>
      </c>
      <c r="AO74" s="185" t="s">
        <v>4277</v>
      </c>
      <c r="AP74" s="185">
        <v>3</v>
      </c>
      <c r="AQ74" s="185" t="s">
        <v>3812</v>
      </c>
      <c r="AR74" s="185" t="s">
        <v>4278</v>
      </c>
      <c r="AS74" s="185" t="s">
        <v>4279</v>
      </c>
      <c r="AT74" s="185" t="s">
        <v>3812</v>
      </c>
      <c r="AU74" s="185" t="s">
        <v>4280</v>
      </c>
      <c r="AV74" s="185" t="s">
        <v>4279</v>
      </c>
      <c r="AW74" s="185" t="s">
        <v>4281</v>
      </c>
      <c r="AX74" s="185">
        <v>3</v>
      </c>
      <c r="AY74" s="185" t="s">
        <v>411</v>
      </c>
      <c r="AZ74" s="185" t="s">
        <v>619</v>
      </c>
      <c r="BA74" s="185" t="s">
        <v>598</v>
      </c>
      <c r="BB74" s="185" t="s">
        <v>411</v>
      </c>
      <c r="BC74" s="185" t="s">
        <v>1401</v>
      </c>
      <c r="BD74" s="185" t="s">
        <v>1400</v>
      </c>
      <c r="BE74" s="185" t="s">
        <v>4252</v>
      </c>
      <c r="BF74" s="185">
        <v>3</v>
      </c>
      <c r="BG74" s="185" t="s">
        <v>3813</v>
      </c>
      <c r="BH74" s="185" t="s">
        <v>567</v>
      </c>
      <c r="BI74" s="185" t="s">
        <v>242</v>
      </c>
      <c r="BJ74" s="185" t="s">
        <v>567</v>
      </c>
      <c r="BK74" s="185" t="s">
        <v>4282</v>
      </c>
      <c r="BL74" s="185" t="s">
        <v>242</v>
      </c>
      <c r="BM74" s="185" t="s">
        <v>4253</v>
      </c>
      <c r="BN74" s="185">
        <v>3</v>
      </c>
      <c r="BO74" s="185" t="s">
        <v>4283</v>
      </c>
      <c r="BP74" s="185" t="s">
        <v>352</v>
      </c>
      <c r="BQ74" s="185" t="s">
        <v>311</v>
      </c>
      <c r="BR74" s="185" t="s">
        <v>4283</v>
      </c>
      <c r="BS74" s="185" t="s">
        <v>353</v>
      </c>
      <c r="BT74" s="185" t="s">
        <v>1749</v>
      </c>
    </row>
    <row r="75" spans="1:72" s="184" customFormat="1" ht="54.95" customHeight="1" x14ac:dyDescent="0.25">
      <c r="A75" s="155">
        <v>23</v>
      </c>
      <c r="B75" s="184" t="s">
        <v>3988</v>
      </c>
      <c r="C75" s="184" t="s">
        <v>247</v>
      </c>
      <c r="D75" s="184" t="s">
        <v>4615</v>
      </c>
      <c r="E75" s="184" t="s">
        <v>4616</v>
      </c>
      <c r="F75" s="184" t="s">
        <v>4617</v>
      </c>
      <c r="G75" s="184" t="s">
        <v>4618</v>
      </c>
      <c r="H75" s="184" t="s">
        <v>4619</v>
      </c>
      <c r="I75" s="184" t="s">
        <v>4620</v>
      </c>
      <c r="J75" s="184" t="s">
        <v>4621</v>
      </c>
      <c r="K75" s="184" t="s">
        <v>4622</v>
      </c>
      <c r="L75" s="184" t="s">
        <v>4262</v>
      </c>
      <c r="M75" s="184" t="s">
        <v>4263</v>
      </c>
      <c r="N75" s="184" t="s">
        <v>4264</v>
      </c>
      <c r="O75" s="184">
        <v>20</v>
      </c>
      <c r="P75" s="184" t="s">
        <v>259</v>
      </c>
      <c r="Q75" s="184" t="s">
        <v>3996</v>
      </c>
      <c r="R75" s="184" t="s">
        <v>4389</v>
      </c>
      <c r="S75" s="184" t="s">
        <v>4623</v>
      </c>
      <c r="T75" s="184" t="s">
        <v>4624</v>
      </c>
      <c r="U75" s="184" t="s">
        <v>4625</v>
      </c>
      <c r="V75" s="184" t="s">
        <v>4626</v>
      </c>
      <c r="W75" s="184" t="s">
        <v>4627</v>
      </c>
      <c r="X75" s="184" t="s">
        <v>4628</v>
      </c>
      <c r="Y75" s="185" t="s">
        <v>4273</v>
      </c>
      <c r="Z75" s="185">
        <v>4</v>
      </c>
      <c r="AA75" s="185" t="s">
        <v>715</v>
      </c>
      <c r="AB75" s="185" t="s">
        <v>4274</v>
      </c>
      <c r="AC75" s="185" t="s">
        <v>4275</v>
      </c>
      <c r="AD75" s="185" t="s">
        <v>715</v>
      </c>
      <c r="AE75" s="185" t="s">
        <v>4274</v>
      </c>
      <c r="AF75" s="185" t="s">
        <v>4275</v>
      </c>
      <c r="AG75" s="185" t="s">
        <v>4250</v>
      </c>
      <c r="AH75" s="185">
        <v>4</v>
      </c>
      <c r="AI75" s="185" t="s">
        <v>268</v>
      </c>
      <c r="AJ75" s="185" t="s">
        <v>4276</v>
      </c>
      <c r="AK75" s="185" t="s">
        <v>1879</v>
      </c>
      <c r="AL75" s="185" t="s">
        <v>271</v>
      </c>
      <c r="AM75" s="185" t="s">
        <v>599</v>
      </c>
      <c r="AN75" s="185" t="s">
        <v>1879</v>
      </c>
      <c r="AO75" s="185" t="s">
        <v>4277</v>
      </c>
      <c r="AP75" s="185">
        <v>3</v>
      </c>
      <c r="AQ75" s="185" t="s">
        <v>3812</v>
      </c>
      <c r="AR75" s="185" t="s">
        <v>4278</v>
      </c>
      <c r="AS75" s="185" t="s">
        <v>4279</v>
      </c>
      <c r="AT75" s="185" t="s">
        <v>3812</v>
      </c>
      <c r="AU75" s="185" t="s">
        <v>4280</v>
      </c>
      <c r="AV75" s="185" t="s">
        <v>4279</v>
      </c>
      <c r="AW75" s="185" t="s">
        <v>4281</v>
      </c>
      <c r="AX75" s="185">
        <v>3</v>
      </c>
      <c r="AY75" s="185" t="s">
        <v>411</v>
      </c>
      <c r="AZ75" s="185" t="s">
        <v>619</v>
      </c>
      <c r="BA75" s="185" t="s">
        <v>598</v>
      </c>
      <c r="BB75" s="185" t="s">
        <v>411</v>
      </c>
      <c r="BC75" s="185" t="s">
        <v>1401</v>
      </c>
      <c r="BD75" s="185" t="s">
        <v>1400</v>
      </c>
      <c r="BE75" s="185" t="s">
        <v>4252</v>
      </c>
      <c r="BF75" s="185">
        <v>3</v>
      </c>
      <c r="BG75" s="185" t="s">
        <v>3813</v>
      </c>
      <c r="BH75" s="185" t="s">
        <v>567</v>
      </c>
      <c r="BI75" s="185" t="s">
        <v>242</v>
      </c>
      <c r="BJ75" s="185" t="s">
        <v>567</v>
      </c>
      <c r="BK75" s="185" t="s">
        <v>4282</v>
      </c>
      <c r="BL75" s="185" t="s">
        <v>242</v>
      </c>
      <c r="BM75" s="185" t="s">
        <v>4253</v>
      </c>
      <c r="BN75" s="185">
        <v>3</v>
      </c>
      <c r="BO75" s="185" t="s">
        <v>4283</v>
      </c>
      <c r="BP75" s="185" t="s">
        <v>352</v>
      </c>
      <c r="BQ75" s="185" t="s">
        <v>311</v>
      </c>
      <c r="BR75" s="185" t="s">
        <v>4283</v>
      </c>
      <c r="BS75" s="185" t="s">
        <v>353</v>
      </c>
      <c r="BT75" s="185" t="s">
        <v>1749</v>
      </c>
    </row>
    <row r="76" spans="1:72" s="184" customFormat="1" ht="54.95" customHeight="1" x14ac:dyDescent="0.25">
      <c r="A76" s="155">
        <v>24</v>
      </c>
      <c r="B76" s="184" t="s">
        <v>385</v>
      </c>
      <c r="C76" s="184" t="s">
        <v>154</v>
      </c>
      <c r="D76" s="184" t="s">
        <v>4629</v>
      </c>
      <c r="E76" s="184" t="s">
        <v>4630</v>
      </c>
      <c r="F76" s="184" t="s">
        <v>4631</v>
      </c>
      <c r="G76" s="184" t="s">
        <v>4632</v>
      </c>
      <c r="H76" s="184" t="s">
        <v>4633</v>
      </c>
      <c r="I76" s="184" t="s">
        <v>4634</v>
      </c>
      <c r="J76" s="184" t="s">
        <v>4635</v>
      </c>
      <c r="K76" s="184" t="s">
        <v>4636</v>
      </c>
      <c r="L76" s="184" t="s">
        <v>4262</v>
      </c>
      <c r="M76" s="184" t="s">
        <v>4263</v>
      </c>
      <c r="N76" s="184" t="s">
        <v>4264</v>
      </c>
      <c r="O76" s="184">
        <v>20</v>
      </c>
      <c r="P76" s="184" t="s">
        <v>259</v>
      </c>
      <c r="Q76" s="184" t="s">
        <v>4637</v>
      </c>
      <c r="R76" s="184" t="s">
        <v>4638</v>
      </c>
      <c r="S76" s="184" t="s">
        <v>4390</v>
      </c>
      <c r="T76" s="184" t="s">
        <v>4639</v>
      </c>
      <c r="U76" s="184" t="s">
        <v>4640</v>
      </c>
      <c r="V76" s="184" t="s">
        <v>4641</v>
      </c>
      <c r="W76" s="184" t="s">
        <v>4642</v>
      </c>
      <c r="X76" s="184" t="s">
        <v>4643</v>
      </c>
      <c r="Y76" s="185" t="s">
        <v>4273</v>
      </c>
      <c r="Z76" s="185">
        <v>4</v>
      </c>
      <c r="AA76" s="185" t="s">
        <v>715</v>
      </c>
      <c r="AB76" s="185" t="s">
        <v>4274</v>
      </c>
      <c r="AC76" s="185" t="s">
        <v>4275</v>
      </c>
      <c r="AD76" s="185" t="s">
        <v>715</v>
      </c>
      <c r="AE76" s="185" t="s">
        <v>4274</v>
      </c>
      <c r="AF76" s="185" t="s">
        <v>4275</v>
      </c>
      <c r="AG76" s="185" t="s">
        <v>4250</v>
      </c>
      <c r="AH76" s="185">
        <v>4</v>
      </c>
      <c r="AI76" s="185" t="s">
        <v>268</v>
      </c>
      <c r="AJ76" s="185" t="s">
        <v>4276</v>
      </c>
      <c r="AK76" s="185" t="s">
        <v>1879</v>
      </c>
      <c r="AL76" s="185" t="s">
        <v>271</v>
      </c>
      <c r="AM76" s="185" t="s">
        <v>599</v>
      </c>
      <c r="AN76" s="185" t="s">
        <v>1879</v>
      </c>
      <c r="AO76" s="185" t="s">
        <v>4277</v>
      </c>
      <c r="AP76" s="185">
        <v>3</v>
      </c>
      <c r="AQ76" s="185" t="s">
        <v>3812</v>
      </c>
      <c r="AR76" s="185" t="s">
        <v>4278</v>
      </c>
      <c r="AS76" s="185" t="s">
        <v>4279</v>
      </c>
      <c r="AT76" s="185" t="s">
        <v>3812</v>
      </c>
      <c r="AU76" s="185" t="s">
        <v>4280</v>
      </c>
      <c r="AV76" s="185" t="s">
        <v>4279</v>
      </c>
      <c r="AW76" s="185" t="s">
        <v>4281</v>
      </c>
      <c r="AX76" s="185">
        <v>3</v>
      </c>
      <c r="AY76" s="185" t="s">
        <v>411</v>
      </c>
      <c r="AZ76" s="185" t="s">
        <v>619</v>
      </c>
      <c r="BA76" s="185" t="s">
        <v>598</v>
      </c>
      <c r="BB76" s="185" t="s">
        <v>411</v>
      </c>
      <c r="BC76" s="185" t="s">
        <v>1401</v>
      </c>
      <c r="BD76" s="185" t="s">
        <v>1400</v>
      </c>
      <c r="BE76" s="185" t="s">
        <v>4252</v>
      </c>
      <c r="BF76" s="185">
        <v>3</v>
      </c>
      <c r="BG76" s="185" t="s">
        <v>3813</v>
      </c>
      <c r="BH76" s="185" t="s">
        <v>567</v>
      </c>
      <c r="BI76" s="185" t="s">
        <v>242</v>
      </c>
      <c r="BJ76" s="185" t="s">
        <v>567</v>
      </c>
      <c r="BK76" s="185" t="s">
        <v>4282</v>
      </c>
      <c r="BL76" s="185" t="s">
        <v>242</v>
      </c>
      <c r="BM76" s="185" t="s">
        <v>4253</v>
      </c>
      <c r="BN76" s="185">
        <v>3</v>
      </c>
      <c r="BO76" s="185" t="s">
        <v>4283</v>
      </c>
      <c r="BP76" s="185" t="s">
        <v>352</v>
      </c>
      <c r="BQ76" s="185" t="s">
        <v>311</v>
      </c>
      <c r="BR76" s="185" t="s">
        <v>4283</v>
      </c>
      <c r="BS76" s="185" t="s">
        <v>353</v>
      </c>
      <c r="BT76" s="185" t="s">
        <v>1749</v>
      </c>
    </row>
    <row r="77" spans="1:72" s="184" customFormat="1" ht="54.95" customHeight="1" x14ac:dyDescent="0.25">
      <c r="A77" s="155">
        <v>25</v>
      </c>
      <c r="B77" s="184" t="s">
        <v>4644</v>
      </c>
      <c r="C77" s="184" t="s">
        <v>247</v>
      </c>
      <c r="D77" s="184" t="s">
        <v>4645</v>
      </c>
      <c r="E77" s="184" t="s">
        <v>4646</v>
      </c>
      <c r="F77" s="184" t="s">
        <v>4647</v>
      </c>
      <c r="G77" s="184" t="s">
        <v>4648</v>
      </c>
      <c r="H77" s="184" t="s">
        <v>4649</v>
      </c>
      <c r="I77" s="184" t="s">
        <v>4650</v>
      </c>
      <c r="J77" s="184" t="s">
        <v>4651</v>
      </c>
      <c r="K77" s="184" t="s">
        <v>4652</v>
      </c>
      <c r="L77" s="184" t="s">
        <v>4262</v>
      </c>
      <c r="M77" s="184" t="s">
        <v>4263</v>
      </c>
      <c r="N77" s="184" t="s">
        <v>4264</v>
      </c>
      <c r="O77" s="184">
        <v>20</v>
      </c>
      <c r="P77" s="184" t="s">
        <v>259</v>
      </c>
      <c r="Q77" s="184" t="s">
        <v>4653</v>
      </c>
      <c r="R77" s="184" t="s">
        <v>4654</v>
      </c>
      <c r="S77" s="184" t="s">
        <v>4655</v>
      </c>
      <c r="T77" s="184" t="s">
        <v>4565</v>
      </c>
      <c r="U77" s="184" t="s">
        <v>4656</v>
      </c>
      <c r="V77" s="184" t="s">
        <v>4657</v>
      </c>
      <c r="W77" s="184" t="s">
        <v>4658</v>
      </c>
      <c r="X77" s="184" t="s">
        <v>4659</v>
      </c>
      <c r="Y77" s="185" t="s">
        <v>4273</v>
      </c>
      <c r="Z77" s="185">
        <v>4</v>
      </c>
      <c r="AA77" s="185" t="s">
        <v>715</v>
      </c>
      <c r="AB77" s="185" t="s">
        <v>4274</v>
      </c>
      <c r="AC77" s="185" t="s">
        <v>4275</v>
      </c>
      <c r="AD77" s="185" t="s">
        <v>715</v>
      </c>
      <c r="AE77" s="185" t="s">
        <v>4274</v>
      </c>
      <c r="AF77" s="185" t="s">
        <v>4275</v>
      </c>
      <c r="AG77" s="185" t="s">
        <v>4250</v>
      </c>
      <c r="AH77" s="185">
        <v>4</v>
      </c>
      <c r="AI77" s="185" t="s">
        <v>268</v>
      </c>
      <c r="AJ77" s="185" t="s">
        <v>4276</v>
      </c>
      <c r="AK77" s="185" t="s">
        <v>1879</v>
      </c>
      <c r="AL77" s="185" t="s">
        <v>271</v>
      </c>
      <c r="AM77" s="185" t="s">
        <v>599</v>
      </c>
      <c r="AN77" s="185" t="s">
        <v>1879</v>
      </c>
      <c r="AO77" s="185" t="s">
        <v>4277</v>
      </c>
      <c r="AP77" s="185">
        <v>3</v>
      </c>
      <c r="AQ77" s="185" t="s">
        <v>3812</v>
      </c>
      <c r="AR77" s="185" t="s">
        <v>4278</v>
      </c>
      <c r="AS77" s="185" t="s">
        <v>4279</v>
      </c>
      <c r="AT77" s="185" t="s">
        <v>3812</v>
      </c>
      <c r="AU77" s="185" t="s">
        <v>4280</v>
      </c>
      <c r="AV77" s="185" t="s">
        <v>4279</v>
      </c>
      <c r="AW77" s="185" t="s">
        <v>4281</v>
      </c>
      <c r="AX77" s="185">
        <v>3</v>
      </c>
      <c r="AY77" s="185" t="s">
        <v>411</v>
      </c>
      <c r="AZ77" s="185" t="s">
        <v>619</v>
      </c>
      <c r="BA77" s="185" t="s">
        <v>598</v>
      </c>
      <c r="BB77" s="185" t="s">
        <v>411</v>
      </c>
      <c r="BC77" s="185" t="s">
        <v>1401</v>
      </c>
      <c r="BD77" s="185" t="s">
        <v>1400</v>
      </c>
      <c r="BE77" s="185" t="s">
        <v>4252</v>
      </c>
      <c r="BF77" s="185">
        <v>3</v>
      </c>
      <c r="BG77" s="185" t="s">
        <v>3813</v>
      </c>
      <c r="BH77" s="185" t="s">
        <v>567</v>
      </c>
      <c r="BI77" s="185" t="s">
        <v>242</v>
      </c>
      <c r="BJ77" s="185" t="s">
        <v>567</v>
      </c>
      <c r="BK77" s="185" t="s">
        <v>4282</v>
      </c>
      <c r="BL77" s="185" t="s">
        <v>242</v>
      </c>
      <c r="BM77" s="185" t="s">
        <v>4253</v>
      </c>
      <c r="BN77" s="185">
        <v>3</v>
      </c>
      <c r="BO77" s="185" t="s">
        <v>4283</v>
      </c>
      <c r="BP77" s="185" t="s">
        <v>352</v>
      </c>
      <c r="BQ77" s="185" t="s">
        <v>311</v>
      </c>
      <c r="BR77" s="185" t="s">
        <v>4283</v>
      </c>
      <c r="BS77" s="185" t="s">
        <v>353</v>
      </c>
      <c r="BT77" s="185" t="s">
        <v>1749</v>
      </c>
    </row>
    <row r="78" spans="1:72" s="184" customFormat="1" ht="54.95" customHeight="1" x14ac:dyDescent="0.25">
      <c r="A78" s="155">
        <v>26</v>
      </c>
      <c r="B78" s="184" t="s">
        <v>4505</v>
      </c>
      <c r="C78" s="184" t="s">
        <v>247</v>
      </c>
      <c r="D78" s="184" t="s">
        <v>4660</v>
      </c>
      <c r="E78" s="184" t="s">
        <v>4661</v>
      </c>
      <c r="F78" s="184" t="s">
        <v>4662</v>
      </c>
      <c r="G78" s="184" t="s">
        <v>4663</v>
      </c>
      <c r="H78" s="184" t="s">
        <v>4664</v>
      </c>
      <c r="I78" s="184" t="s">
        <v>4665</v>
      </c>
      <c r="J78" s="184" t="s">
        <v>4666</v>
      </c>
      <c r="K78" s="184" t="s">
        <v>4667</v>
      </c>
      <c r="L78" s="184" t="s">
        <v>4262</v>
      </c>
      <c r="M78" s="184" t="s">
        <v>4263</v>
      </c>
      <c r="N78" s="184" t="s">
        <v>4264</v>
      </c>
      <c r="O78" s="184">
        <v>20</v>
      </c>
      <c r="P78" s="184" t="s">
        <v>259</v>
      </c>
      <c r="Q78" s="184" t="s">
        <v>4668</v>
      </c>
      <c r="R78" s="184" t="s">
        <v>4669</v>
      </c>
      <c r="S78" s="184" t="s">
        <v>4670</v>
      </c>
      <c r="T78" s="184" t="s">
        <v>4671</v>
      </c>
      <c r="U78" s="184" t="s">
        <v>4672</v>
      </c>
      <c r="V78" s="184" t="s">
        <v>4657</v>
      </c>
      <c r="W78" s="184" t="s">
        <v>4673</v>
      </c>
      <c r="X78" s="184" t="s">
        <v>4674</v>
      </c>
      <c r="Y78" s="185" t="s">
        <v>4273</v>
      </c>
      <c r="Z78" s="185">
        <v>4</v>
      </c>
      <c r="AA78" s="185" t="s">
        <v>715</v>
      </c>
      <c r="AB78" s="185" t="s">
        <v>4274</v>
      </c>
      <c r="AC78" s="185" t="s">
        <v>4275</v>
      </c>
      <c r="AD78" s="185" t="s">
        <v>715</v>
      </c>
      <c r="AE78" s="185" t="s">
        <v>4274</v>
      </c>
      <c r="AF78" s="185" t="s">
        <v>4275</v>
      </c>
      <c r="AG78" s="185" t="s">
        <v>4250</v>
      </c>
      <c r="AH78" s="185">
        <v>4</v>
      </c>
      <c r="AI78" s="185" t="s">
        <v>268</v>
      </c>
      <c r="AJ78" s="185" t="s">
        <v>4276</v>
      </c>
      <c r="AK78" s="185" t="s">
        <v>1879</v>
      </c>
      <c r="AL78" s="185" t="s">
        <v>271</v>
      </c>
      <c r="AM78" s="185" t="s">
        <v>599</v>
      </c>
      <c r="AN78" s="185" t="s">
        <v>1879</v>
      </c>
      <c r="AO78" s="185" t="s">
        <v>4277</v>
      </c>
      <c r="AP78" s="185">
        <v>3</v>
      </c>
      <c r="AQ78" s="185" t="s">
        <v>3812</v>
      </c>
      <c r="AR78" s="185" t="s">
        <v>4278</v>
      </c>
      <c r="AS78" s="185" t="s">
        <v>4279</v>
      </c>
      <c r="AT78" s="185" t="s">
        <v>3812</v>
      </c>
      <c r="AU78" s="185" t="s">
        <v>4280</v>
      </c>
      <c r="AV78" s="185" t="s">
        <v>4279</v>
      </c>
      <c r="AW78" s="185" t="s">
        <v>4281</v>
      </c>
      <c r="AX78" s="185">
        <v>3</v>
      </c>
      <c r="AY78" s="185" t="s">
        <v>411</v>
      </c>
      <c r="AZ78" s="185" t="s">
        <v>619</v>
      </c>
      <c r="BA78" s="185" t="s">
        <v>598</v>
      </c>
      <c r="BB78" s="185" t="s">
        <v>411</v>
      </c>
      <c r="BC78" s="185" t="s">
        <v>1401</v>
      </c>
      <c r="BD78" s="185" t="s">
        <v>1400</v>
      </c>
      <c r="BE78" s="185" t="s">
        <v>4252</v>
      </c>
      <c r="BF78" s="185">
        <v>3</v>
      </c>
      <c r="BG78" s="185" t="s">
        <v>3813</v>
      </c>
      <c r="BH78" s="185" t="s">
        <v>567</v>
      </c>
      <c r="BI78" s="185" t="s">
        <v>242</v>
      </c>
      <c r="BJ78" s="185" t="s">
        <v>567</v>
      </c>
      <c r="BK78" s="185" t="s">
        <v>4282</v>
      </c>
      <c r="BL78" s="185" t="s">
        <v>242</v>
      </c>
      <c r="BM78" s="185" t="s">
        <v>4253</v>
      </c>
      <c r="BN78" s="185">
        <v>3</v>
      </c>
      <c r="BO78" s="185" t="s">
        <v>4283</v>
      </c>
      <c r="BP78" s="185" t="s">
        <v>352</v>
      </c>
      <c r="BQ78" s="185" t="s">
        <v>311</v>
      </c>
      <c r="BR78" s="185" t="s">
        <v>4283</v>
      </c>
      <c r="BS78" s="185" t="s">
        <v>353</v>
      </c>
      <c r="BT78" s="185" t="s">
        <v>1749</v>
      </c>
    </row>
    <row r="79" spans="1:72" s="184" customFormat="1" ht="54.95" customHeight="1" x14ac:dyDescent="0.25">
      <c r="A79" s="155">
        <v>27</v>
      </c>
      <c r="B79" s="184" t="s">
        <v>4347</v>
      </c>
      <c r="C79" s="184" t="s">
        <v>4675</v>
      </c>
      <c r="D79" s="184" t="s">
        <v>4676</v>
      </c>
      <c r="E79" s="184" t="s">
        <v>4677</v>
      </c>
      <c r="F79" s="184" t="s">
        <v>4678</v>
      </c>
      <c r="G79" s="184" t="s">
        <v>4679</v>
      </c>
      <c r="H79" s="184" t="s">
        <v>4680</v>
      </c>
      <c r="I79" s="184" t="s">
        <v>4681</v>
      </c>
      <c r="J79" s="184" t="s">
        <v>4682</v>
      </c>
      <c r="K79" s="184" t="s">
        <v>4683</v>
      </c>
      <c r="L79" s="184" t="s">
        <v>4262</v>
      </c>
      <c r="M79" s="184" t="s">
        <v>4263</v>
      </c>
      <c r="N79" s="184" t="s">
        <v>4264</v>
      </c>
      <c r="O79" s="184">
        <v>20</v>
      </c>
      <c r="P79" s="184" t="s">
        <v>259</v>
      </c>
      <c r="Q79" s="184" t="s">
        <v>4684</v>
      </c>
      <c r="R79" s="184" t="s">
        <v>4685</v>
      </c>
      <c r="S79" s="184" t="s">
        <v>4686</v>
      </c>
      <c r="T79" s="184" t="s">
        <v>4687</v>
      </c>
      <c r="U79" s="184" t="s">
        <v>4688</v>
      </c>
      <c r="V79" s="184" t="s">
        <v>4689</v>
      </c>
      <c r="W79" s="184" t="s">
        <v>4690</v>
      </c>
      <c r="X79" s="184" t="s">
        <v>4691</v>
      </c>
      <c r="Y79" s="185" t="s">
        <v>4273</v>
      </c>
      <c r="Z79" s="185">
        <v>4</v>
      </c>
      <c r="AA79" s="185" t="s">
        <v>715</v>
      </c>
      <c r="AB79" s="185" t="s">
        <v>4274</v>
      </c>
      <c r="AC79" s="185" t="s">
        <v>4275</v>
      </c>
      <c r="AD79" s="185" t="s">
        <v>715</v>
      </c>
      <c r="AE79" s="185" t="s">
        <v>4274</v>
      </c>
      <c r="AF79" s="185" t="s">
        <v>4275</v>
      </c>
      <c r="AG79" s="185" t="s">
        <v>4250</v>
      </c>
      <c r="AH79" s="185">
        <v>4</v>
      </c>
      <c r="AI79" s="185" t="s">
        <v>268</v>
      </c>
      <c r="AJ79" s="185" t="s">
        <v>4276</v>
      </c>
      <c r="AK79" s="185" t="s">
        <v>1879</v>
      </c>
      <c r="AL79" s="185" t="s">
        <v>271</v>
      </c>
      <c r="AM79" s="185" t="s">
        <v>599</v>
      </c>
      <c r="AN79" s="185" t="s">
        <v>1879</v>
      </c>
      <c r="AO79" s="185" t="s">
        <v>4277</v>
      </c>
      <c r="AP79" s="185">
        <v>3</v>
      </c>
      <c r="AQ79" s="185" t="s">
        <v>3812</v>
      </c>
      <c r="AR79" s="185" t="s">
        <v>4278</v>
      </c>
      <c r="AS79" s="185" t="s">
        <v>4279</v>
      </c>
      <c r="AT79" s="185" t="s">
        <v>3812</v>
      </c>
      <c r="AU79" s="185" t="s">
        <v>4280</v>
      </c>
      <c r="AV79" s="185" t="s">
        <v>4279</v>
      </c>
      <c r="AW79" s="185" t="s">
        <v>4281</v>
      </c>
      <c r="AX79" s="185">
        <v>3</v>
      </c>
      <c r="AY79" s="185" t="s">
        <v>411</v>
      </c>
      <c r="AZ79" s="185" t="s">
        <v>619</v>
      </c>
      <c r="BA79" s="185" t="s">
        <v>598</v>
      </c>
      <c r="BB79" s="185" t="s">
        <v>411</v>
      </c>
      <c r="BC79" s="185" t="s">
        <v>1401</v>
      </c>
      <c r="BD79" s="185" t="s">
        <v>1400</v>
      </c>
      <c r="BE79" s="185" t="s">
        <v>4252</v>
      </c>
      <c r="BF79" s="185">
        <v>3</v>
      </c>
      <c r="BG79" s="185" t="s">
        <v>3813</v>
      </c>
      <c r="BH79" s="185" t="s">
        <v>567</v>
      </c>
      <c r="BI79" s="185" t="s">
        <v>242</v>
      </c>
      <c r="BJ79" s="185" t="s">
        <v>567</v>
      </c>
      <c r="BK79" s="185" t="s">
        <v>4282</v>
      </c>
      <c r="BL79" s="185" t="s">
        <v>242</v>
      </c>
      <c r="BM79" s="185" t="s">
        <v>4253</v>
      </c>
      <c r="BN79" s="185">
        <v>3</v>
      </c>
      <c r="BO79" s="185" t="s">
        <v>4283</v>
      </c>
      <c r="BP79" s="185" t="s">
        <v>352</v>
      </c>
      <c r="BQ79" s="185" t="s">
        <v>311</v>
      </c>
      <c r="BR79" s="185" t="s">
        <v>4283</v>
      </c>
      <c r="BS79" s="185" t="s">
        <v>353</v>
      </c>
      <c r="BT79" s="185" t="s">
        <v>1749</v>
      </c>
    </row>
    <row r="80" spans="1:72" s="184" customFormat="1" ht="54.95" customHeight="1" x14ac:dyDescent="0.25">
      <c r="A80" s="155">
        <v>28</v>
      </c>
      <c r="B80" s="184" t="s">
        <v>2096</v>
      </c>
      <c r="C80" s="184" t="s">
        <v>3674</v>
      </c>
      <c r="D80" s="184" t="s">
        <v>4692</v>
      </c>
      <c r="E80" s="184" t="s">
        <v>4693</v>
      </c>
      <c r="F80" s="184" t="s">
        <v>4694</v>
      </c>
      <c r="G80" s="184" t="s">
        <v>4695</v>
      </c>
      <c r="H80" s="184" t="s">
        <v>4696</v>
      </c>
      <c r="I80" s="184" t="s">
        <v>4697</v>
      </c>
      <c r="J80" s="184" t="s">
        <v>4698</v>
      </c>
      <c r="K80" s="184" t="s">
        <v>4699</v>
      </c>
      <c r="L80" s="184" t="s">
        <v>4262</v>
      </c>
      <c r="M80" s="184" t="s">
        <v>4263</v>
      </c>
      <c r="N80" s="184" t="s">
        <v>4264</v>
      </c>
      <c r="O80" s="184">
        <v>20</v>
      </c>
      <c r="P80" s="184" t="s">
        <v>259</v>
      </c>
      <c r="Q80" s="184" t="s">
        <v>4700</v>
      </c>
      <c r="R80" s="184" t="s">
        <v>4701</v>
      </c>
      <c r="S80" s="184" t="s">
        <v>4702</v>
      </c>
      <c r="T80" s="184" t="s">
        <v>4469</v>
      </c>
      <c r="U80" s="184" t="s">
        <v>4703</v>
      </c>
      <c r="V80" s="184" t="s">
        <v>4704</v>
      </c>
      <c r="W80" s="184" t="s">
        <v>4705</v>
      </c>
      <c r="X80" s="184" t="s">
        <v>4706</v>
      </c>
      <c r="Y80" s="185" t="s">
        <v>4273</v>
      </c>
      <c r="Z80" s="185">
        <v>4</v>
      </c>
      <c r="AA80" s="185" t="s">
        <v>715</v>
      </c>
      <c r="AB80" s="185" t="s">
        <v>4274</v>
      </c>
      <c r="AC80" s="185" t="s">
        <v>4275</v>
      </c>
      <c r="AD80" s="185" t="s">
        <v>715</v>
      </c>
      <c r="AE80" s="185" t="s">
        <v>4274</v>
      </c>
      <c r="AF80" s="185" t="s">
        <v>4275</v>
      </c>
      <c r="AG80" s="185" t="s">
        <v>4250</v>
      </c>
      <c r="AH80" s="185">
        <v>4</v>
      </c>
      <c r="AI80" s="185" t="s">
        <v>268</v>
      </c>
      <c r="AJ80" s="185" t="s">
        <v>4276</v>
      </c>
      <c r="AK80" s="185" t="s">
        <v>1879</v>
      </c>
      <c r="AL80" s="185" t="s">
        <v>271</v>
      </c>
      <c r="AM80" s="185" t="s">
        <v>599</v>
      </c>
      <c r="AN80" s="185" t="s">
        <v>1879</v>
      </c>
      <c r="AO80" s="185" t="s">
        <v>4277</v>
      </c>
      <c r="AP80" s="185">
        <v>3</v>
      </c>
      <c r="AQ80" s="185" t="s">
        <v>3812</v>
      </c>
      <c r="AR80" s="185" t="s">
        <v>4278</v>
      </c>
      <c r="AS80" s="185" t="s">
        <v>4279</v>
      </c>
      <c r="AT80" s="185" t="s">
        <v>3812</v>
      </c>
      <c r="AU80" s="185" t="s">
        <v>4280</v>
      </c>
      <c r="AV80" s="185" t="s">
        <v>4279</v>
      </c>
      <c r="AW80" s="185" t="s">
        <v>4281</v>
      </c>
      <c r="AX80" s="185">
        <v>3</v>
      </c>
      <c r="AY80" s="185" t="s">
        <v>411</v>
      </c>
      <c r="AZ80" s="185" t="s">
        <v>619</v>
      </c>
      <c r="BA80" s="185" t="s">
        <v>598</v>
      </c>
      <c r="BB80" s="185" t="s">
        <v>411</v>
      </c>
      <c r="BC80" s="185" t="s">
        <v>1401</v>
      </c>
      <c r="BD80" s="185" t="s">
        <v>1400</v>
      </c>
      <c r="BE80" s="185" t="s">
        <v>4252</v>
      </c>
      <c r="BF80" s="185">
        <v>3</v>
      </c>
      <c r="BG80" s="185" t="s">
        <v>3813</v>
      </c>
      <c r="BH80" s="185" t="s">
        <v>567</v>
      </c>
      <c r="BI80" s="185" t="s">
        <v>242</v>
      </c>
      <c r="BJ80" s="185" t="s">
        <v>567</v>
      </c>
      <c r="BK80" s="185" t="s">
        <v>4282</v>
      </c>
      <c r="BL80" s="185" t="s">
        <v>242</v>
      </c>
      <c r="BM80" s="185" t="s">
        <v>4253</v>
      </c>
      <c r="BN80" s="185">
        <v>3</v>
      </c>
      <c r="BO80" s="185" t="s">
        <v>4283</v>
      </c>
      <c r="BP80" s="185" t="s">
        <v>352</v>
      </c>
      <c r="BQ80" s="185" t="s">
        <v>311</v>
      </c>
      <c r="BR80" s="185" t="s">
        <v>4283</v>
      </c>
      <c r="BS80" s="185" t="s">
        <v>353</v>
      </c>
      <c r="BT80" s="185" t="s">
        <v>1749</v>
      </c>
    </row>
    <row r="81" spans="1:72" s="184" customFormat="1" ht="54.95" customHeight="1" x14ac:dyDescent="0.25">
      <c r="A81" s="155">
        <v>29</v>
      </c>
      <c r="B81" s="184" t="s">
        <v>324</v>
      </c>
      <c r="C81" s="184" t="s">
        <v>247</v>
      </c>
      <c r="D81" s="184" t="s">
        <v>4707</v>
      </c>
      <c r="E81" s="184" t="s">
        <v>4708</v>
      </c>
      <c r="F81" s="184" t="s">
        <v>4709</v>
      </c>
      <c r="G81" s="184" t="s">
        <v>4710</v>
      </c>
      <c r="H81" s="184" t="s">
        <v>4711</v>
      </c>
      <c r="I81" s="184" t="s">
        <v>4712</v>
      </c>
      <c r="J81" s="184" t="s">
        <v>4713</v>
      </c>
      <c r="K81" s="184" t="s">
        <v>4714</v>
      </c>
      <c r="L81" s="184" t="s">
        <v>4262</v>
      </c>
      <c r="M81" s="184" t="s">
        <v>4263</v>
      </c>
      <c r="N81" s="184" t="s">
        <v>4264</v>
      </c>
      <c r="O81" s="184">
        <v>20</v>
      </c>
      <c r="P81" s="184" t="s">
        <v>259</v>
      </c>
      <c r="Q81" s="184" t="s">
        <v>4715</v>
      </c>
      <c r="R81" s="184" t="s">
        <v>4716</v>
      </c>
      <c r="S81" s="184" t="s">
        <v>4390</v>
      </c>
      <c r="T81" s="184" t="s">
        <v>4565</v>
      </c>
      <c r="U81" s="184" t="s">
        <v>4717</v>
      </c>
      <c r="V81" s="184" t="s">
        <v>4657</v>
      </c>
      <c r="W81" s="184" t="s">
        <v>4718</v>
      </c>
      <c r="X81" s="184" t="s">
        <v>4719</v>
      </c>
      <c r="Y81" s="185" t="s">
        <v>4273</v>
      </c>
      <c r="Z81" s="185">
        <v>4</v>
      </c>
      <c r="AA81" s="185" t="s">
        <v>715</v>
      </c>
      <c r="AB81" s="185" t="s">
        <v>4274</v>
      </c>
      <c r="AC81" s="185" t="s">
        <v>4275</v>
      </c>
      <c r="AD81" s="185" t="s">
        <v>715</v>
      </c>
      <c r="AE81" s="185" t="s">
        <v>4274</v>
      </c>
      <c r="AF81" s="185" t="s">
        <v>4275</v>
      </c>
      <c r="AG81" s="185" t="s">
        <v>4250</v>
      </c>
      <c r="AH81" s="185">
        <v>4</v>
      </c>
      <c r="AI81" s="185" t="s">
        <v>268</v>
      </c>
      <c r="AJ81" s="185" t="s">
        <v>4276</v>
      </c>
      <c r="AK81" s="185" t="s">
        <v>1879</v>
      </c>
      <c r="AL81" s="185" t="s">
        <v>271</v>
      </c>
      <c r="AM81" s="185" t="s">
        <v>599</v>
      </c>
      <c r="AN81" s="185" t="s">
        <v>1879</v>
      </c>
      <c r="AO81" s="185" t="s">
        <v>4277</v>
      </c>
      <c r="AP81" s="185">
        <v>3</v>
      </c>
      <c r="AQ81" s="185" t="s">
        <v>3812</v>
      </c>
      <c r="AR81" s="185" t="s">
        <v>4278</v>
      </c>
      <c r="AS81" s="185" t="s">
        <v>4279</v>
      </c>
      <c r="AT81" s="185" t="s">
        <v>3812</v>
      </c>
      <c r="AU81" s="185" t="s">
        <v>4280</v>
      </c>
      <c r="AV81" s="185" t="s">
        <v>4279</v>
      </c>
      <c r="AW81" s="185" t="s">
        <v>4281</v>
      </c>
      <c r="AX81" s="185">
        <v>3</v>
      </c>
      <c r="AY81" s="185" t="s">
        <v>411</v>
      </c>
      <c r="AZ81" s="185" t="s">
        <v>619</v>
      </c>
      <c r="BA81" s="185" t="s">
        <v>598</v>
      </c>
      <c r="BB81" s="185" t="s">
        <v>411</v>
      </c>
      <c r="BC81" s="185" t="s">
        <v>1401</v>
      </c>
      <c r="BD81" s="185" t="s">
        <v>1400</v>
      </c>
      <c r="BE81" s="185" t="s">
        <v>4252</v>
      </c>
      <c r="BF81" s="185">
        <v>3</v>
      </c>
      <c r="BG81" s="185" t="s">
        <v>3813</v>
      </c>
      <c r="BH81" s="185" t="s">
        <v>567</v>
      </c>
      <c r="BI81" s="185" t="s">
        <v>242</v>
      </c>
      <c r="BJ81" s="185" t="s">
        <v>567</v>
      </c>
      <c r="BK81" s="185" t="s">
        <v>4282</v>
      </c>
      <c r="BL81" s="185" t="s">
        <v>242</v>
      </c>
      <c r="BM81" s="185" t="s">
        <v>4253</v>
      </c>
      <c r="BN81" s="185">
        <v>3</v>
      </c>
      <c r="BO81" s="185" t="s">
        <v>4283</v>
      </c>
      <c r="BP81" s="185" t="s">
        <v>352</v>
      </c>
      <c r="BQ81" s="185" t="s">
        <v>311</v>
      </c>
      <c r="BR81" s="185" t="s">
        <v>4283</v>
      </c>
      <c r="BS81" s="185" t="s">
        <v>353</v>
      </c>
      <c r="BT81" s="185" t="s">
        <v>1749</v>
      </c>
    </row>
    <row r="82" spans="1:72" s="184" customFormat="1" ht="54.95" customHeight="1" x14ac:dyDescent="0.25">
      <c r="A82" s="155">
        <v>30</v>
      </c>
      <c r="B82" s="184" t="s">
        <v>4720</v>
      </c>
      <c r="C82" s="184" t="s">
        <v>247</v>
      </c>
      <c r="D82" s="184" t="s">
        <v>4721</v>
      </c>
      <c r="E82" s="184" t="s">
        <v>4722</v>
      </c>
      <c r="F82" s="184" t="s">
        <v>4723</v>
      </c>
      <c r="G82" s="184" t="s">
        <v>4724</v>
      </c>
      <c r="H82" s="184" t="s">
        <v>4725</v>
      </c>
      <c r="I82" s="184" t="s">
        <v>4726</v>
      </c>
      <c r="J82" s="184" t="s">
        <v>4727</v>
      </c>
      <c r="K82" s="184" t="s">
        <v>4728</v>
      </c>
      <c r="L82" s="184" t="s">
        <v>4262</v>
      </c>
      <c r="M82" s="184" t="s">
        <v>4263</v>
      </c>
      <c r="N82" s="184" t="s">
        <v>4264</v>
      </c>
      <c r="O82" s="184">
        <v>20</v>
      </c>
      <c r="P82" s="184" t="s">
        <v>259</v>
      </c>
      <c r="Q82" s="184" t="s">
        <v>4729</v>
      </c>
      <c r="R82" s="184" t="s">
        <v>4730</v>
      </c>
      <c r="S82" s="184" t="s">
        <v>4731</v>
      </c>
      <c r="T82" s="184" t="s">
        <v>4732</v>
      </c>
      <c r="U82" s="184" t="s">
        <v>4733</v>
      </c>
      <c r="V82" s="184" t="s">
        <v>4734</v>
      </c>
      <c r="W82" s="184" t="s">
        <v>4735</v>
      </c>
      <c r="X82" s="184" t="s">
        <v>4736</v>
      </c>
      <c r="Y82" s="185" t="s">
        <v>4273</v>
      </c>
      <c r="Z82" s="185">
        <v>4</v>
      </c>
      <c r="AA82" s="185" t="s">
        <v>715</v>
      </c>
      <c r="AB82" s="185" t="s">
        <v>4274</v>
      </c>
      <c r="AC82" s="185" t="s">
        <v>4275</v>
      </c>
      <c r="AD82" s="185" t="s">
        <v>715</v>
      </c>
      <c r="AE82" s="185" t="s">
        <v>4274</v>
      </c>
      <c r="AF82" s="185" t="s">
        <v>4275</v>
      </c>
      <c r="AG82" s="185" t="s">
        <v>4250</v>
      </c>
      <c r="AH82" s="185">
        <v>4</v>
      </c>
      <c r="AI82" s="185" t="s">
        <v>268</v>
      </c>
      <c r="AJ82" s="185" t="s">
        <v>4276</v>
      </c>
      <c r="AK82" s="185" t="s">
        <v>1879</v>
      </c>
      <c r="AL82" s="185" t="s">
        <v>271</v>
      </c>
      <c r="AM82" s="185" t="s">
        <v>599</v>
      </c>
      <c r="AN82" s="185" t="s">
        <v>1879</v>
      </c>
      <c r="AO82" s="185" t="s">
        <v>4277</v>
      </c>
      <c r="AP82" s="185">
        <v>3</v>
      </c>
      <c r="AQ82" s="185" t="s">
        <v>3812</v>
      </c>
      <c r="AR82" s="185" t="s">
        <v>4278</v>
      </c>
      <c r="AS82" s="185" t="s">
        <v>4279</v>
      </c>
      <c r="AT82" s="185" t="s">
        <v>3812</v>
      </c>
      <c r="AU82" s="185" t="s">
        <v>4280</v>
      </c>
      <c r="AV82" s="185" t="s">
        <v>4279</v>
      </c>
      <c r="AW82" s="185" t="s">
        <v>4281</v>
      </c>
      <c r="AX82" s="185">
        <v>3</v>
      </c>
      <c r="AY82" s="185" t="s">
        <v>411</v>
      </c>
      <c r="AZ82" s="185" t="s">
        <v>619</v>
      </c>
      <c r="BA82" s="185" t="s">
        <v>598</v>
      </c>
      <c r="BB82" s="185" t="s">
        <v>411</v>
      </c>
      <c r="BC82" s="185" t="s">
        <v>1401</v>
      </c>
      <c r="BD82" s="185" t="s">
        <v>1400</v>
      </c>
      <c r="BE82" s="185" t="s">
        <v>4252</v>
      </c>
      <c r="BF82" s="185">
        <v>3</v>
      </c>
      <c r="BG82" s="185" t="s">
        <v>3813</v>
      </c>
      <c r="BH82" s="185" t="s">
        <v>567</v>
      </c>
      <c r="BI82" s="185" t="s">
        <v>242</v>
      </c>
      <c r="BJ82" s="185" t="s">
        <v>567</v>
      </c>
      <c r="BK82" s="185" t="s">
        <v>4282</v>
      </c>
      <c r="BL82" s="185" t="s">
        <v>242</v>
      </c>
      <c r="BM82" s="185" t="s">
        <v>4253</v>
      </c>
      <c r="BN82" s="185">
        <v>3</v>
      </c>
      <c r="BO82" s="185" t="s">
        <v>4283</v>
      </c>
      <c r="BP82" s="185" t="s">
        <v>352</v>
      </c>
      <c r="BQ82" s="185" t="s">
        <v>311</v>
      </c>
      <c r="BR82" s="185" t="s">
        <v>4283</v>
      </c>
      <c r="BS82" s="185" t="s">
        <v>353</v>
      </c>
      <c r="BT82" s="185" t="s">
        <v>1749</v>
      </c>
    </row>
  </sheetData>
  <mergeCells count="21">
    <mergeCell ref="I13:M13"/>
    <mergeCell ref="B13:F13"/>
    <mergeCell ref="A26:A36"/>
    <mergeCell ref="B9:F9"/>
    <mergeCell ref="A11:A12"/>
    <mergeCell ref="H11:H12"/>
    <mergeCell ref="H15:H16"/>
    <mergeCell ref="A15:A16"/>
    <mergeCell ref="I9:M9"/>
    <mergeCell ref="B11:F11"/>
    <mergeCell ref="I11:M11"/>
    <mergeCell ref="B12:F12"/>
    <mergeCell ref="I12:M12"/>
    <mergeCell ref="B19:F19"/>
    <mergeCell ref="I19:M19"/>
    <mergeCell ref="B15:F15"/>
    <mergeCell ref="I15:M15"/>
    <mergeCell ref="B16:F16"/>
    <mergeCell ref="I16:M16"/>
    <mergeCell ref="B17:F17"/>
    <mergeCell ref="I17:M1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T95"/>
  <sheetViews>
    <sheetView workbookViewId="0">
      <selection activeCell="A2" sqref="A2"/>
    </sheetView>
  </sheetViews>
  <sheetFormatPr baseColWidth="10" defaultColWidth="9" defaultRowHeight="15" x14ac:dyDescent="0.25"/>
  <cols>
    <col min="1" max="1" width="31.75" style="1" customWidth="1"/>
    <col min="2" max="2" width="37.625" style="1" customWidth="1"/>
    <col min="3" max="3" width="14.625" style="1" customWidth="1"/>
    <col min="4" max="4" width="37.625" style="1" customWidth="1"/>
    <col min="5" max="5" width="16.625" style="1" customWidth="1"/>
    <col min="6" max="6" width="33.625" style="1" customWidth="1"/>
    <col min="7" max="7" width="18" style="1" customWidth="1"/>
    <col min="8" max="8" width="31.625" style="1" customWidth="1"/>
    <col min="9" max="9" width="38.625" style="1" customWidth="1"/>
    <col min="10" max="10" width="31.625" style="1" customWidth="1"/>
    <col min="11" max="11" width="18.625" style="1" customWidth="1"/>
    <col min="12" max="12" width="31.625" style="1" customWidth="1"/>
    <col min="13" max="13" width="16" style="1" customWidth="1"/>
    <col min="14" max="15" width="18" style="1" customWidth="1"/>
    <col min="16" max="16" width="22" style="1" customWidth="1"/>
    <col min="17" max="17" width="18" style="1" customWidth="1"/>
    <col min="18" max="24" width="30" style="1" customWidth="1"/>
    <col min="25" max="26" width="14" style="7" customWidth="1"/>
    <col min="27" max="27" width="27.75" style="7" customWidth="1"/>
    <col min="28" max="34" width="14" style="7" customWidth="1"/>
    <col min="35" max="35" width="15" style="7" customWidth="1"/>
    <col min="36" max="72" width="14" style="7" customWidth="1"/>
    <col min="73" max="16384" width="9" style="1"/>
  </cols>
  <sheetData>
    <row r="1" spans="1:35" ht="24" customHeight="1" x14ac:dyDescent="0.25">
      <c r="A1" s="33" t="s">
        <v>4767</v>
      </c>
      <c r="B1" s="34"/>
      <c r="C1" s="35"/>
      <c r="D1" s="35"/>
      <c r="E1" s="35"/>
      <c r="F1" s="35"/>
      <c r="G1" s="35"/>
      <c r="H1" s="35"/>
      <c r="I1" s="35"/>
      <c r="J1" s="35"/>
      <c r="K1" s="35"/>
      <c r="L1" s="35"/>
      <c r="M1" s="35"/>
      <c r="N1" s="6"/>
      <c r="O1" s="6"/>
      <c r="P1" s="6"/>
      <c r="Q1" s="6"/>
      <c r="R1" s="6"/>
      <c r="S1" s="6"/>
      <c r="T1" s="6"/>
      <c r="U1" s="6"/>
      <c r="V1" s="6"/>
      <c r="W1" s="6"/>
      <c r="X1" s="6"/>
    </row>
    <row r="2" spans="1:35" ht="20.100000000000001" customHeight="1" x14ac:dyDescent="0.25">
      <c r="A2" s="36" t="s">
        <v>3775</v>
      </c>
      <c r="B2" s="8"/>
      <c r="C2" s="9"/>
      <c r="D2" s="9"/>
      <c r="E2" s="9"/>
      <c r="F2" s="9"/>
      <c r="G2" s="9"/>
      <c r="H2" s="9"/>
      <c r="I2" s="9"/>
      <c r="J2" s="9"/>
      <c r="K2" s="9"/>
      <c r="L2" s="9"/>
      <c r="M2" s="9"/>
    </row>
    <row r="3" spans="1:35" ht="18.75" x14ac:dyDescent="0.25">
      <c r="A3" s="37"/>
      <c r="B3" s="1758" t="s">
        <v>4756</v>
      </c>
      <c r="C3" s="37"/>
      <c r="D3" s="37"/>
      <c r="E3" s="37"/>
      <c r="F3" s="37"/>
      <c r="G3" s="37"/>
      <c r="H3" s="1759" t="s">
        <v>7941</v>
      </c>
      <c r="I3" s="37"/>
      <c r="J3" s="37"/>
      <c r="K3" s="37"/>
      <c r="L3" s="37"/>
      <c r="M3" s="37"/>
      <c r="AA3" s="10" t="s">
        <v>2</v>
      </c>
      <c r="AI3" s="10" t="s">
        <v>3</v>
      </c>
    </row>
    <row r="4" spans="1:35" ht="24" customHeight="1" x14ac:dyDescent="0.25">
      <c r="A4" s="38" t="s">
        <v>4</v>
      </c>
      <c r="B4" s="40">
        <v>1</v>
      </c>
      <c r="C4" s="38" t="s">
        <v>5</v>
      </c>
      <c r="D4" s="39" t="str">
        <f>IFERROR(INDEX($B$53:$B$82,MATCH($B$4,$A$53:$A$82,0)),"")</f>
        <v>École primaire</v>
      </c>
      <c r="E4" s="38" t="s">
        <v>6</v>
      </c>
      <c r="F4" s="39" t="str">
        <f>IFERROR(INDEX($C$53:$C$82,MATCH($B$4,$A$53:$A$82,0)),"")</f>
        <v>Hiver</v>
      </c>
      <c r="G4" s="38" t="s">
        <v>7</v>
      </c>
      <c r="H4" s="138" t="s">
        <v>8</v>
      </c>
      <c r="I4" s="38" t="s">
        <v>9</v>
      </c>
      <c r="J4" s="39" t="str">
        <f>IFERROR(INDEX($Q$53:$Q$82,MATCH($B$4,$A$53:$A$82,0)),"")</f>
        <v>Couleur / sécheresse</v>
      </c>
      <c r="L4" s="38" t="s">
        <v>10</v>
      </c>
      <c r="M4" s="39" t="str">
        <f>IFERROR(INDEX($P$53:$P$82,MATCH($B$4,$A$53:$A$82,0)),"")</f>
        <v>Facile</v>
      </c>
      <c r="AA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diagnostic le menu est trop blanc et le poisson peut etre sec correction poisson sauce citron herbes riz pilaf brocolis ou carottes entree coloree et fruit de saison a</v>
      </c>
      <c r="AI4"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$82,MATCH($B$4,$A$53:$A$82,0)),"")),CHAR(160)," ")," "," "),CHAR(10)," "),CHAR(13)," "),CHAR(9)," "),"’","'"),"."," "),","," "),";"," "),":"," "),"-"," "),"("," "),")"," "),"?"," "),"!"," "),"/"," "),"é","e"),"è","e"),"ê","e"),"ë","e"),"à","a"),"â","a"),"ä","a"),"ù","u"),"û","u"),"ü","u"),"ô","o"),"ö","o"),"î","i"),"ï","i"),"ç","c")))</f>
        <v>diagnostic le menu est trop blanc et le poisson peut etre sec correction poisson sauce citron herbes riz pilaf brocolis ou carottes entree coloree et fruit de saison adapter au public scolaire en rendant l'assiette plus lisible et plus appetente controle final equilibre allergenes poisson lait tenue chaude et gaspillage</v>
      </c>
    </row>
    <row r="5" spans="1:35" ht="24" customHeight="1" x14ac:dyDescent="0.25">
      <c r="A5" s="41" t="s">
        <v>11</v>
      </c>
      <c r="B5" s="78" t="str">
        <f>IFERROR(INDEX($E$53:$E$82,MATCH($B$4,$A$53:$A$82,0)),"")</f>
        <v>Menu trop blanc, sec, faible attractivité</v>
      </c>
      <c r="C5" s="42"/>
      <c r="D5" s="42"/>
      <c r="E5" s="43"/>
      <c r="F5" s="43"/>
      <c r="G5" s="44"/>
      <c r="H5" s="43"/>
      <c r="I5" s="43"/>
      <c r="J5" s="43"/>
      <c r="K5" s="43"/>
      <c r="L5" s="43"/>
      <c r="M5" s="43"/>
      <c r="O5" s="162" t="s">
        <v>4830</v>
      </c>
      <c r="AA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diagnostic le menu est trop blanc et le poisson peut etre sec correction poisson sauce citron herbes riz pilaf brocolis ou carottes entree coloree et fruit de saison a dapter au public scolaire en rendant l'assiette plus lisible et plus appetente controle final equilibre allergenes poisson lait tenue chaude et gaspillage</v>
      </c>
      <c r="AI5"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$82,MATCH($B$4,$A$53:$A$82,0)),"")),CHAR(160)," ")," "," "),CHAR(10)," "),CHAR(13)," "),CHAR(9)," "),"’","'"),"."," "),","," "),";"," "),":"," "),"-"," "),"("," "),")"," "),"?"," "),"!"," "),"/"," "),"é","e"),"è","e"),"ê","e"),"ë","e"),"à","a"),"â","a"),"ä","a"),"ù","u"),"û","u"),"ü","u"),"ô","o"),"ö","o"),"î","i"),"ï","i"),"ç","c")))</f>
        <v>le menu est trop blanc et le poisson risque d'etre sec je mets une sauce un legume colore une entree qui donne de la couleur et un fruit je verifie les allergenes la tenue au chaud et si les enfants vont vraiment manger</v>
      </c>
    </row>
    <row r="6" spans="1:35" ht="24" customHeight="1" x14ac:dyDescent="0.25">
      <c r="A6" s="41" t="s">
        <v>12</v>
      </c>
      <c r="B6" s="45" t="str">
        <f>IFERROR(INDEX($D$53:$D$82,MATCH($B$4,$A$53:$A$82,0)),"")</f>
        <v>Céleri rémoulade ; poisson blanc vapeur ; riz ; chou-fleur ; fromage blanc</v>
      </c>
      <c r="C6" s="46"/>
      <c r="D6" s="46"/>
      <c r="E6" s="46"/>
      <c r="F6" s="46"/>
      <c r="G6" s="44"/>
      <c r="H6" s="43"/>
      <c r="I6" s="43"/>
      <c r="J6" s="43"/>
      <c r="K6" s="43"/>
      <c r="L6" s="43"/>
      <c r="M6" s="43"/>
      <c r="O6" s="157" t="s">
        <v>4844</v>
      </c>
      <c r="AA6"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le menu est trop blanc et le poisson risque d'etre sec je mets une sauce un legume colore une entree qui donne de la couleur</v>
      </c>
    </row>
    <row r="7" spans="1:35" ht="15.75" x14ac:dyDescent="0.25">
      <c r="A7" s="11"/>
      <c r="B7" s="47"/>
      <c r="C7" s="47"/>
      <c r="D7" s="47"/>
      <c r="E7" s="47"/>
      <c r="F7" s="47"/>
      <c r="G7" s="11"/>
      <c r="H7" s="11"/>
      <c r="I7" s="47"/>
      <c r="J7" s="47"/>
      <c r="K7" s="47"/>
      <c r="L7" s="47"/>
      <c r="M7" s="47"/>
      <c r="AA7" s="1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le menu est trop blanc et le poisson risque d'etre sec je mets une sauce un legume colore une entree qui donne de la couleur et un fruit je verifie les allergenes la tenue au chaud et si les enfants vont vraiment manger</v>
      </c>
    </row>
    <row r="8" spans="1:35" ht="24" customHeight="1" x14ac:dyDescent="0.25">
      <c r="A8" s="160" t="s">
        <v>3776</v>
      </c>
      <c r="B8" s="48"/>
      <c r="C8" s="48"/>
      <c r="D8" s="48"/>
      <c r="E8" s="48"/>
      <c r="F8" s="48"/>
      <c r="G8" s="12"/>
      <c r="H8" s="134" t="s">
        <v>3777</v>
      </c>
      <c r="I8" s="49"/>
      <c r="J8" s="49"/>
      <c r="K8" s="49"/>
      <c r="L8" s="49"/>
      <c r="M8" s="49"/>
      <c r="O8" s="2" t="s">
        <v>15</v>
      </c>
      <c r="P8" s="3"/>
      <c r="Q8" s="3"/>
      <c r="R8" s="3"/>
      <c r="S8" s="3"/>
      <c r="T8" s="3"/>
      <c r="U8" s="6"/>
      <c r="V8" s="15"/>
      <c r="W8" s="15"/>
      <c r="X8" s="15"/>
    </row>
    <row r="9" spans="1:35" ht="54.95" customHeight="1" x14ac:dyDescent="0.25">
      <c r="A9" s="13" t="s">
        <v>16</v>
      </c>
      <c r="B9" s="1254" t="str">
        <f>IFERROR(INDEX($F$53:$F$82,MATCH($B$4,$A$53:$A$82,0)),"")</f>
        <v>Analysez ce menu faible et produisez une correction complète : diagnostic, plat/garniture/sauce, entrée-dessert, adaptation scolaire et contrôle final.</v>
      </c>
      <c r="C9" s="1254"/>
      <c r="D9" s="1254"/>
      <c r="E9" s="1254"/>
      <c r="F9" s="1254"/>
      <c r="G9" s="12"/>
      <c r="H9" s="14" t="s">
        <v>17</v>
      </c>
      <c r="I9" s="1254" t="str">
        <f>IFERROR(INDEX($G$53:$G$82,MATCH($B$4,$A$53:$A$82,0)),"")</f>
        <v>Pourquoi ce menu risque de ne pas être mangé par des enfants, et comment tu le corriges complètement ?</v>
      </c>
      <c r="J9" s="1254"/>
      <c r="K9" s="1254"/>
      <c r="L9" s="1254"/>
      <c r="M9" s="1254"/>
      <c r="O9" s="142" t="s">
        <v>3778</v>
      </c>
      <c r="P9" s="139"/>
      <c r="Q9" s="5"/>
      <c r="R9" s="5"/>
      <c r="S9" s="5"/>
      <c r="T9" s="5"/>
      <c r="U9" s="6"/>
      <c r="V9" s="15"/>
      <c r="W9" s="15"/>
      <c r="X9" s="15"/>
    </row>
    <row r="10" spans="1:35" ht="18.75" x14ac:dyDescent="0.25">
      <c r="A10" s="11"/>
      <c r="B10" s="47"/>
      <c r="C10" s="47"/>
      <c r="D10" s="47"/>
      <c r="E10" s="47"/>
      <c r="F10" s="47"/>
      <c r="G10" s="11"/>
      <c r="H10" s="11"/>
      <c r="I10" s="47"/>
      <c r="J10" s="47"/>
      <c r="K10" s="47"/>
      <c r="L10" s="47"/>
      <c r="M10" s="47"/>
      <c r="O10" s="142" t="s">
        <v>3779</v>
      </c>
      <c r="P10" s="139"/>
      <c r="Q10" s="5"/>
      <c r="R10" s="5"/>
      <c r="S10" s="5"/>
      <c r="T10" s="5"/>
      <c r="U10" s="6"/>
      <c r="V10" s="15"/>
      <c r="W10" s="15"/>
      <c r="X10" s="15"/>
    </row>
    <row r="11" spans="1:35" ht="50.1" customHeight="1" x14ac:dyDescent="0.25">
      <c r="A11" s="1260" t="s">
        <v>22</v>
      </c>
      <c r="B11" s="1255" t="s">
        <v>4777</v>
      </c>
      <c r="C11" s="1255"/>
      <c r="D11" s="1255"/>
      <c r="E11" s="1255"/>
      <c r="F11" s="1255"/>
      <c r="G11" s="12"/>
      <c r="H11" s="1261" t="s">
        <v>23</v>
      </c>
      <c r="I11" s="1255" t="s">
        <v>4781</v>
      </c>
      <c r="J11" s="1255"/>
      <c r="K11" s="1255"/>
      <c r="L11" s="1255"/>
      <c r="M11" s="1255"/>
      <c r="O11" s="142" t="s">
        <v>3782</v>
      </c>
      <c r="P11" s="139"/>
      <c r="Q11" s="5"/>
      <c r="R11" s="5"/>
      <c r="S11" s="5"/>
      <c r="T11" s="5"/>
      <c r="U11" s="6"/>
      <c r="V11" s="15"/>
      <c r="W11" s="15"/>
      <c r="X11" s="15"/>
    </row>
    <row r="12" spans="1:35" ht="50.1" customHeight="1" x14ac:dyDescent="0.25">
      <c r="A12" s="1260"/>
      <c r="B12" s="1255" t="s">
        <v>4778</v>
      </c>
      <c r="C12" s="1255"/>
      <c r="D12" s="1255"/>
      <c r="E12" s="1255"/>
      <c r="F12" s="1255"/>
      <c r="G12" s="12"/>
      <c r="H12" s="1261"/>
      <c r="I12" s="1255" t="s">
        <v>4782</v>
      </c>
      <c r="J12" s="1255"/>
      <c r="K12" s="1255"/>
      <c r="L12" s="1255"/>
      <c r="M12" s="1255"/>
      <c r="O12" s="142" t="s">
        <v>3783</v>
      </c>
      <c r="P12" s="141"/>
      <c r="Q12" s="5"/>
      <c r="R12" s="5"/>
      <c r="S12" s="5"/>
      <c r="T12" s="5"/>
      <c r="U12" s="6"/>
      <c r="V12" s="15"/>
      <c r="W12" s="15"/>
      <c r="X12" s="15"/>
    </row>
    <row r="13" spans="1:35" ht="60" customHeight="1" x14ac:dyDescent="0.25">
      <c r="A13" s="13" t="s">
        <v>30</v>
      </c>
      <c r="B13" s="1257" t="str">
        <f>IFERROR(INDEX($J$53:$J$82,MATCH($B$4,$A$53:$A$82,0)),"")</f>
        <v>Si l’apprenant change tout le menu, le ramener à la consigne : corriger sans supprimer le plat principal.</v>
      </c>
      <c r="C13" s="1257"/>
      <c r="D13" s="1257"/>
      <c r="E13" s="1257"/>
      <c r="F13" s="1257"/>
      <c r="G13" s="12"/>
      <c r="H13" s="14" t="s">
        <v>31</v>
      </c>
      <c r="I13" s="1256" t="str">
        <f>IFERROR(INDEX($K$53:$K$82,MATCH($B$4,$A$53:$A$82,0)),"")</f>
        <v>Demander : « Où est la couleur ? Comment tu évites que le poisson soit sec ? Qu’est-ce que tu contrôles avant service ? »</v>
      </c>
      <c r="J13" s="1256"/>
      <c r="K13" s="1256"/>
      <c r="L13" s="1256"/>
      <c r="M13" s="1256"/>
      <c r="O13" s="142" t="s">
        <v>3784</v>
      </c>
      <c r="P13" s="139"/>
      <c r="Q13" s="5"/>
      <c r="R13" s="5"/>
      <c r="S13" s="5"/>
      <c r="T13" s="5"/>
      <c r="U13" s="6"/>
      <c r="V13" s="15"/>
      <c r="W13" s="15"/>
      <c r="X13" s="15"/>
    </row>
    <row r="14" spans="1:35" ht="18.75" x14ac:dyDescent="0.25">
      <c r="A14" s="11"/>
      <c r="B14" s="47"/>
      <c r="C14" s="47"/>
      <c r="D14" s="47"/>
      <c r="E14" s="47"/>
      <c r="F14" s="47"/>
      <c r="G14" s="11"/>
      <c r="H14" s="11"/>
      <c r="I14" s="47"/>
      <c r="J14" s="47"/>
      <c r="K14" s="47"/>
      <c r="L14" s="47"/>
      <c r="M14" s="47"/>
      <c r="O14" s="142" t="s">
        <v>3785</v>
      </c>
      <c r="P14" s="139"/>
      <c r="Q14" s="5"/>
      <c r="R14" s="5"/>
      <c r="S14" s="5"/>
      <c r="T14" s="5"/>
      <c r="U14" s="6"/>
      <c r="V14" s="15"/>
      <c r="W14" s="15"/>
      <c r="X14" s="15"/>
    </row>
    <row r="15" spans="1:35" ht="50.1" customHeight="1" x14ac:dyDescent="0.25">
      <c r="A15" s="1259" t="s">
        <v>3786</v>
      </c>
      <c r="B15" s="1255" t="s">
        <v>4779</v>
      </c>
      <c r="C15" s="1255"/>
      <c r="D15" s="1255"/>
      <c r="E15" s="1255"/>
      <c r="F15" s="1255"/>
      <c r="G15" s="12"/>
      <c r="H15" s="1261" t="s">
        <v>3787</v>
      </c>
      <c r="I15" s="1255" t="s">
        <v>4783</v>
      </c>
      <c r="J15" s="1255"/>
      <c r="K15" s="1255"/>
      <c r="L15" s="1255"/>
      <c r="M15" s="1255"/>
      <c r="O15" s="142" t="s">
        <v>3788</v>
      </c>
      <c r="P15" s="139"/>
      <c r="Q15" s="5"/>
      <c r="R15" s="5"/>
      <c r="S15" s="5"/>
      <c r="T15" s="5"/>
      <c r="U15" s="6"/>
      <c r="V15" s="15"/>
      <c r="W15" s="15"/>
      <c r="X15" s="15"/>
    </row>
    <row r="16" spans="1:35" ht="50.1" customHeight="1" x14ac:dyDescent="0.25">
      <c r="A16" s="1259"/>
      <c r="B16" s="1255" t="s">
        <v>4780</v>
      </c>
      <c r="C16" s="1255"/>
      <c r="D16" s="1255"/>
      <c r="E16" s="1255"/>
      <c r="F16" s="1255"/>
      <c r="G16" s="12"/>
      <c r="H16" s="1261"/>
      <c r="I16" s="1255" t="s">
        <v>4784</v>
      </c>
      <c r="J16" s="1255"/>
      <c r="K16" s="1255"/>
      <c r="L16" s="1255"/>
      <c r="M16" s="1255"/>
      <c r="O16" s="142" t="s">
        <v>3789</v>
      </c>
      <c r="P16" s="139"/>
      <c r="Q16" s="5"/>
      <c r="R16" s="5"/>
      <c r="S16" s="5"/>
      <c r="T16" s="5"/>
      <c r="U16" s="6"/>
      <c r="V16" s="15"/>
      <c r="W16" s="15"/>
      <c r="X16" s="15"/>
    </row>
    <row r="17" spans="1:34" ht="60" customHeight="1" x14ac:dyDescent="0.25">
      <c r="A17" s="13" t="s">
        <v>44</v>
      </c>
      <c r="B17" s="1257" t="str">
        <f>IF(UPPER($H$4)="X",IFERROR(INDEX($H$53:$H$82,MATCH($B$4,$A$53:$A$82,0)),""),"Réponse attendue masquée — saisir X en H4 pour afficher")</f>
        <v>Diagnostic : le menu est trop blanc et le poisson peut être sec. Correction : poisson sauce citron-herbes, riz pilaf, brocolis ou carottes, entrée colorée et fruit de saison. Adapter au public scolaire en rendant l’assiette plus lisible et plus appétente. Contrôle final : équilibre, allergènes poisson/lait, tenue chaude et gaspillage.</v>
      </c>
      <c r="C17" s="1257"/>
      <c r="D17" s="1257"/>
      <c r="E17" s="1257"/>
      <c r="F17" s="1257"/>
      <c r="G17" s="12"/>
      <c r="H17" s="17" t="s">
        <v>45</v>
      </c>
      <c r="I17" s="1256" t="str">
        <f>IF(UPPER($H$4)="X",IFERROR(INDEX($I$53:$I$82,MATCH($B$4,$A$53:$A$82,0)),""),"Réponse attendue masquée — saisir X en H4 pour afficher")</f>
        <v>Le menu est trop blanc et le poisson risque d’être sec. Je mets une sauce, un légume coloré, une entrée qui donne de la couleur et un fruit. Je vérifie les allergènes, la tenue au chaud et si les enfants vont vraiment manger.</v>
      </c>
      <c r="J17" s="1256"/>
      <c r="K17" s="1256"/>
      <c r="L17" s="1256"/>
      <c r="M17" s="1256"/>
      <c r="O17" s="142" t="s">
        <v>3790</v>
      </c>
      <c r="P17" s="139"/>
      <c r="Q17" s="5"/>
      <c r="R17" s="5"/>
      <c r="S17" s="5"/>
      <c r="T17" s="5"/>
      <c r="U17" s="6"/>
      <c r="V17" s="15"/>
      <c r="W17" s="15"/>
      <c r="X17" s="15"/>
    </row>
    <row r="18" spans="1:34" ht="15.75" x14ac:dyDescent="0.25">
      <c r="A18" s="11"/>
      <c r="B18" s="47"/>
      <c r="C18" s="47"/>
      <c r="D18" s="47"/>
      <c r="E18" s="47"/>
      <c r="F18" s="47"/>
      <c r="G18" s="11"/>
      <c r="H18" s="11"/>
      <c r="I18" s="47"/>
      <c r="J18" s="47"/>
      <c r="K18" s="47"/>
      <c r="L18" s="47"/>
      <c r="M18" s="47"/>
      <c r="U18" s="15"/>
      <c r="V18" s="15"/>
      <c r="W18" s="15"/>
      <c r="X18" s="15"/>
    </row>
    <row r="19" spans="1:34" ht="54.95" customHeight="1" x14ac:dyDescent="0.25">
      <c r="A19" s="50" t="s">
        <v>50</v>
      </c>
      <c r="B19" s="1263" t="str">
        <f>IF(ISBLANK(H4),"",IF(UPPER(TRIM($H$4))="X",IFERROR(INDEX($M$53:$M$82,MATCH($B$4,$A$53:$A$82,0)),""),"Mots-clés masqués — saisir X en H4 pour afficher"))</f>
        <v>diagnostic ; blanc ; sec ; sauce ; garniture ; entrée ; dessert ; enfant ; contrôle ; allergènes ; gaspillage</v>
      </c>
      <c r="C19" s="1263"/>
      <c r="D19" s="1263"/>
      <c r="E19" s="1263"/>
      <c r="F19" s="1263"/>
      <c r="G19" s="12"/>
      <c r="H19" s="51" t="s">
        <v>51</v>
      </c>
      <c r="I19" s="1262" t="str">
        <f>IF(ISBLANK(H4),"",IFERROR(INDEX($X$53:$X$82,MATCH($B$4,$A$53:$A$82,0)),""))</f>
        <v>Évaluation finale = voir + corriger + contrôler</v>
      </c>
      <c r="J19" s="1262"/>
      <c r="K19" s="1262"/>
      <c r="L19" s="1262"/>
      <c r="M19" s="1262"/>
    </row>
    <row r="20" spans="1:34" ht="15.75" x14ac:dyDescent="0.25">
      <c r="A20" s="52"/>
      <c r="B20" s="47"/>
      <c r="C20" s="47"/>
      <c r="D20" s="47"/>
      <c r="E20" s="47"/>
      <c r="F20" s="47"/>
      <c r="G20" s="11"/>
      <c r="H20" s="12"/>
      <c r="I20" s="44"/>
      <c r="J20" s="44"/>
      <c r="K20" s="44"/>
      <c r="L20" s="44"/>
      <c r="M20" s="44"/>
    </row>
    <row r="21" spans="1:34" ht="18.75" customHeight="1" x14ac:dyDescent="0.25">
      <c r="A21" s="12"/>
      <c r="B21" s="12"/>
      <c r="C21" s="12"/>
      <c r="D21" s="12"/>
      <c r="E21" s="12"/>
      <c r="F21" s="12"/>
      <c r="G21" s="12"/>
      <c r="H21" s="12"/>
      <c r="I21" s="12"/>
      <c r="J21" s="12"/>
      <c r="K21" s="12"/>
      <c r="L21" s="12"/>
      <c r="M21" s="12"/>
    </row>
    <row r="22" spans="1:34" ht="24" customHeight="1" x14ac:dyDescent="0.25">
      <c r="A22" s="75" t="s">
        <v>3791</v>
      </c>
      <c r="B22" s="18"/>
      <c r="C22" s="18"/>
      <c r="D22" s="18"/>
      <c r="E22" s="18"/>
      <c r="F22" s="18"/>
      <c r="G22" s="18"/>
      <c r="H22" s="18"/>
      <c r="I22" s="18"/>
      <c r="J22" s="18"/>
      <c r="K22" s="18"/>
      <c r="L22" s="18"/>
      <c r="M22" s="18"/>
    </row>
    <row r="23" spans="1:34" ht="60" customHeight="1" x14ac:dyDescent="0.25">
      <c r="A23" s="76" t="s">
        <v>53</v>
      </c>
      <c r="B23" s="74" t="str">
        <f>IF(UPPER($H$4)="X",IFERROR(INDEX($R$53:$R$82,MATCH($B$4,$A$53:$A$82,0)),""),"Masqué")</f>
        <v>Brocolis, carottes ou autre légume vert/orange ; riz pilaf possible</v>
      </c>
      <c r="C23" s="77" t="s">
        <v>54</v>
      </c>
      <c r="D23" s="74" t="str">
        <f>IF(UPPER($H$4)="X",IFERROR(INDEX($S$53:$S$82,MATCH($B$4,$A$53:$A$82,0)),""),"Masqué")</f>
        <v>Sauce citron-herbes ou jus court</v>
      </c>
      <c r="E23" s="77" t="s">
        <v>55</v>
      </c>
      <c r="F23" s="74" t="str">
        <f>IF(UPPER($H$4)="X",IFERROR(INDEX($T$53:$T$82,MATCH($B$4,$A$53:$A$82,0)),""),"Masqué")</f>
        <v>Carottes râpées ou betteraves</v>
      </c>
      <c r="G23" s="77" t="s">
        <v>56</v>
      </c>
      <c r="H23" s="74" t="str">
        <f>IF(UPPER($H$4)="X",IFERROR(INDEX($U$53:$U$82,MATCH($B$4,$A$53:$A$82,0)),""),"Masqué")</f>
        <v>Fruit de saison coloré</v>
      </c>
      <c r="I23" s="77" t="s">
        <v>57</v>
      </c>
      <c r="J23" s="74" t="str">
        <f>IF(UPPER($H$4)="X",IFERROR(INDEX($V$53:$V$82,MATCH($B$4,$A$53:$A$82,0)),""),"Masqué")</f>
        <v>Adapter à l’école primaire : lisible, coloré, simple</v>
      </c>
      <c r="K23" s="77" t="s">
        <v>3792</v>
      </c>
      <c r="L23" s="74" t="str">
        <f>IF(UPPER($H$4)="X",IFERROR(INDEX($W$53:$W$82,MATCH($B$4,$A$53:$A$82,0)),""),"Masqué")</f>
        <v>Contrôler allergènes poisson/lait, maintien chaud, gaspillage</v>
      </c>
      <c r="M23" s="12"/>
    </row>
    <row r="24" spans="1:34" ht="15.75" x14ac:dyDescent="0.25">
      <c r="A24" s="12"/>
      <c r="B24" s="12"/>
      <c r="C24" s="12"/>
      <c r="D24" s="12"/>
      <c r="E24" s="12"/>
      <c r="F24" s="12"/>
      <c r="G24" s="12"/>
      <c r="H24" s="12"/>
      <c r="I24" s="12"/>
      <c r="J24" s="12"/>
      <c r="K24" s="12"/>
      <c r="L24" s="12"/>
      <c r="M24" s="12"/>
    </row>
    <row r="25" spans="1:34" ht="15.75" x14ac:dyDescent="0.25">
      <c r="A25" s="12"/>
      <c r="B25" s="12"/>
      <c r="C25" s="12"/>
      <c r="D25" s="12"/>
      <c r="E25" s="12"/>
      <c r="F25" s="12"/>
      <c r="G25" s="12"/>
      <c r="H25" s="12"/>
      <c r="I25" s="12"/>
      <c r="J25" s="12"/>
      <c r="K25" s="12"/>
      <c r="L25" s="12"/>
      <c r="M25" s="12"/>
      <c r="N25" s="12"/>
      <c r="O25" s="12"/>
      <c r="P25" s="12"/>
      <c r="Q25" s="12"/>
      <c r="R25" s="12"/>
      <c r="S25" s="12"/>
      <c r="T25" s="12"/>
      <c r="U25" s="12"/>
      <c r="V25" s="12"/>
      <c r="W25" s="12"/>
      <c r="X25" s="12"/>
    </row>
    <row r="26" spans="1:34" ht="24" customHeight="1" x14ac:dyDescent="0.25">
      <c r="A26" s="1264" t="s">
        <v>3793</v>
      </c>
      <c r="B26" s="19" t="s">
        <v>60</v>
      </c>
      <c r="C26" s="19" t="s">
        <v>61</v>
      </c>
      <c r="D26" s="19" t="s">
        <v>62</v>
      </c>
      <c r="E26" s="19" t="s">
        <v>63</v>
      </c>
      <c r="F26" s="19" t="s">
        <v>64</v>
      </c>
      <c r="G26" s="20"/>
      <c r="H26" s="17" t="s">
        <v>65</v>
      </c>
      <c r="I26" s="17" t="s">
        <v>61</v>
      </c>
      <c r="J26" s="17" t="s">
        <v>62</v>
      </c>
      <c r="K26" s="17" t="s">
        <v>63</v>
      </c>
      <c r="L26" s="17" t="s">
        <v>64</v>
      </c>
      <c r="M26" s="12"/>
    </row>
    <row r="27" spans="1:34" ht="24" customHeight="1" x14ac:dyDescent="0.25">
      <c r="A27" s="1264"/>
      <c r="B27" s="19" t="s">
        <v>66</v>
      </c>
      <c r="C27" s="19" t="s">
        <v>67</v>
      </c>
      <c r="D27" s="19" t="s">
        <v>68</v>
      </c>
      <c r="E27" s="19" t="s">
        <v>69</v>
      </c>
      <c r="F27" s="19" t="s">
        <v>64</v>
      </c>
      <c r="G27" s="21"/>
      <c r="H27" s="17" t="s">
        <v>66</v>
      </c>
      <c r="I27" s="22" t="s">
        <v>67</v>
      </c>
      <c r="J27" s="22" t="s">
        <v>68</v>
      </c>
      <c r="K27" s="22" t="s">
        <v>69</v>
      </c>
      <c r="L27" s="22" t="s">
        <v>64</v>
      </c>
      <c r="M27" s="12"/>
      <c r="AA27" s="23" t="s">
        <v>70</v>
      </c>
      <c r="AB27" s="23" t="s">
        <v>61</v>
      </c>
      <c r="AC27" s="23" t="s">
        <v>71</v>
      </c>
      <c r="AD27" s="23" t="s">
        <v>72</v>
      </c>
      <c r="AE27" s="23" t="s">
        <v>73</v>
      </c>
      <c r="AF27" s="23" t="s">
        <v>74</v>
      </c>
      <c r="AG27" s="23" t="s">
        <v>75</v>
      </c>
      <c r="AH27" s="23" t="s">
        <v>76</v>
      </c>
    </row>
    <row r="28" spans="1:34" ht="24" customHeight="1" x14ac:dyDescent="0.25">
      <c r="A28" s="1264"/>
      <c r="B28" s="13" t="str">
        <f>$AA28&amp;LEFT("B28",0)</f>
        <v>Diagnostic global</v>
      </c>
      <c r="C28" s="24">
        <f>$AB28+N("C28")</f>
        <v>4</v>
      </c>
      <c r="D28" s="24">
        <f>IF($B28="","",IF(OR(AND($AI$4&lt;&gt;"",ISNUMBER(SEARCH($AI$4,$AA$4))),AND($AC28&lt;&gt;"",ISNUMBER(SEARCH($AC28,$AA$4))),AND($AD28&lt;&gt;"",ISNUMBER(SEARCH($AD28,$AA$4))),AND($AE28&lt;&gt;"",ISNUMBER(SEARCH($AE28,$AA$4)))),$C28,0))+N("D28")</f>
        <v>4</v>
      </c>
      <c r="E28" s="24">
        <f>IF(COUNTA($B$15:$B$16)=0,"",IF(OR(AND($AI$4&lt;&gt;"",ISNUMBER(SEARCH($AI$4,$AA$5))),AND($AC28&lt;&gt;"",ISNUMBER(SEARCH($AC28,$AA$5))),AND($AD28&lt;&gt;"",ISNUMBER(SEARCH($AD28,$AA$5))),AND($AE28&lt;&gt;"",ISNUMBER(SEARCH($AE28,$AA$5)))),$C28,0))+N("E28")</f>
        <v>4</v>
      </c>
      <c r="F28" s="16" t="str">
        <f>IF(COUNTA($B$15:$B$16)=0,IF($D28&gt;0,"OK initial","Manque"),IF($E28&gt;0,IF($D28&gt;0,"OK","Corrigé"),"Manque"))&amp;LEFT("F28",0)</f>
        <v>OK</v>
      </c>
      <c r="G28" s="25"/>
      <c r="H28" s="14" t="str">
        <f>$AA28&amp;LEFT("H28",0)</f>
        <v>Diagnostic global</v>
      </c>
      <c r="I28" s="24">
        <f>$AB28+N("I28")</f>
        <v>4</v>
      </c>
      <c r="J28" s="24">
        <f>IF($H28="","",IF(OR(AND($AI$5&lt;&gt;"",ISNUMBER(SEARCH($AI$5,$AA$6))),AND($AF28&lt;&gt;"",ISNUMBER(SEARCH($AF28,$AA$6))),AND($AG28&lt;&gt;"",ISNUMBER(SEARCH($AG28,$AA$6))),AND($AH28&lt;&gt;"",ISNUMBER(SEARCH($AH28,$AA$6)))),$I28,0))+N("J28")</f>
        <v>4</v>
      </c>
      <c r="K28" s="24">
        <f>IF(COUNTA($I$15:$I$16)=0,"",IF(OR(AND($AI$5&lt;&gt;"",ISNUMBER(SEARCH($AI$5,$AA$7))),AND($AF28&lt;&gt;"",ISNUMBER(SEARCH($AF28,$AA$7))),AND($AG28&lt;&gt;"",ISNUMBER(SEARCH($AG28,$AA$7))),AND($AH28&lt;&gt;"",ISNUMBER(SEARCH($AH28,$AA$7)))),$I28,0))+N("K28")</f>
        <v>4</v>
      </c>
      <c r="L28" s="16" t="str">
        <f>IF(COUNTA($I$15:$I$16)=0,IF($J28&gt;0,"OK initial","Manque"),IF($K28&gt;0,IF($J28&gt;0,"OK","Corrigé"),"Manque"))&amp;LEFT("L28",0)</f>
        <v>OK</v>
      </c>
      <c r="M28" s="12"/>
      <c r="AA28" s="10" t="str">
        <f>IFERROR(INDEX($Y$53:$Y$82,MATCH($B$4,$A$53:$A$82,0)),"")</f>
        <v>Diagnostic global</v>
      </c>
      <c r="AB28" s="26">
        <f>IFERROR(INDEX($Z$53:$Z$82,MATCH($B$4,$A$53:$A$82,0)),0)</f>
        <v>4</v>
      </c>
      <c r="AC28" s="26" t="str">
        <f>IFERROR(INDEX($AA$53:$AA$82,MATCH($B$4,$A$53:$A$82,0)),"")</f>
        <v>diagnostic</v>
      </c>
      <c r="AD28" s="26" t="str">
        <f>IFERROR(INDEX($AB$53:$AB$82,MATCH($B$4,$A$53:$A$82,0)),"")</f>
        <v>probleme</v>
      </c>
      <c r="AE28" s="26" t="str">
        <f>IFERROR(INDEX($AC$53:$AC$82,MATCH($B$4,$A$53:$A$82,0)),"")</f>
        <v>risque</v>
      </c>
      <c r="AF28" s="26" t="str">
        <f>IFERROR(INDEX($AD$53:$AD$82,MATCH($B$4,$A$53:$A$82,0)),"")</f>
        <v>probleme</v>
      </c>
      <c r="AG28" s="26" t="str">
        <f>IFERROR(INDEX($AE$53:$AE$82,MATCH($B$4,$A$53:$A$82,0)),"")</f>
        <v>risque</v>
      </c>
      <c r="AH28" s="26" t="str">
        <f>IFERROR(INDEX($AF$53:$AF$82,MATCH($B$4,$A$53:$A$82,0)),"")</f>
        <v>manque</v>
      </c>
    </row>
    <row r="29" spans="1:34" ht="24" customHeight="1" x14ac:dyDescent="0.25">
      <c r="A29" s="1264"/>
      <c r="B29" s="13" t="str">
        <f>$AA29&amp;LEFT("B29",0)</f>
        <v>Correction plat/garniture/sauce</v>
      </c>
      <c r="C29" s="24">
        <f>$AB29+N("C29")</f>
        <v>4</v>
      </c>
      <c r="D29" s="24">
        <f>IF($B29="","",IF(OR(AND($AI$4&lt;&gt;"",ISNUMBER(SEARCH($AI$4,$AA$4))),AND($AC29&lt;&gt;"",ISNUMBER(SEARCH($AC29,$AA$4))),AND($AD29&lt;&gt;"",ISNUMBER(SEARCH($AD29,$AA$4))),AND($AE29&lt;&gt;"",ISNUMBER(SEARCH($AE29,$AA$4)))),$C29,0))+N("D29")</f>
        <v>4</v>
      </c>
      <c r="E29" s="24">
        <f>IF(COUNTA($B$15:$B$16)=0,"",IF(OR(AND($AI$4&lt;&gt;"",ISNUMBER(SEARCH($AI$4,$AA$5))),AND($AC29&lt;&gt;"",ISNUMBER(SEARCH($AC29,$AA$5))),AND($AD29&lt;&gt;"",ISNUMBER(SEARCH($AD29,$AA$5))),AND($AE29&lt;&gt;"",ISNUMBER(SEARCH($AE29,$AA$5)))),$C29,0))+N("E29")</f>
        <v>4</v>
      </c>
      <c r="F29" s="16" t="str">
        <f>IF(COUNTA($B$15:$B$16)=0,IF($D29&gt;0,"OK initial","Manque"),IF($E29&gt;0,IF($D29&gt;0,"OK","Corrigé"),"Manque"))&amp;LEFT("F29",0)</f>
        <v>OK</v>
      </c>
      <c r="G29" s="25"/>
      <c r="H29" s="14" t="str">
        <f>$AA29&amp;LEFT("H29",0)</f>
        <v>Correction plat/garniture/sauce</v>
      </c>
      <c r="I29" s="24">
        <f>$AB29+N("I29")</f>
        <v>4</v>
      </c>
      <c r="J29" s="24">
        <f>IF($H29="","",IF(OR(AND($AI$5&lt;&gt;"",ISNUMBER(SEARCH($AI$5,$AA$6))),AND($AF29&lt;&gt;"",ISNUMBER(SEARCH($AF29,$AA$6))),AND($AG29&lt;&gt;"",ISNUMBER(SEARCH($AG29,$AA$6))),AND($AH29&lt;&gt;"",ISNUMBER(SEARCH($AH29,$AA$6)))),$I29,0))+N("J29")</f>
        <v>4</v>
      </c>
      <c r="K29" s="24">
        <f>IF(COUNTA($I$15:$I$16)=0,"",IF(OR(AND($AI$5&lt;&gt;"",ISNUMBER(SEARCH($AI$5,$AA$7))),AND($AF29&lt;&gt;"",ISNUMBER(SEARCH($AF29,$AA$7))),AND($AG29&lt;&gt;"",ISNUMBER(SEARCH($AG29,$AA$7))),AND($AH29&lt;&gt;"",ISNUMBER(SEARCH($AH29,$AA$7)))),$I29,0))+N("K29")</f>
        <v>4</v>
      </c>
      <c r="L29" s="16" t="str">
        <f>IF(COUNTA($I$15:$I$16)=0,IF($J29&gt;0,"OK initial","Manque"),IF($K29&gt;0,IF($J29&gt;0,"OK","Corrigé"),"Manque"))&amp;LEFT("L29",0)</f>
        <v>OK</v>
      </c>
      <c r="M29" s="12"/>
      <c r="AA29" s="10" t="str">
        <f>IFERROR(INDEX($AG$53:$AG$82,MATCH($B$4,$A$53:$A$82,0)),"")</f>
        <v>Correction plat/garniture/sauce</v>
      </c>
      <c r="AB29" s="26">
        <f>IFERROR(INDEX($AH$53:$AH$82,MATCH($B$4,$A$53:$A$82,0)),0)</f>
        <v>4</v>
      </c>
      <c r="AC29" s="26" t="str">
        <f>IFERROR(INDEX($AI$53:$AI$82,MATCH($B$4,$A$53:$A$82,0)),"")</f>
        <v>garniture</v>
      </c>
      <c r="AD29" s="26" t="str">
        <f>IFERROR(INDEX($AJ$53:$AJ$72,MATCH($B$4,$A$53:$A$72,0)),"")</f>
        <v>sauce</v>
      </c>
      <c r="AE29" s="26" t="str">
        <f>IFERROR(INDEX($AK$53:$AK$72,MATCH($B$4,$A$53:$A$72,0)),"")</f>
        <v>corriger</v>
      </c>
      <c r="AF29" s="26" t="str">
        <f>IFERROR(INDEX($AL$53:$AL$72,MATCH($B$4,$A$53:$A$72,0)),"")</f>
        <v>sauce</v>
      </c>
      <c r="AG29" s="26" t="str">
        <f>IFERROR(INDEX($AM$53:$AM$72,MATCH($B$4,$A$53:$A$72,0)),"")</f>
        <v>legume</v>
      </c>
      <c r="AH29" s="26" t="str">
        <f>IFERROR(INDEX($AN$53:$AN$72,MATCH($B$4,$A$53:$A$72,0)),"")</f>
        <v>changer</v>
      </c>
    </row>
    <row r="30" spans="1:34" ht="24" customHeight="1" x14ac:dyDescent="0.25">
      <c r="A30" s="1264"/>
      <c r="B30" s="13" t="str">
        <f>$AA30&amp;LEFT("B30",0)</f>
        <v>Correction entrée-dessert</v>
      </c>
      <c r="C30" s="24">
        <f>$AB30+N("C30")</f>
        <v>4</v>
      </c>
      <c r="D30" s="24">
        <f>IF($B30="","",IF(OR(AND($AI$4&lt;&gt;"",ISNUMBER(SEARCH($AI$4,$AA$4))),AND($AC30&lt;&gt;"",ISNUMBER(SEARCH($AC30,$AA$4))),AND($AD30&lt;&gt;"",ISNUMBER(SEARCH($AD30,$AA$4))),AND($AE30&lt;&gt;"",ISNUMBER(SEARCH($AE30,$AA$4)))),$C30,0))+N("D30")</f>
        <v>4</v>
      </c>
      <c r="E30" s="24">
        <f>IF(COUNTA($B$15:$B$16)=0,"",IF(OR(AND($AI$4&lt;&gt;"",ISNUMBER(SEARCH($AI$4,$AA$5))),AND($AC30&lt;&gt;"",ISNUMBER(SEARCH($AC30,$AA$5))),AND($AD30&lt;&gt;"",ISNUMBER(SEARCH($AD30,$AA$5))),AND($AE30&lt;&gt;"",ISNUMBER(SEARCH($AE30,$AA$5)))),$C30,0))+N("E30")</f>
        <v>4</v>
      </c>
      <c r="F30" s="16" t="str">
        <f>IF(COUNTA($B$15:$B$16)=0,IF($D30&gt;0,"OK initial","Manque"),IF($E30&gt;0,IF($D30&gt;0,"OK","Corrigé"),"Manque"))&amp;LEFT("F30",0)</f>
        <v>OK</v>
      </c>
      <c r="G30" s="25"/>
      <c r="H30" s="14" t="str">
        <f>$AA30&amp;LEFT("H30",0)</f>
        <v>Correction entrée-dessert</v>
      </c>
      <c r="I30" s="24">
        <f>$AB30+N("I30")</f>
        <v>4</v>
      </c>
      <c r="J30" s="24">
        <f>IF($H30="","",IF(OR(AND($AI$5&lt;&gt;"",ISNUMBER(SEARCH($AI$5,$AA$6))),AND($AF30&lt;&gt;"",ISNUMBER(SEARCH($AF30,$AA$6))),AND($AG30&lt;&gt;"",ISNUMBER(SEARCH($AG30,$AA$6))),AND($AH30&lt;&gt;"",ISNUMBER(SEARCH($AH30,$AA$6)))),$I30,0))+N("J30")</f>
        <v>4</v>
      </c>
      <c r="K30" s="24">
        <f>IF(COUNTA($I$15:$I$16)=0,"",IF(OR(AND($AI$5&lt;&gt;"",ISNUMBER(SEARCH($AI$5,$AA$7))),AND($AF30&lt;&gt;"",ISNUMBER(SEARCH($AF30,$AA$7))),AND($AG30&lt;&gt;"",ISNUMBER(SEARCH($AG30,$AA$7))),AND($AH30&lt;&gt;"",ISNUMBER(SEARCH($AH30,$AA$7)))),$I30,0))+N("K30")</f>
        <v>4</v>
      </c>
      <c r="L30" s="16" t="str">
        <f>IF(COUNTA($I$15:$I$16)=0,IF($J30&gt;0,"OK initial","Manque"),IF($K30&gt;0,IF($J30&gt;0,"OK","Corrigé"),"Manque"))&amp;LEFT("L30",0)</f>
        <v>OK</v>
      </c>
      <c r="M30" s="12"/>
      <c r="AA30" s="10" t="str">
        <f>IFERROR(INDEX($AO$53:$AO$72,MATCH($B$4,$A$53:$A$72,0)),"")</f>
        <v>Correction entrée-dessert</v>
      </c>
      <c r="AB30" s="26">
        <f>IFERROR(INDEX($AP$53:$AP$72,MATCH($B$4,$A$53:$A$72,0)),0)</f>
        <v>4</v>
      </c>
      <c r="AC30" s="26" t="str">
        <f>IFERROR(INDEX($AQ$53:$AQ$72,MATCH($B$4,$A$53:$A$72,0)),"")</f>
        <v>entree</v>
      </c>
      <c r="AD30" s="26" t="str">
        <f>IFERROR(INDEX($AR$53:$AR$72,MATCH($B$4,$A$53:$A$72,0)),"")</f>
        <v>dessert</v>
      </c>
      <c r="AE30" s="26" t="str">
        <f>IFERROR(INDEX($AS$53:$AS$72,MATCH($B$4,$A$53:$A$72,0)),"")</f>
        <v>fruit</v>
      </c>
      <c r="AF30" s="26" t="str">
        <f>IFERROR(INDEX($AT$53:$AT$72,MATCH($B$4,$A$53:$A$72,0)),"")</f>
        <v>entree</v>
      </c>
      <c r="AG30" s="26" t="str">
        <f>IFERROR(INDEX($AU$53:$AU$72,MATCH($B$4,$A$53:$A$72,0)),"")</f>
        <v>dessert</v>
      </c>
      <c r="AH30" s="26" t="str">
        <f>IFERROR(INDEX($AV$53:$AV$72,MATCH($B$4,$A$53:$A$72,0)),"")</f>
        <v>fruit</v>
      </c>
    </row>
    <row r="31" spans="1:34" ht="24" customHeight="1" x14ac:dyDescent="0.25">
      <c r="A31" s="1264"/>
      <c r="B31" s="13" t="str">
        <f>$AA31&amp;LEFT("B31",0)</f>
        <v>Adaptation convive</v>
      </c>
      <c r="C31" s="24">
        <f>$AB31+N("C31")</f>
        <v>3</v>
      </c>
      <c r="D31" s="24">
        <f>IF($B31="","",IF(OR(AND($AI$4&lt;&gt;"",ISNUMBER(SEARCH($AI$4,$AA$4))),AND($AC31&lt;&gt;"",ISNUMBER(SEARCH($AC31,$AA$4))),AND($AD31&lt;&gt;"",ISNUMBER(SEARCH($AD31,$AA$4))),AND($AE31&lt;&gt;"",ISNUMBER(SEARCH($AE31,$AA$4)))),$C31,0))+N("D31")</f>
        <v>0</v>
      </c>
      <c r="E31" s="24">
        <f>IF(COUNTA($B$15:$B$16)=0,"",IF(OR(AND($AI$4&lt;&gt;"",ISNUMBER(SEARCH($AI$4,$AA$5))),AND($AC31&lt;&gt;"",ISNUMBER(SEARCH($AC31,$AA$5))),AND($AD31&lt;&gt;"",ISNUMBER(SEARCH($AD31,$AA$5))),AND($AE31&lt;&gt;"",ISNUMBER(SEARCH($AE31,$AA$5)))),$C31,0))+N("E31")</f>
        <v>3</v>
      </c>
      <c r="F31" s="16" t="str">
        <f>IF(COUNTA($B$15:$B$16)=0,IF($D31&gt;0,"OK initial","Manque"),IF($E31&gt;0,IF($D31&gt;0,"OK","Corrigé"),"Manque"))&amp;LEFT("F31",0)</f>
        <v>Corrigé</v>
      </c>
      <c r="G31" s="25"/>
      <c r="H31" s="14" t="str">
        <f>$AA31&amp;LEFT("H31",0)</f>
        <v>Adaptation convive</v>
      </c>
      <c r="I31" s="24">
        <f>$AB31+N("I31")</f>
        <v>3</v>
      </c>
      <c r="J31" s="24">
        <f>IF($H31="","",IF(OR(AND($AI$5&lt;&gt;"",ISNUMBER(SEARCH($AI$5,$AA$6))),AND($AF31&lt;&gt;"",ISNUMBER(SEARCH($AF31,$AA$6))),AND($AG31&lt;&gt;"",ISNUMBER(SEARCH($AG31,$AA$6))),AND($AH31&lt;&gt;"",ISNUMBER(SEARCH($AH31,$AA$6)))),$I31,0))+N("J31")</f>
        <v>0</v>
      </c>
      <c r="K31" s="24">
        <f>IF(COUNTA($I$15:$I$16)=0,"",IF(OR(AND($AI$5&lt;&gt;"",ISNUMBER(SEARCH($AI$5,$AA$7))),AND($AF31&lt;&gt;"",ISNUMBER(SEARCH($AF31,$AA$7))),AND($AG31&lt;&gt;"",ISNUMBER(SEARCH($AG31,$AA$7))),AND($AH31&lt;&gt;"",ISNUMBER(SEARCH($AH31,$AA$7)))),$I31,0))+N("K31")</f>
        <v>3</v>
      </c>
      <c r="L31" s="16" t="str">
        <f>IF(COUNTA($I$15:$I$16)=0,IF($J31&gt;0,"OK initial","Manque"),IF($K31&gt;0,IF($J31&gt;0,"OK","Corrigé"),"Manque"))&amp;LEFT("L31",0)</f>
        <v>Corrigé</v>
      </c>
      <c r="M31" s="12"/>
      <c r="AA31" s="10" t="str">
        <f>IFERROR(INDEX($AW$53:$AW$72,MATCH($B$4,$A$53:$A$72,0)),"")</f>
        <v>Adaptation convive</v>
      </c>
      <c r="AB31" s="26">
        <f>IFERROR(INDEX($AX$53:$AX$72,MATCH($B$4,$A$53:$A$72,0)),0)</f>
        <v>3</v>
      </c>
      <c r="AC31" s="26" t="str">
        <f>IFERROR(INDEX($AY$53:$AY$72,MATCH($B$4,$A$53:$A$72,0)),"")</f>
        <v>convive</v>
      </c>
      <c r="AD31" s="26" t="str">
        <f>IFERROR(INDEX($AZ$53:$AZ$72,MATCH($B$4,$A$53:$A$72,0)),"")</f>
        <v>public</v>
      </c>
      <c r="AE31" s="26" t="str">
        <f>IFERROR(INDEX($BA$53:$BA$72,MATCH($B$4,$A$53:$A$72,0)),"")</f>
        <v>adapter</v>
      </c>
      <c r="AF31" s="26" t="str">
        <f>IFERROR(INDEX($BB$53:$BB$72,MATCH($B$4,$A$53:$A$72,0)),"")</f>
        <v>public</v>
      </c>
      <c r="AG31" s="26" t="str">
        <f>IFERROR(INDEX($BC$53:$BC$72,MATCH($B$4,$A$53:$A$72,0)),"")</f>
        <v>personne</v>
      </c>
      <c r="AH31" s="26" t="str">
        <f>IFERROR(INDEX($BD$53:$BD$72,MATCH($B$4,$A$53:$A$72,0)),"")</f>
        <v>adapter</v>
      </c>
    </row>
    <row r="32" spans="1:34" ht="24" customHeight="1" x14ac:dyDescent="0.25">
      <c r="A32" s="1264"/>
      <c r="B32" s="13" t="str">
        <f>$AA32&amp;LEFT("B32",0)</f>
        <v>Contrôle final</v>
      </c>
      <c r="C32" s="24">
        <f>$AB32+N("C32")</f>
        <v>3</v>
      </c>
      <c r="D32" s="24">
        <f>IF($B32="","",IF(OR(AND($AI$4&lt;&gt;"",ISNUMBER(SEARCH($AI$4,$AA$4))),AND($AC32&lt;&gt;"",ISNUMBER(SEARCH($AC32,$AA$4))),AND($AD32&lt;&gt;"",ISNUMBER(SEARCH($AD32,$AA$4))),AND($AE32&lt;&gt;"",ISNUMBER(SEARCH($AE32,$AA$4)))),$C32,0))+N("D32")</f>
        <v>0</v>
      </c>
      <c r="E32" s="24">
        <f>IF(COUNTA($B$15:$B$16)=0,"",IF(OR(AND($AI$4&lt;&gt;"",ISNUMBER(SEARCH($AI$4,$AA$5))),AND($AC32&lt;&gt;"",ISNUMBER(SEARCH($AC32,$AA$5))),AND($AD32&lt;&gt;"",ISNUMBER(SEARCH($AD32,$AA$5))),AND($AE32&lt;&gt;"",ISNUMBER(SEARCH($AE32,$AA$5)))),$C32,0))+N("E32")</f>
        <v>3</v>
      </c>
      <c r="F32" s="16" t="str">
        <f>IF(COUNTA($B$15:$B$16)=0,IF($D32&gt;0,"OK initial","Manque"),IF($E32&gt;0,IF($D32&gt;0,"OK","Corrigé"),"Manque"))&amp;LEFT("F32",0)</f>
        <v>Corrigé</v>
      </c>
      <c r="G32" s="25"/>
      <c r="H32" s="14" t="str">
        <f>$AA32&amp;LEFT("H32",0)</f>
        <v>Contrôle final</v>
      </c>
      <c r="I32" s="24">
        <f>$AB32+N("I32")</f>
        <v>3</v>
      </c>
      <c r="J32" s="24">
        <f>IF($H32="","",IF(OR(AND($AI$5&lt;&gt;"",ISNUMBER(SEARCH($AI$5,$AA$6))),AND($AF32&lt;&gt;"",ISNUMBER(SEARCH($AF32,$AA$6))),AND($AG32&lt;&gt;"",ISNUMBER(SEARCH($AG32,$AA$6))),AND($AH32&lt;&gt;"",ISNUMBER(SEARCH($AH32,$AA$6)))),$I32,0))+N("J32")</f>
        <v>0</v>
      </c>
      <c r="K32" s="24">
        <f>IF(COUNTA($I$15:$I$16)=0,"",IF(OR(AND($AI$5&lt;&gt;"",ISNUMBER(SEARCH($AI$5,$AA$7))),AND($AF32&lt;&gt;"",ISNUMBER(SEARCH($AF32,$AA$7))),AND($AG32&lt;&gt;"",ISNUMBER(SEARCH($AG32,$AA$7))),AND($AH32&lt;&gt;"",ISNUMBER(SEARCH($AH32,$AA$7)))),$I32,0))+N("K32")</f>
        <v>3</v>
      </c>
      <c r="L32" s="16" t="str">
        <f>IF(COUNTA($I$15:$I$16)=0,IF($J32&gt;0,"OK initial","Manque"),IF($K32&gt;0,IF($J32&gt;0,"OK","Corrigé"),"Manque"))&amp;LEFT("L32",0)</f>
        <v>Corrigé</v>
      </c>
      <c r="M32" s="12"/>
      <c r="AA32" s="10" t="str">
        <f>IFERROR(INDEX($BE$53:$BE$72,MATCH($B$4,$A$53:$A$72,0)),"")</f>
        <v>Contrôle final</v>
      </c>
      <c r="AB32" s="26">
        <f>IFERROR(INDEX($BF$53:$BF$72,MATCH($B$4,$A$53:$A$72,0)),0)</f>
        <v>3</v>
      </c>
      <c r="AC32" s="26" t="str">
        <f>IFERROR(INDEX($BG$53:$BG$72,MATCH($B$4,$A$53:$A$72,0)),"")</f>
        <v>controle</v>
      </c>
      <c r="AD32" s="26" t="str">
        <f>IFERROR(INDEX($BH$53:$BH$72,MATCH($B$4,$A$53:$A$72,0)),"")</f>
        <v>egalim</v>
      </c>
      <c r="AE32" s="26" t="str">
        <f>IFERROR(INDEX($BI$53:$BI$72,MATCH($B$4,$A$53:$A$72,0)),"")</f>
        <v>pms</v>
      </c>
      <c r="AF32" s="26" t="str">
        <f>IFERROR(INDEX($BJ$53:$BJ$72,MATCH($B$4,$A$53:$A$72,0)),"")</f>
        <v>controler</v>
      </c>
      <c r="AG32" s="26" t="str">
        <f>IFERROR(INDEX($BK$53:$BK$72,MATCH($B$4,$A$53:$A$72,0)),"")</f>
        <v>verifier</v>
      </c>
      <c r="AH32" s="26" t="str">
        <f>IFERROR(INDEX($BL$53:$BL$72,MATCH($B$4,$A$53:$A$72,0)),"")</f>
        <v>allergenes</v>
      </c>
    </row>
    <row r="33" spans="1:34" ht="24" customHeight="1" x14ac:dyDescent="0.25">
      <c r="A33" s="1264"/>
      <c r="B33" s="13" t="str">
        <f>$AA33&amp;LEFT("B33",0)</f>
        <v>Justification PRO/CFA</v>
      </c>
      <c r="C33" s="24">
        <f>$AB33+N("C33")</f>
        <v>2</v>
      </c>
      <c r="D33" s="24">
        <f>IF($B33="","",IF(OR(AND($AI$4&lt;&gt;"",ISNUMBER(SEARCH($AI$4,$AA$4))),AND($AC33&lt;&gt;"",ISNUMBER(SEARCH($AC33,$AA$4))),AND($AD33&lt;&gt;"",ISNUMBER(SEARCH($AD33,$AA$4))),AND($AE33&lt;&gt;"",ISNUMBER(SEARCH($AE33,$AA$4)))),$C33,0))+N("D33")</f>
        <v>0</v>
      </c>
      <c r="E33" s="24">
        <f>IF(COUNTA($B$15:$B$16)=0,"",IF(OR(AND($AI$4&lt;&gt;"",ISNUMBER(SEARCH($AI$4,$AA$5))),AND($AC33&lt;&gt;"",ISNUMBER(SEARCH($AC33,$AA$5))),AND($AD33&lt;&gt;"",ISNUMBER(SEARCH($AD33,$AA$5))),AND($AE33&lt;&gt;"",ISNUMBER(SEARCH($AE33,$AA$5)))),$C33,0))+N("E33")</f>
        <v>0</v>
      </c>
      <c r="F33" s="16" t="str">
        <f>IF(COUNTA($B$15:$B$16)=0,IF($D33&gt;0,"OK initial","Manque"),IF($E33&gt;0,IF($D33&gt;0,"OK","Corrigé"),"Manque"))&amp;LEFT("F33",0)</f>
        <v>Manque</v>
      </c>
      <c r="G33" s="25"/>
      <c r="H33" s="14" t="str">
        <f>$AA33&amp;LEFT("H33",0)</f>
        <v>Justification PRO/CFA</v>
      </c>
      <c r="I33" s="24">
        <f>$AB33+N("I33")</f>
        <v>2</v>
      </c>
      <c r="J33" s="24">
        <f>IF($H33="","",IF(OR(AND($AI$5&lt;&gt;"",ISNUMBER(SEARCH($AI$5,$AA$6))),AND($AF33&lt;&gt;"",ISNUMBER(SEARCH($AF33,$AA$6))),AND($AG33&lt;&gt;"",ISNUMBER(SEARCH($AG33,$AA$6))),AND($AH33&lt;&gt;"",ISNUMBER(SEARCH($AH33,$AA$6)))),$I33,0))+N("J33")</f>
        <v>0</v>
      </c>
      <c r="K33" s="24">
        <f>IF(COUNTA($I$15:$I$16)=0,"",IF(OR(AND($AI$5&lt;&gt;"",ISNUMBER(SEARCH($AI$5,$AA$7))),AND($AF33&lt;&gt;"",ISNUMBER(SEARCH($AF33,$AA$7))),AND($AG33&lt;&gt;"",ISNUMBER(SEARCH($AG33,$AA$7))),AND($AH33&lt;&gt;"",ISNUMBER(SEARCH($AH33,$AA$7)))),$I33,0))+N("K33")</f>
        <v>2</v>
      </c>
      <c r="L33" s="16" t="str">
        <f>IF(COUNTA($I$15:$I$16)=0,IF($J33&gt;0,"OK initial","Manque"),IF($K33&gt;0,IF($J33&gt;0,"OK","Corrigé"),"Manque"))&amp;LEFT("L33",0)</f>
        <v>Corrigé</v>
      </c>
      <c r="M33" s="12"/>
      <c r="AA33" s="10" t="str">
        <f>IFERROR(INDEX($BM$53:$BM$72,MATCH($B$4,$A$53:$A$72,0)),"")</f>
        <v>Justification PRO/CFA</v>
      </c>
      <c r="AB33" s="26">
        <f>IFERROR(INDEX($BN$53:$BN$72,MATCH($B$4,$A$53:$A$72,0)),0)</f>
        <v>2</v>
      </c>
      <c r="AC33" s="26" t="str">
        <f>IFERROR(INDEX($BO$53:$BO$72,MATCH($B$4,$A$53:$A$72,0)),"")</f>
        <v>justifie</v>
      </c>
      <c r="AD33" s="26" t="str">
        <f>IFERROR(INDEX($BP$53:$BP$72,MATCH($B$4,$A$53:$A$72,0)),"")</f>
        <v>parce</v>
      </c>
      <c r="AE33" s="26" t="str">
        <f>IFERROR(INDEX($BQ$53:$BQ$72,MATCH($B$4,$A$53:$A$72,0)),"")</f>
        <v>coherent</v>
      </c>
      <c r="AF33" s="26" t="str">
        <f>IFERROR(INDEX($BR$53:$BR$72,MATCH($B$4,$A$53:$A$72,0)),"")</f>
        <v>parce</v>
      </c>
      <c r="AG33" s="26" t="str">
        <f>IFERROR(INDEX($BS$53:$BS$72,MATCH($B$4,$A$53:$A$72,0)),"")</f>
        <v>pour</v>
      </c>
      <c r="AH33" s="26" t="str">
        <f>IFERROR(INDEX($BT$53:$BT$72,MATCH($B$4,$A$53:$A$72,0)),"")</f>
        <v>explique</v>
      </c>
    </row>
    <row r="34" spans="1:34" ht="24" customHeight="1" x14ac:dyDescent="0.25">
      <c r="A34" s="1264"/>
      <c r="B34" s="13" t="s">
        <v>77</v>
      </c>
      <c r="C34" s="19">
        <f>SUM($D$28:$D$33)</f>
        <v>12</v>
      </c>
      <c r="D34" s="27"/>
      <c r="E34" s="27"/>
      <c r="F34" s="27"/>
      <c r="G34" s="28"/>
      <c r="H34" s="14" t="s">
        <v>78</v>
      </c>
      <c r="I34" s="17">
        <f>SUM($J$28:$J$33)</f>
        <v>12</v>
      </c>
      <c r="J34" s="27"/>
      <c r="K34" s="27"/>
      <c r="L34" s="27"/>
      <c r="M34" s="12"/>
    </row>
    <row r="35" spans="1:34" ht="24" customHeight="1" x14ac:dyDescent="0.25">
      <c r="A35" s="1264"/>
      <c r="B35" s="13" t="s">
        <v>79</v>
      </c>
      <c r="C35" s="19">
        <f>IF(COUNTA($B$15:$B$16)=0,"",SUM($E$28:$E$33))</f>
        <v>18</v>
      </c>
      <c r="D35" s="27"/>
      <c r="E35" s="27"/>
      <c r="F35" s="27"/>
      <c r="G35" s="28"/>
      <c r="H35" s="14" t="s">
        <v>80</v>
      </c>
      <c r="I35" s="17">
        <f>IF(COUNTA($I$15:$I$16)=0,"",SUM($K$28:$K$33))</f>
        <v>20</v>
      </c>
      <c r="J35" s="27"/>
      <c r="K35" s="27"/>
      <c r="L35" s="27"/>
      <c r="M35" s="12"/>
    </row>
    <row r="36" spans="1:34" ht="24" customHeight="1" x14ac:dyDescent="0.25">
      <c r="A36" s="1264"/>
      <c r="B36" s="136" t="s">
        <v>81</v>
      </c>
      <c r="C36" s="137">
        <f>IF($C$35="","",$C$35-$C$34)</f>
        <v>6</v>
      </c>
      <c r="D36" s="56"/>
      <c r="E36" s="56"/>
      <c r="F36" s="56"/>
      <c r="G36" s="57"/>
      <c r="H36" s="136" t="s">
        <v>82</v>
      </c>
      <c r="I36" s="137">
        <f>IF($I$35="","",$I$35-$I$34)</f>
        <v>8</v>
      </c>
      <c r="J36" s="29"/>
      <c r="K36" s="29"/>
      <c r="L36" s="29"/>
      <c r="M36" s="12"/>
    </row>
    <row r="37" spans="1:34" ht="15.75" x14ac:dyDescent="0.25">
      <c r="A37" s="9"/>
      <c r="B37" s="8"/>
      <c r="C37" s="9"/>
      <c r="D37" s="9"/>
      <c r="E37" s="9"/>
      <c r="F37" s="9"/>
      <c r="G37" s="9"/>
      <c r="H37" s="9"/>
      <c r="I37" s="9"/>
      <c r="J37" s="30"/>
      <c r="K37" s="30"/>
      <c r="L37" s="30"/>
      <c r="M37" s="30"/>
    </row>
    <row r="52" spans="1:72" ht="27.95" customHeight="1" x14ac:dyDescent="0.25">
      <c r="A52" s="55" t="s">
        <v>83</v>
      </c>
      <c r="B52" s="55" t="s">
        <v>5</v>
      </c>
      <c r="C52" s="55" t="s">
        <v>6</v>
      </c>
      <c r="D52" s="55" t="s">
        <v>84</v>
      </c>
      <c r="E52" s="55" t="s">
        <v>85</v>
      </c>
      <c r="F52" s="55" t="s">
        <v>86</v>
      </c>
      <c r="G52" s="55" t="s">
        <v>87</v>
      </c>
      <c r="H52" s="55" t="s">
        <v>88</v>
      </c>
      <c r="I52" s="55" t="s">
        <v>89</v>
      </c>
      <c r="J52" s="55" t="s">
        <v>90</v>
      </c>
      <c r="K52" s="55" t="s">
        <v>91</v>
      </c>
      <c r="L52" s="55" t="s">
        <v>92</v>
      </c>
      <c r="M52" s="55" t="s">
        <v>93</v>
      </c>
      <c r="N52" s="55" t="s">
        <v>94</v>
      </c>
      <c r="O52" s="55" t="s">
        <v>95</v>
      </c>
      <c r="P52" s="55" t="s">
        <v>96</v>
      </c>
      <c r="Q52" s="55" t="s">
        <v>97</v>
      </c>
      <c r="R52" s="55" t="s">
        <v>98</v>
      </c>
      <c r="S52" s="55" t="s">
        <v>99</v>
      </c>
      <c r="T52" s="55" t="s">
        <v>100</v>
      </c>
      <c r="U52" s="55" t="s">
        <v>101</v>
      </c>
      <c r="V52" s="55" t="s">
        <v>102</v>
      </c>
      <c r="W52" s="55" t="s">
        <v>103</v>
      </c>
      <c r="X52" s="55" t="s">
        <v>104</v>
      </c>
      <c r="Y52" s="32" t="s">
        <v>105</v>
      </c>
      <c r="Z52" s="32" t="s">
        <v>106</v>
      </c>
      <c r="AA52" s="32" t="s">
        <v>107</v>
      </c>
      <c r="AB52" s="32" t="s">
        <v>108</v>
      </c>
      <c r="AC52" s="32" t="s">
        <v>109</v>
      </c>
      <c r="AD52" s="32" t="s">
        <v>110</v>
      </c>
      <c r="AE52" s="32" t="s">
        <v>111</v>
      </c>
      <c r="AF52" s="32" t="s">
        <v>112</v>
      </c>
      <c r="AG52" s="32" t="s">
        <v>113</v>
      </c>
      <c r="AH52" s="32" t="s">
        <v>114</v>
      </c>
      <c r="AI52" s="32" t="s">
        <v>115</v>
      </c>
      <c r="AJ52" s="32" t="s">
        <v>116</v>
      </c>
      <c r="AK52" s="32" t="s">
        <v>117</v>
      </c>
      <c r="AL52" s="32" t="s">
        <v>118</v>
      </c>
      <c r="AM52" s="32" t="s">
        <v>119</v>
      </c>
      <c r="AN52" s="32" t="s">
        <v>120</v>
      </c>
      <c r="AO52" s="32" t="s">
        <v>121</v>
      </c>
      <c r="AP52" s="32" t="s">
        <v>122</v>
      </c>
      <c r="AQ52" s="32" t="s">
        <v>123</v>
      </c>
      <c r="AR52" s="32" t="s">
        <v>124</v>
      </c>
      <c r="AS52" s="32" t="s">
        <v>125</v>
      </c>
      <c r="AT52" s="32" t="s">
        <v>126</v>
      </c>
      <c r="AU52" s="32" t="s">
        <v>127</v>
      </c>
      <c r="AV52" s="32" t="s">
        <v>128</v>
      </c>
      <c r="AW52" s="32" t="s">
        <v>129</v>
      </c>
      <c r="AX52" s="32" t="s">
        <v>130</v>
      </c>
      <c r="AY52" s="32" t="s">
        <v>131</v>
      </c>
      <c r="AZ52" s="32" t="s">
        <v>132</v>
      </c>
      <c r="BA52" s="32" t="s">
        <v>133</v>
      </c>
      <c r="BB52" s="32" t="s">
        <v>134</v>
      </c>
      <c r="BC52" s="32" t="s">
        <v>135</v>
      </c>
      <c r="BD52" s="32" t="s">
        <v>136</v>
      </c>
      <c r="BE52" s="32" t="s">
        <v>137</v>
      </c>
      <c r="BF52" s="32" t="s">
        <v>138</v>
      </c>
      <c r="BG52" s="32" t="s">
        <v>139</v>
      </c>
      <c r="BH52" s="32" t="s">
        <v>140</v>
      </c>
      <c r="BI52" s="32" t="s">
        <v>141</v>
      </c>
      <c r="BJ52" s="32" t="s">
        <v>142</v>
      </c>
      <c r="BK52" s="32" t="s">
        <v>143</v>
      </c>
      <c r="BL52" s="32" t="s">
        <v>144</v>
      </c>
      <c r="BM52" s="32" t="s">
        <v>145</v>
      </c>
      <c r="BN52" s="32" t="s">
        <v>146</v>
      </c>
      <c r="BO52" s="32" t="s">
        <v>147</v>
      </c>
      <c r="BP52" s="32" t="s">
        <v>148</v>
      </c>
      <c r="BQ52" s="32" t="s">
        <v>149</v>
      </c>
      <c r="BR52" s="32" t="s">
        <v>150</v>
      </c>
      <c r="BS52" s="32" t="s">
        <v>151</v>
      </c>
      <c r="BT52" s="32" t="s">
        <v>152</v>
      </c>
    </row>
    <row r="53" spans="1:72" s="184" customFormat="1" ht="54.95" customHeight="1" x14ac:dyDescent="0.25">
      <c r="A53" s="155">
        <v>1</v>
      </c>
      <c r="B53" s="184" t="s">
        <v>153</v>
      </c>
      <c r="C53" s="184" t="s">
        <v>154</v>
      </c>
      <c r="D53" s="184" t="s">
        <v>155</v>
      </c>
      <c r="E53" s="184" t="s">
        <v>3794</v>
      </c>
      <c r="F53" s="184" t="s">
        <v>3795</v>
      </c>
      <c r="G53" s="184" t="s">
        <v>3796</v>
      </c>
      <c r="H53" s="184" t="s">
        <v>3780</v>
      </c>
      <c r="I53" s="184" t="s">
        <v>3781</v>
      </c>
      <c r="J53" s="184" t="s">
        <v>3797</v>
      </c>
      <c r="K53" s="184" t="s">
        <v>3798</v>
      </c>
      <c r="L53" s="184" t="s">
        <v>3799</v>
      </c>
      <c r="M53" s="184" t="s">
        <v>3800</v>
      </c>
      <c r="N53" s="184" t="s">
        <v>3801</v>
      </c>
      <c r="O53" s="184">
        <v>20</v>
      </c>
      <c r="P53" s="184" t="s">
        <v>164</v>
      </c>
      <c r="Q53" s="184" t="s">
        <v>165</v>
      </c>
      <c r="R53" s="184" t="s">
        <v>166</v>
      </c>
      <c r="S53" s="184" t="s">
        <v>3802</v>
      </c>
      <c r="T53" s="184" t="s">
        <v>168</v>
      </c>
      <c r="U53" s="184" t="s">
        <v>1944</v>
      </c>
      <c r="V53" s="184" t="s">
        <v>3803</v>
      </c>
      <c r="W53" s="184" t="s">
        <v>3804</v>
      </c>
      <c r="X53" s="184" t="s">
        <v>3805</v>
      </c>
      <c r="Y53" s="185" t="s">
        <v>3806</v>
      </c>
      <c r="Z53" s="185">
        <v>4</v>
      </c>
      <c r="AA53" s="185" t="s">
        <v>3807</v>
      </c>
      <c r="AB53" s="185" t="s">
        <v>3808</v>
      </c>
      <c r="AC53" s="185" t="s">
        <v>568</v>
      </c>
      <c r="AD53" s="185" t="s">
        <v>3808</v>
      </c>
      <c r="AE53" s="185" t="s">
        <v>568</v>
      </c>
      <c r="AF53" s="185" t="s">
        <v>464</v>
      </c>
      <c r="AG53" s="185" t="s">
        <v>3809</v>
      </c>
      <c r="AH53" s="185">
        <v>4</v>
      </c>
      <c r="AI53" s="185" t="s">
        <v>498</v>
      </c>
      <c r="AJ53" s="185" t="s">
        <v>179</v>
      </c>
      <c r="AK53" s="185" t="s">
        <v>919</v>
      </c>
      <c r="AL53" s="185" t="s">
        <v>179</v>
      </c>
      <c r="AM53" s="185" t="s">
        <v>408</v>
      </c>
      <c r="AN53" s="185" t="s">
        <v>384</v>
      </c>
      <c r="AO53" s="185" t="s">
        <v>3810</v>
      </c>
      <c r="AP53" s="185">
        <v>4</v>
      </c>
      <c r="AQ53" s="185" t="s">
        <v>184</v>
      </c>
      <c r="AR53" s="185" t="s">
        <v>186</v>
      </c>
      <c r="AS53" s="185" t="s">
        <v>185</v>
      </c>
      <c r="AT53" s="185" t="s">
        <v>184</v>
      </c>
      <c r="AU53" s="185" t="s">
        <v>186</v>
      </c>
      <c r="AV53" s="185" t="s">
        <v>185</v>
      </c>
      <c r="AW53" s="185" t="s">
        <v>57</v>
      </c>
      <c r="AX53" s="185">
        <v>3</v>
      </c>
      <c r="AY53" s="185" t="s">
        <v>410</v>
      </c>
      <c r="AZ53" s="185" t="s">
        <v>786</v>
      </c>
      <c r="BA53" s="185" t="s">
        <v>503</v>
      </c>
      <c r="BB53" s="185" t="s">
        <v>786</v>
      </c>
      <c r="BC53" s="185" t="s">
        <v>653</v>
      </c>
      <c r="BD53" s="185" t="s">
        <v>503</v>
      </c>
      <c r="BE53" s="185" t="s">
        <v>3792</v>
      </c>
      <c r="BF53" s="185">
        <v>3</v>
      </c>
      <c r="BG53" s="185" t="s">
        <v>3811</v>
      </c>
      <c r="BH53" s="185" t="s">
        <v>3812</v>
      </c>
      <c r="BI53" s="185" t="s">
        <v>3813</v>
      </c>
      <c r="BJ53" s="185" t="s">
        <v>3814</v>
      </c>
      <c r="BK53" s="185" t="s">
        <v>505</v>
      </c>
      <c r="BL53" s="185" t="s">
        <v>567</v>
      </c>
      <c r="BM53" s="185" t="s">
        <v>3815</v>
      </c>
      <c r="BN53" s="185">
        <v>2</v>
      </c>
      <c r="BO53" s="185" t="s">
        <v>3299</v>
      </c>
      <c r="BP53" s="185" t="s">
        <v>199</v>
      </c>
      <c r="BQ53" s="185" t="s">
        <v>3300</v>
      </c>
      <c r="BR53" s="185" t="s">
        <v>199</v>
      </c>
      <c r="BS53" s="185" t="s">
        <v>202</v>
      </c>
      <c r="BT53" s="185" t="s">
        <v>3816</v>
      </c>
    </row>
    <row r="54" spans="1:72" s="184" customFormat="1" ht="54.95" customHeight="1" x14ac:dyDescent="0.25">
      <c r="A54" s="155">
        <v>2</v>
      </c>
      <c r="B54" s="184" t="s">
        <v>204</v>
      </c>
      <c r="C54" s="184" t="s">
        <v>205</v>
      </c>
      <c r="D54" s="184" t="s">
        <v>206</v>
      </c>
      <c r="E54" s="184" t="s">
        <v>3817</v>
      </c>
      <c r="F54" s="184" t="s">
        <v>3818</v>
      </c>
      <c r="G54" s="184" t="s">
        <v>3819</v>
      </c>
      <c r="H54" s="184" t="s">
        <v>3820</v>
      </c>
      <c r="I54" s="184" t="s">
        <v>3821</v>
      </c>
      <c r="J54" s="184" t="s">
        <v>3822</v>
      </c>
      <c r="K54" s="184" t="s">
        <v>3823</v>
      </c>
      <c r="L54" s="184" t="s">
        <v>3799</v>
      </c>
      <c r="M54" s="184" t="s">
        <v>3824</v>
      </c>
      <c r="N54" s="184" t="s">
        <v>3825</v>
      </c>
      <c r="O54" s="184">
        <v>20</v>
      </c>
      <c r="P54" s="184" t="s">
        <v>164</v>
      </c>
      <c r="Q54" s="184" t="s">
        <v>3826</v>
      </c>
      <c r="R54" s="184" t="s">
        <v>950</v>
      </c>
      <c r="S54" s="184" t="s">
        <v>951</v>
      </c>
      <c r="T54" s="184" t="s">
        <v>220</v>
      </c>
      <c r="U54" s="184" t="s">
        <v>221</v>
      </c>
      <c r="V54" s="184" t="s">
        <v>3827</v>
      </c>
      <c r="W54" s="184" t="s">
        <v>3828</v>
      </c>
      <c r="X54" s="184" t="s">
        <v>3829</v>
      </c>
      <c r="Y54" s="185" t="s">
        <v>3806</v>
      </c>
      <c r="Z54" s="185">
        <v>4</v>
      </c>
      <c r="AA54" s="185" t="s">
        <v>3807</v>
      </c>
      <c r="AB54" s="185" t="s">
        <v>3808</v>
      </c>
      <c r="AC54" s="185" t="s">
        <v>568</v>
      </c>
      <c r="AD54" s="185" t="s">
        <v>3808</v>
      </c>
      <c r="AE54" s="185" t="s">
        <v>568</v>
      </c>
      <c r="AF54" s="185" t="s">
        <v>464</v>
      </c>
      <c r="AG54" s="185" t="s">
        <v>3809</v>
      </c>
      <c r="AH54" s="185">
        <v>4</v>
      </c>
      <c r="AI54" s="185" t="s">
        <v>498</v>
      </c>
      <c r="AJ54" s="185" t="s">
        <v>179</v>
      </c>
      <c r="AK54" s="185" t="s">
        <v>919</v>
      </c>
      <c r="AL54" s="185" t="s">
        <v>179</v>
      </c>
      <c r="AM54" s="185" t="s">
        <v>408</v>
      </c>
      <c r="AN54" s="185" t="s">
        <v>384</v>
      </c>
      <c r="AO54" s="185" t="s">
        <v>3810</v>
      </c>
      <c r="AP54" s="185">
        <v>4</v>
      </c>
      <c r="AQ54" s="185" t="s">
        <v>184</v>
      </c>
      <c r="AR54" s="185" t="s">
        <v>186</v>
      </c>
      <c r="AS54" s="185" t="s">
        <v>185</v>
      </c>
      <c r="AT54" s="185" t="s">
        <v>184</v>
      </c>
      <c r="AU54" s="185" t="s">
        <v>186</v>
      </c>
      <c r="AV54" s="185" t="s">
        <v>185</v>
      </c>
      <c r="AW54" s="185" t="s">
        <v>57</v>
      </c>
      <c r="AX54" s="185">
        <v>3</v>
      </c>
      <c r="AY54" s="185" t="s">
        <v>410</v>
      </c>
      <c r="AZ54" s="185" t="s">
        <v>786</v>
      </c>
      <c r="BA54" s="185" t="s">
        <v>503</v>
      </c>
      <c r="BB54" s="185" t="s">
        <v>786</v>
      </c>
      <c r="BC54" s="185" t="s">
        <v>653</v>
      </c>
      <c r="BD54" s="185" t="s">
        <v>503</v>
      </c>
      <c r="BE54" s="185" t="s">
        <v>3792</v>
      </c>
      <c r="BF54" s="185">
        <v>3</v>
      </c>
      <c r="BG54" s="185" t="s">
        <v>3811</v>
      </c>
      <c r="BH54" s="185" t="s">
        <v>3812</v>
      </c>
      <c r="BI54" s="185" t="s">
        <v>3813</v>
      </c>
      <c r="BJ54" s="185" t="s">
        <v>3814</v>
      </c>
      <c r="BK54" s="185" t="s">
        <v>505</v>
      </c>
      <c r="BL54" s="185" t="s">
        <v>567</v>
      </c>
      <c r="BM54" s="185" t="s">
        <v>3815</v>
      </c>
      <c r="BN54" s="185">
        <v>2</v>
      </c>
      <c r="BO54" s="185" t="s">
        <v>3299</v>
      </c>
      <c r="BP54" s="185" t="s">
        <v>199</v>
      </c>
      <c r="BQ54" s="185" t="s">
        <v>3300</v>
      </c>
      <c r="BR54" s="185" t="s">
        <v>199</v>
      </c>
      <c r="BS54" s="185" t="s">
        <v>202</v>
      </c>
      <c r="BT54" s="185" t="s">
        <v>3816</v>
      </c>
    </row>
    <row r="55" spans="1:72" s="184" customFormat="1" ht="54.95" customHeight="1" x14ac:dyDescent="0.25">
      <c r="A55" s="155">
        <v>3</v>
      </c>
      <c r="B55" s="184" t="s">
        <v>246</v>
      </c>
      <c r="C55" s="184" t="s">
        <v>247</v>
      </c>
      <c r="D55" s="184" t="s">
        <v>248</v>
      </c>
      <c r="E55" s="184" t="s">
        <v>3830</v>
      </c>
      <c r="F55" s="184" t="s">
        <v>3831</v>
      </c>
      <c r="G55" s="184" t="s">
        <v>3832</v>
      </c>
      <c r="H55" s="184" t="s">
        <v>3833</v>
      </c>
      <c r="I55" s="184" t="s">
        <v>3834</v>
      </c>
      <c r="J55" s="184" t="s">
        <v>3835</v>
      </c>
      <c r="K55" s="184" t="s">
        <v>3836</v>
      </c>
      <c r="L55" s="184" t="s">
        <v>3799</v>
      </c>
      <c r="M55" s="184" t="s">
        <v>3837</v>
      </c>
      <c r="N55" s="184" t="s">
        <v>3838</v>
      </c>
      <c r="O55" s="184">
        <v>20</v>
      </c>
      <c r="P55" s="184" t="s">
        <v>259</v>
      </c>
      <c r="Q55" s="184" t="s">
        <v>260</v>
      </c>
      <c r="R55" s="184" t="s">
        <v>3839</v>
      </c>
      <c r="S55" s="184" t="s">
        <v>3840</v>
      </c>
      <c r="T55" s="184" t="s">
        <v>429</v>
      </c>
      <c r="U55" s="184" t="s">
        <v>893</v>
      </c>
      <c r="V55" s="184" t="s">
        <v>3841</v>
      </c>
      <c r="W55" s="184" t="s">
        <v>3842</v>
      </c>
      <c r="X55" s="184" t="s">
        <v>3843</v>
      </c>
      <c r="Y55" s="185" t="s">
        <v>3806</v>
      </c>
      <c r="Z55" s="185">
        <v>4</v>
      </c>
      <c r="AA55" s="185" t="s">
        <v>3807</v>
      </c>
      <c r="AB55" s="185" t="s">
        <v>3808</v>
      </c>
      <c r="AC55" s="185" t="s">
        <v>568</v>
      </c>
      <c r="AD55" s="185" t="s">
        <v>3808</v>
      </c>
      <c r="AE55" s="185" t="s">
        <v>568</v>
      </c>
      <c r="AF55" s="185" t="s">
        <v>464</v>
      </c>
      <c r="AG55" s="185" t="s">
        <v>3809</v>
      </c>
      <c r="AH55" s="185">
        <v>4</v>
      </c>
      <c r="AI55" s="185" t="s">
        <v>498</v>
      </c>
      <c r="AJ55" s="185" t="s">
        <v>179</v>
      </c>
      <c r="AK55" s="185" t="s">
        <v>919</v>
      </c>
      <c r="AL55" s="185" t="s">
        <v>179</v>
      </c>
      <c r="AM55" s="185" t="s">
        <v>408</v>
      </c>
      <c r="AN55" s="185" t="s">
        <v>384</v>
      </c>
      <c r="AO55" s="185" t="s">
        <v>3810</v>
      </c>
      <c r="AP55" s="185">
        <v>4</v>
      </c>
      <c r="AQ55" s="185" t="s">
        <v>184</v>
      </c>
      <c r="AR55" s="185" t="s">
        <v>186</v>
      </c>
      <c r="AS55" s="185" t="s">
        <v>185</v>
      </c>
      <c r="AT55" s="185" t="s">
        <v>184</v>
      </c>
      <c r="AU55" s="185" t="s">
        <v>186</v>
      </c>
      <c r="AV55" s="185" t="s">
        <v>185</v>
      </c>
      <c r="AW55" s="185" t="s">
        <v>57</v>
      </c>
      <c r="AX55" s="185">
        <v>3</v>
      </c>
      <c r="AY55" s="185" t="s">
        <v>410</v>
      </c>
      <c r="AZ55" s="185" t="s">
        <v>786</v>
      </c>
      <c r="BA55" s="185" t="s">
        <v>503</v>
      </c>
      <c r="BB55" s="185" t="s">
        <v>786</v>
      </c>
      <c r="BC55" s="185" t="s">
        <v>653</v>
      </c>
      <c r="BD55" s="185" t="s">
        <v>503</v>
      </c>
      <c r="BE55" s="185" t="s">
        <v>3792</v>
      </c>
      <c r="BF55" s="185">
        <v>3</v>
      </c>
      <c r="BG55" s="185" t="s">
        <v>3811</v>
      </c>
      <c r="BH55" s="185" t="s">
        <v>3812</v>
      </c>
      <c r="BI55" s="185" t="s">
        <v>3813</v>
      </c>
      <c r="BJ55" s="185" t="s">
        <v>3814</v>
      </c>
      <c r="BK55" s="185" t="s">
        <v>505</v>
      </c>
      <c r="BL55" s="185" t="s">
        <v>567</v>
      </c>
      <c r="BM55" s="185" t="s">
        <v>3815</v>
      </c>
      <c r="BN55" s="185">
        <v>2</v>
      </c>
      <c r="BO55" s="185" t="s">
        <v>3299</v>
      </c>
      <c r="BP55" s="185" t="s">
        <v>199</v>
      </c>
      <c r="BQ55" s="185" t="s">
        <v>3300</v>
      </c>
      <c r="BR55" s="185" t="s">
        <v>199</v>
      </c>
      <c r="BS55" s="185" t="s">
        <v>202</v>
      </c>
      <c r="BT55" s="185" t="s">
        <v>3816</v>
      </c>
    </row>
    <row r="56" spans="1:72" s="184" customFormat="1" ht="54.95" customHeight="1" x14ac:dyDescent="0.25">
      <c r="A56" s="155">
        <v>4</v>
      </c>
      <c r="B56" s="184" t="s">
        <v>978</v>
      </c>
      <c r="C56" s="184" t="s">
        <v>154</v>
      </c>
      <c r="D56" s="184" t="s">
        <v>291</v>
      </c>
      <c r="E56" s="184" t="s">
        <v>3844</v>
      </c>
      <c r="F56" s="184" t="s">
        <v>3845</v>
      </c>
      <c r="G56" s="184" t="s">
        <v>3846</v>
      </c>
      <c r="H56" s="184" t="s">
        <v>3847</v>
      </c>
      <c r="I56" s="184" t="s">
        <v>3848</v>
      </c>
      <c r="J56" s="184" t="s">
        <v>3849</v>
      </c>
      <c r="K56" s="184" t="s">
        <v>3850</v>
      </c>
      <c r="L56" s="184" t="s">
        <v>3799</v>
      </c>
      <c r="M56" s="184" t="s">
        <v>3851</v>
      </c>
      <c r="N56" s="184" t="s">
        <v>3852</v>
      </c>
      <c r="O56" s="184">
        <v>20</v>
      </c>
      <c r="P56" s="184" t="s">
        <v>259</v>
      </c>
      <c r="Q56" s="184" t="s">
        <v>3853</v>
      </c>
      <c r="R56" s="184" t="s">
        <v>3854</v>
      </c>
      <c r="S56" s="184" t="s">
        <v>304</v>
      </c>
      <c r="T56" s="184" t="s">
        <v>991</v>
      </c>
      <c r="U56" s="184" t="s">
        <v>306</v>
      </c>
      <c r="V56" s="184" t="s">
        <v>3855</v>
      </c>
      <c r="W56" s="184" t="s">
        <v>3856</v>
      </c>
      <c r="X56" s="184" t="s">
        <v>3857</v>
      </c>
      <c r="Y56" s="185" t="s">
        <v>3806</v>
      </c>
      <c r="Z56" s="185">
        <v>4</v>
      </c>
      <c r="AA56" s="185" t="s">
        <v>3807</v>
      </c>
      <c r="AB56" s="185" t="s">
        <v>3808</v>
      </c>
      <c r="AC56" s="185" t="s">
        <v>568</v>
      </c>
      <c r="AD56" s="185" t="s">
        <v>3808</v>
      </c>
      <c r="AE56" s="185" t="s">
        <v>568</v>
      </c>
      <c r="AF56" s="185" t="s">
        <v>464</v>
      </c>
      <c r="AG56" s="185" t="s">
        <v>3809</v>
      </c>
      <c r="AH56" s="185">
        <v>4</v>
      </c>
      <c r="AI56" s="185" t="s">
        <v>498</v>
      </c>
      <c r="AJ56" s="185" t="s">
        <v>179</v>
      </c>
      <c r="AK56" s="185" t="s">
        <v>919</v>
      </c>
      <c r="AL56" s="185" t="s">
        <v>179</v>
      </c>
      <c r="AM56" s="185" t="s">
        <v>408</v>
      </c>
      <c r="AN56" s="185" t="s">
        <v>384</v>
      </c>
      <c r="AO56" s="185" t="s">
        <v>3810</v>
      </c>
      <c r="AP56" s="185">
        <v>4</v>
      </c>
      <c r="AQ56" s="185" t="s">
        <v>184</v>
      </c>
      <c r="AR56" s="185" t="s">
        <v>186</v>
      </c>
      <c r="AS56" s="185" t="s">
        <v>185</v>
      </c>
      <c r="AT56" s="185" t="s">
        <v>184</v>
      </c>
      <c r="AU56" s="185" t="s">
        <v>186</v>
      </c>
      <c r="AV56" s="185" t="s">
        <v>185</v>
      </c>
      <c r="AW56" s="185" t="s">
        <v>57</v>
      </c>
      <c r="AX56" s="185">
        <v>3</v>
      </c>
      <c r="AY56" s="185" t="s">
        <v>410</v>
      </c>
      <c r="AZ56" s="185" t="s">
        <v>786</v>
      </c>
      <c r="BA56" s="185" t="s">
        <v>503</v>
      </c>
      <c r="BB56" s="185" t="s">
        <v>786</v>
      </c>
      <c r="BC56" s="185" t="s">
        <v>653</v>
      </c>
      <c r="BD56" s="185" t="s">
        <v>503</v>
      </c>
      <c r="BE56" s="185" t="s">
        <v>3792</v>
      </c>
      <c r="BF56" s="185">
        <v>3</v>
      </c>
      <c r="BG56" s="185" t="s">
        <v>3811</v>
      </c>
      <c r="BH56" s="185" t="s">
        <v>3812</v>
      </c>
      <c r="BI56" s="185" t="s">
        <v>3813</v>
      </c>
      <c r="BJ56" s="185" t="s">
        <v>3814</v>
      </c>
      <c r="BK56" s="185" t="s">
        <v>505</v>
      </c>
      <c r="BL56" s="185" t="s">
        <v>567</v>
      </c>
      <c r="BM56" s="185" t="s">
        <v>3815</v>
      </c>
      <c r="BN56" s="185">
        <v>2</v>
      </c>
      <c r="BO56" s="185" t="s">
        <v>3299</v>
      </c>
      <c r="BP56" s="185" t="s">
        <v>199</v>
      </c>
      <c r="BQ56" s="185" t="s">
        <v>3300</v>
      </c>
      <c r="BR56" s="185" t="s">
        <v>199</v>
      </c>
      <c r="BS56" s="185" t="s">
        <v>202</v>
      </c>
      <c r="BT56" s="185" t="s">
        <v>3816</v>
      </c>
    </row>
    <row r="57" spans="1:72" s="184" customFormat="1" ht="54.95" customHeight="1" x14ac:dyDescent="0.25">
      <c r="A57" s="155">
        <v>5</v>
      </c>
      <c r="B57" s="184" t="s">
        <v>324</v>
      </c>
      <c r="C57" s="184" t="s">
        <v>325</v>
      </c>
      <c r="D57" s="184" t="s">
        <v>326</v>
      </c>
      <c r="E57" s="184" t="s">
        <v>3858</v>
      </c>
      <c r="F57" s="184" t="s">
        <v>3859</v>
      </c>
      <c r="G57" s="184" t="s">
        <v>3860</v>
      </c>
      <c r="H57" s="184" t="s">
        <v>3861</v>
      </c>
      <c r="I57" s="184" t="s">
        <v>3862</v>
      </c>
      <c r="J57" s="184" t="s">
        <v>3863</v>
      </c>
      <c r="K57" s="184" t="s">
        <v>868</v>
      </c>
      <c r="L57" s="184" t="s">
        <v>3799</v>
      </c>
      <c r="M57" s="184" t="s">
        <v>3864</v>
      </c>
      <c r="N57" s="184" t="s">
        <v>3865</v>
      </c>
      <c r="O57" s="184">
        <v>20</v>
      </c>
      <c r="P57" s="184" t="s">
        <v>259</v>
      </c>
      <c r="Q57" s="184" t="s">
        <v>337</v>
      </c>
      <c r="R57" s="184" t="s">
        <v>3866</v>
      </c>
      <c r="S57" s="184" t="s">
        <v>3867</v>
      </c>
      <c r="T57" s="184" t="s">
        <v>3868</v>
      </c>
      <c r="U57" s="184" t="s">
        <v>3869</v>
      </c>
      <c r="V57" s="184" t="s">
        <v>3870</v>
      </c>
      <c r="W57" s="184" t="s">
        <v>3871</v>
      </c>
      <c r="X57" s="184" t="s">
        <v>3872</v>
      </c>
      <c r="Y57" s="185" t="s">
        <v>3806</v>
      </c>
      <c r="Z57" s="185">
        <v>4</v>
      </c>
      <c r="AA57" s="185" t="s">
        <v>3807</v>
      </c>
      <c r="AB57" s="185" t="s">
        <v>3808</v>
      </c>
      <c r="AC57" s="185" t="s">
        <v>568</v>
      </c>
      <c r="AD57" s="185" t="s">
        <v>3808</v>
      </c>
      <c r="AE57" s="185" t="s">
        <v>568</v>
      </c>
      <c r="AF57" s="185" t="s">
        <v>464</v>
      </c>
      <c r="AG57" s="185" t="s">
        <v>3809</v>
      </c>
      <c r="AH57" s="185">
        <v>4</v>
      </c>
      <c r="AI57" s="185" t="s">
        <v>498</v>
      </c>
      <c r="AJ57" s="185" t="s">
        <v>179</v>
      </c>
      <c r="AK57" s="185" t="s">
        <v>919</v>
      </c>
      <c r="AL57" s="185" t="s">
        <v>179</v>
      </c>
      <c r="AM57" s="185" t="s">
        <v>408</v>
      </c>
      <c r="AN57" s="185" t="s">
        <v>384</v>
      </c>
      <c r="AO57" s="185" t="s">
        <v>3810</v>
      </c>
      <c r="AP57" s="185">
        <v>4</v>
      </c>
      <c r="AQ57" s="185" t="s">
        <v>184</v>
      </c>
      <c r="AR57" s="185" t="s">
        <v>186</v>
      </c>
      <c r="AS57" s="185" t="s">
        <v>185</v>
      </c>
      <c r="AT57" s="185" t="s">
        <v>184</v>
      </c>
      <c r="AU57" s="185" t="s">
        <v>186</v>
      </c>
      <c r="AV57" s="185" t="s">
        <v>185</v>
      </c>
      <c r="AW57" s="185" t="s">
        <v>57</v>
      </c>
      <c r="AX57" s="185">
        <v>3</v>
      </c>
      <c r="AY57" s="185" t="s">
        <v>410</v>
      </c>
      <c r="AZ57" s="185" t="s">
        <v>786</v>
      </c>
      <c r="BA57" s="185" t="s">
        <v>503</v>
      </c>
      <c r="BB57" s="185" t="s">
        <v>786</v>
      </c>
      <c r="BC57" s="185" t="s">
        <v>653</v>
      </c>
      <c r="BD57" s="185" t="s">
        <v>503</v>
      </c>
      <c r="BE57" s="185" t="s">
        <v>3792</v>
      </c>
      <c r="BF57" s="185">
        <v>3</v>
      </c>
      <c r="BG57" s="185" t="s">
        <v>3811</v>
      </c>
      <c r="BH57" s="185" t="s">
        <v>3812</v>
      </c>
      <c r="BI57" s="185" t="s">
        <v>3813</v>
      </c>
      <c r="BJ57" s="185" t="s">
        <v>3814</v>
      </c>
      <c r="BK57" s="185" t="s">
        <v>505</v>
      </c>
      <c r="BL57" s="185" t="s">
        <v>567</v>
      </c>
      <c r="BM57" s="185" t="s">
        <v>3815</v>
      </c>
      <c r="BN57" s="185">
        <v>2</v>
      </c>
      <c r="BO57" s="185" t="s">
        <v>3299</v>
      </c>
      <c r="BP57" s="185" t="s">
        <v>199</v>
      </c>
      <c r="BQ57" s="185" t="s">
        <v>3300</v>
      </c>
      <c r="BR57" s="185" t="s">
        <v>199</v>
      </c>
      <c r="BS57" s="185" t="s">
        <v>202</v>
      </c>
      <c r="BT57" s="185" t="s">
        <v>3816</v>
      </c>
    </row>
    <row r="58" spans="1:72" s="184" customFormat="1" ht="54.95" customHeight="1" x14ac:dyDescent="0.25">
      <c r="A58" s="155">
        <v>6</v>
      </c>
      <c r="B58" s="184" t="s">
        <v>385</v>
      </c>
      <c r="C58" s="184" t="s">
        <v>154</v>
      </c>
      <c r="D58" s="184" t="s">
        <v>355</v>
      </c>
      <c r="E58" s="184" t="s">
        <v>3873</v>
      </c>
      <c r="F58" s="184" t="s">
        <v>3874</v>
      </c>
      <c r="G58" s="184" t="s">
        <v>3875</v>
      </c>
      <c r="H58" s="184" t="s">
        <v>3876</v>
      </c>
      <c r="I58" s="184" t="s">
        <v>3877</v>
      </c>
      <c r="J58" s="184" t="s">
        <v>3878</v>
      </c>
      <c r="K58" s="184" t="s">
        <v>725</v>
      </c>
      <c r="L58" s="184" t="s">
        <v>3799</v>
      </c>
      <c r="M58" s="184" t="s">
        <v>3879</v>
      </c>
      <c r="N58" s="184" t="s">
        <v>3825</v>
      </c>
      <c r="O58" s="184">
        <v>20</v>
      </c>
      <c r="P58" s="184" t="s">
        <v>164</v>
      </c>
      <c r="Q58" s="184" t="s">
        <v>3880</v>
      </c>
      <c r="R58" s="184" t="s">
        <v>3881</v>
      </c>
      <c r="S58" s="184" t="s">
        <v>3882</v>
      </c>
      <c r="T58" s="184" t="s">
        <v>3883</v>
      </c>
      <c r="U58" s="184" t="s">
        <v>1497</v>
      </c>
      <c r="V58" s="184" t="s">
        <v>3884</v>
      </c>
      <c r="W58" s="184" t="s">
        <v>3885</v>
      </c>
      <c r="X58" s="184" t="s">
        <v>3886</v>
      </c>
      <c r="Y58" s="185" t="s">
        <v>3806</v>
      </c>
      <c r="Z58" s="185">
        <v>4</v>
      </c>
      <c r="AA58" s="185" t="s">
        <v>3807</v>
      </c>
      <c r="AB58" s="185" t="s">
        <v>3808</v>
      </c>
      <c r="AC58" s="185" t="s">
        <v>568</v>
      </c>
      <c r="AD58" s="185" t="s">
        <v>3808</v>
      </c>
      <c r="AE58" s="185" t="s">
        <v>568</v>
      </c>
      <c r="AF58" s="185" t="s">
        <v>464</v>
      </c>
      <c r="AG58" s="185" t="s">
        <v>3809</v>
      </c>
      <c r="AH58" s="185">
        <v>4</v>
      </c>
      <c r="AI58" s="185" t="s">
        <v>498</v>
      </c>
      <c r="AJ58" s="185" t="s">
        <v>179</v>
      </c>
      <c r="AK58" s="185" t="s">
        <v>919</v>
      </c>
      <c r="AL58" s="185" t="s">
        <v>179</v>
      </c>
      <c r="AM58" s="185" t="s">
        <v>408</v>
      </c>
      <c r="AN58" s="185" t="s">
        <v>384</v>
      </c>
      <c r="AO58" s="185" t="s">
        <v>3810</v>
      </c>
      <c r="AP58" s="185">
        <v>4</v>
      </c>
      <c r="AQ58" s="185" t="s">
        <v>184</v>
      </c>
      <c r="AR58" s="185" t="s">
        <v>186</v>
      </c>
      <c r="AS58" s="185" t="s">
        <v>185</v>
      </c>
      <c r="AT58" s="185" t="s">
        <v>184</v>
      </c>
      <c r="AU58" s="185" t="s">
        <v>186</v>
      </c>
      <c r="AV58" s="185" t="s">
        <v>185</v>
      </c>
      <c r="AW58" s="185" t="s">
        <v>57</v>
      </c>
      <c r="AX58" s="185">
        <v>3</v>
      </c>
      <c r="AY58" s="185" t="s">
        <v>410</v>
      </c>
      <c r="AZ58" s="185" t="s">
        <v>786</v>
      </c>
      <c r="BA58" s="185" t="s">
        <v>503</v>
      </c>
      <c r="BB58" s="185" t="s">
        <v>786</v>
      </c>
      <c r="BC58" s="185" t="s">
        <v>653</v>
      </c>
      <c r="BD58" s="185" t="s">
        <v>503</v>
      </c>
      <c r="BE58" s="185" t="s">
        <v>3792</v>
      </c>
      <c r="BF58" s="185">
        <v>3</v>
      </c>
      <c r="BG58" s="185" t="s">
        <v>3811</v>
      </c>
      <c r="BH58" s="185" t="s">
        <v>3812</v>
      </c>
      <c r="BI58" s="185" t="s">
        <v>3813</v>
      </c>
      <c r="BJ58" s="185" t="s">
        <v>3814</v>
      </c>
      <c r="BK58" s="185" t="s">
        <v>505</v>
      </c>
      <c r="BL58" s="185" t="s">
        <v>567</v>
      </c>
      <c r="BM58" s="185" t="s">
        <v>3815</v>
      </c>
      <c r="BN58" s="185">
        <v>2</v>
      </c>
      <c r="BO58" s="185" t="s">
        <v>3299</v>
      </c>
      <c r="BP58" s="185" t="s">
        <v>199</v>
      </c>
      <c r="BQ58" s="185" t="s">
        <v>3300</v>
      </c>
      <c r="BR58" s="185" t="s">
        <v>199</v>
      </c>
      <c r="BS58" s="185" t="s">
        <v>202</v>
      </c>
      <c r="BT58" s="185" t="s">
        <v>3816</v>
      </c>
    </row>
    <row r="59" spans="1:72" s="184" customFormat="1" ht="54.95" customHeight="1" x14ac:dyDescent="0.25">
      <c r="A59" s="155">
        <v>7</v>
      </c>
      <c r="B59" s="184" t="s">
        <v>385</v>
      </c>
      <c r="C59" s="184" t="s">
        <v>205</v>
      </c>
      <c r="D59" s="184" t="s">
        <v>386</v>
      </c>
      <c r="E59" s="184" t="s">
        <v>3887</v>
      </c>
      <c r="F59" s="184" t="s">
        <v>3888</v>
      </c>
      <c r="G59" s="184" t="s">
        <v>389</v>
      </c>
      <c r="H59" s="184" t="s">
        <v>3889</v>
      </c>
      <c r="I59" s="184" t="s">
        <v>3890</v>
      </c>
      <c r="J59" s="184" t="s">
        <v>3891</v>
      </c>
      <c r="K59" s="184" t="s">
        <v>3892</v>
      </c>
      <c r="L59" s="184" t="s">
        <v>3799</v>
      </c>
      <c r="M59" s="184" t="s">
        <v>3893</v>
      </c>
      <c r="N59" s="184" t="s">
        <v>3825</v>
      </c>
      <c r="O59" s="184">
        <v>20</v>
      </c>
      <c r="P59" s="184" t="s">
        <v>164</v>
      </c>
      <c r="Q59" s="184" t="s">
        <v>3894</v>
      </c>
      <c r="R59" s="184" t="s">
        <v>1474</v>
      </c>
      <c r="S59" s="184" t="s">
        <v>3895</v>
      </c>
      <c r="T59" s="184" t="s">
        <v>3896</v>
      </c>
      <c r="U59" s="184" t="s">
        <v>400</v>
      </c>
      <c r="V59" s="184" t="s">
        <v>3897</v>
      </c>
      <c r="W59" s="184" t="s">
        <v>3898</v>
      </c>
      <c r="X59" s="184" t="s">
        <v>3899</v>
      </c>
      <c r="Y59" s="185" t="s">
        <v>3806</v>
      </c>
      <c r="Z59" s="185">
        <v>4</v>
      </c>
      <c r="AA59" s="185" t="s">
        <v>3807</v>
      </c>
      <c r="AB59" s="185" t="s">
        <v>3808</v>
      </c>
      <c r="AC59" s="185" t="s">
        <v>568</v>
      </c>
      <c r="AD59" s="185" t="s">
        <v>3808</v>
      </c>
      <c r="AE59" s="185" t="s">
        <v>568</v>
      </c>
      <c r="AF59" s="185" t="s">
        <v>464</v>
      </c>
      <c r="AG59" s="185" t="s">
        <v>3809</v>
      </c>
      <c r="AH59" s="185">
        <v>4</v>
      </c>
      <c r="AI59" s="185" t="s">
        <v>498</v>
      </c>
      <c r="AJ59" s="185" t="s">
        <v>179</v>
      </c>
      <c r="AK59" s="185" t="s">
        <v>919</v>
      </c>
      <c r="AL59" s="185" t="s">
        <v>179</v>
      </c>
      <c r="AM59" s="185" t="s">
        <v>408</v>
      </c>
      <c r="AN59" s="185" t="s">
        <v>384</v>
      </c>
      <c r="AO59" s="185" t="s">
        <v>3810</v>
      </c>
      <c r="AP59" s="185">
        <v>4</v>
      </c>
      <c r="AQ59" s="185" t="s">
        <v>184</v>
      </c>
      <c r="AR59" s="185" t="s">
        <v>186</v>
      </c>
      <c r="AS59" s="185" t="s">
        <v>185</v>
      </c>
      <c r="AT59" s="185" t="s">
        <v>184</v>
      </c>
      <c r="AU59" s="185" t="s">
        <v>186</v>
      </c>
      <c r="AV59" s="185" t="s">
        <v>185</v>
      </c>
      <c r="AW59" s="185" t="s">
        <v>57</v>
      </c>
      <c r="AX59" s="185">
        <v>3</v>
      </c>
      <c r="AY59" s="185" t="s">
        <v>410</v>
      </c>
      <c r="AZ59" s="185" t="s">
        <v>786</v>
      </c>
      <c r="BA59" s="185" t="s">
        <v>503</v>
      </c>
      <c r="BB59" s="185" t="s">
        <v>786</v>
      </c>
      <c r="BC59" s="185" t="s">
        <v>653</v>
      </c>
      <c r="BD59" s="185" t="s">
        <v>503</v>
      </c>
      <c r="BE59" s="185" t="s">
        <v>3792</v>
      </c>
      <c r="BF59" s="185">
        <v>3</v>
      </c>
      <c r="BG59" s="185" t="s">
        <v>3811</v>
      </c>
      <c r="BH59" s="185" t="s">
        <v>3812</v>
      </c>
      <c r="BI59" s="185" t="s">
        <v>3813</v>
      </c>
      <c r="BJ59" s="185" t="s">
        <v>3814</v>
      </c>
      <c r="BK59" s="185" t="s">
        <v>505</v>
      </c>
      <c r="BL59" s="185" t="s">
        <v>567</v>
      </c>
      <c r="BM59" s="185" t="s">
        <v>3815</v>
      </c>
      <c r="BN59" s="185">
        <v>2</v>
      </c>
      <c r="BO59" s="185" t="s">
        <v>3299</v>
      </c>
      <c r="BP59" s="185" t="s">
        <v>199</v>
      </c>
      <c r="BQ59" s="185" t="s">
        <v>3300</v>
      </c>
      <c r="BR59" s="185" t="s">
        <v>199</v>
      </c>
      <c r="BS59" s="185" t="s">
        <v>202</v>
      </c>
      <c r="BT59" s="185" t="s">
        <v>3816</v>
      </c>
    </row>
    <row r="60" spans="1:72" s="184" customFormat="1" ht="54.95" customHeight="1" x14ac:dyDescent="0.25">
      <c r="A60" s="155">
        <v>8</v>
      </c>
      <c r="B60" s="184" t="s">
        <v>415</v>
      </c>
      <c r="C60" s="184" t="s">
        <v>247</v>
      </c>
      <c r="D60" s="184" t="s">
        <v>416</v>
      </c>
      <c r="E60" s="184" t="s">
        <v>417</v>
      </c>
      <c r="F60" s="184" t="s">
        <v>3900</v>
      </c>
      <c r="G60" s="184" t="s">
        <v>3901</v>
      </c>
      <c r="H60" s="184" t="s">
        <v>3902</v>
      </c>
      <c r="I60" s="184" t="s">
        <v>3903</v>
      </c>
      <c r="J60" s="184" t="s">
        <v>3904</v>
      </c>
      <c r="K60" s="184" t="s">
        <v>3905</v>
      </c>
      <c r="L60" s="184" t="s">
        <v>3799</v>
      </c>
      <c r="M60" s="184" t="s">
        <v>3906</v>
      </c>
      <c r="N60" s="184" t="s">
        <v>3801</v>
      </c>
      <c r="O60" s="184">
        <v>20</v>
      </c>
      <c r="P60" s="184" t="s">
        <v>164</v>
      </c>
      <c r="Q60" s="184" t="s">
        <v>426</v>
      </c>
      <c r="R60" s="184" t="s">
        <v>427</v>
      </c>
      <c r="S60" s="184" t="s">
        <v>428</v>
      </c>
      <c r="T60" s="184" t="s">
        <v>429</v>
      </c>
      <c r="U60" s="184" t="s">
        <v>3907</v>
      </c>
      <c r="V60" s="184" t="s">
        <v>3908</v>
      </c>
      <c r="W60" s="184" t="s">
        <v>3909</v>
      </c>
      <c r="X60" s="184" t="s">
        <v>433</v>
      </c>
      <c r="Y60" s="185" t="s">
        <v>3806</v>
      </c>
      <c r="Z60" s="185">
        <v>4</v>
      </c>
      <c r="AA60" s="185" t="s">
        <v>3807</v>
      </c>
      <c r="AB60" s="185" t="s">
        <v>3808</v>
      </c>
      <c r="AC60" s="185" t="s">
        <v>568</v>
      </c>
      <c r="AD60" s="185" t="s">
        <v>3808</v>
      </c>
      <c r="AE60" s="185" t="s">
        <v>568</v>
      </c>
      <c r="AF60" s="185" t="s">
        <v>464</v>
      </c>
      <c r="AG60" s="185" t="s">
        <v>3809</v>
      </c>
      <c r="AH60" s="185">
        <v>4</v>
      </c>
      <c r="AI60" s="185" t="s">
        <v>498</v>
      </c>
      <c r="AJ60" s="185" t="s">
        <v>179</v>
      </c>
      <c r="AK60" s="185" t="s">
        <v>919</v>
      </c>
      <c r="AL60" s="185" t="s">
        <v>179</v>
      </c>
      <c r="AM60" s="185" t="s">
        <v>408</v>
      </c>
      <c r="AN60" s="185" t="s">
        <v>384</v>
      </c>
      <c r="AO60" s="185" t="s">
        <v>3810</v>
      </c>
      <c r="AP60" s="185">
        <v>4</v>
      </c>
      <c r="AQ60" s="185" t="s">
        <v>184</v>
      </c>
      <c r="AR60" s="185" t="s">
        <v>186</v>
      </c>
      <c r="AS60" s="185" t="s">
        <v>185</v>
      </c>
      <c r="AT60" s="185" t="s">
        <v>184</v>
      </c>
      <c r="AU60" s="185" t="s">
        <v>186</v>
      </c>
      <c r="AV60" s="185" t="s">
        <v>185</v>
      </c>
      <c r="AW60" s="185" t="s">
        <v>57</v>
      </c>
      <c r="AX60" s="185">
        <v>3</v>
      </c>
      <c r="AY60" s="185" t="s">
        <v>410</v>
      </c>
      <c r="AZ60" s="185" t="s">
        <v>786</v>
      </c>
      <c r="BA60" s="185" t="s">
        <v>503</v>
      </c>
      <c r="BB60" s="185" t="s">
        <v>786</v>
      </c>
      <c r="BC60" s="185" t="s">
        <v>653</v>
      </c>
      <c r="BD60" s="185" t="s">
        <v>503</v>
      </c>
      <c r="BE60" s="185" t="s">
        <v>3792</v>
      </c>
      <c r="BF60" s="185">
        <v>3</v>
      </c>
      <c r="BG60" s="185" t="s">
        <v>3811</v>
      </c>
      <c r="BH60" s="185" t="s">
        <v>3812</v>
      </c>
      <c r="BI60" s="185" t="s">
        <v>3813</v>
      </c>
      <c r="BJ60" s="185" t="s">
        <v>3814</v>
      </c>
      <c r="BK60" s="185" t="s">
        <v>505</v>
      </c>
      <c r="BL60" s="185" t="s">
        <v>567</v>
      </c>
      <c r="BM60" s="185" t="s">
        <v>3815</v>
      </c>
      <c r="BN60" s="185">
        <v>2</v>
      </c>
      <c r="BO60" s="185" t="s">
        <v>3299</v>
      </c>
      <c r="BP60" s="185" t="s">
        <v>199</v>
      </c>
      <c r="BQ60" s="185" t="s">
        <v>3300</v>
      </c>
      <c r="BR60" s="185" t="s">
        <v>199</v>
      </c>
      <c r="BS60" s="185" t="s">
        <v>202</v>
      </c>
      <c r="BT60" s="185" t="s">
        <v>3816</v>
      </c>
    </row>
    <row r="61" spans="1:72" s="184" customFormat="1" ht="54.95" customHeight="1" x14ac:dyDescent="0.25">
      <c r="A61" s="155">
        <v>9</v>
      </c>
      <c r="B61" s="184" t="s">
        <v>444</v>
      </c>
      <c r="C61" s="184" t="s">
        <v>154</v>
      </c>
      <c r="D61" s="184" t="s">
        <v>445</v>
      </c>
      <c r="E61" s="184" t="s">
        <v>3910</v>
      </c>
      <c r="F61" s="184" t="s">
        <v>3911</v>
      </c>
      <c r="G61" s="184" t="s">
        <v>3912</v>
      </c>
      <c r="H61" s="184" t="s">
        <v>3913</v>
      </c>
      <c r="I61" s="184" t="s">
        <v>3914</v>
      </c>
      <c r="J61" s="184" t="s">
        <v>3915</v>
      </c>
      <c r="K61" s="184" t="s">
        <v>3916</v>
      </c>
      <c r="L61" s="184" t="s">
        <v>3799</v>
      </c>
      <c r="M61" s="184" t="s">
        <v>3917</v>
      </c>
      <c r="N61" s="184" t="s">
        <v>3838</v>
      </c>
      <c r="O61" s="184">
        <v>20</v>
      </c>
      <c r="P61" s="184" t="s">
        <v>259</v>
      </c>
      <c r="Q61" s="184" t="s">
        <v>455</v>
      </c>
      <c r="R61" s="184" t="s">
        <v>3918</v>
      </c>
      <c r="S61" s="184" t="s">
        <v>457</v>
      </c>
      <c r="T61" s="184" t="s">
        <v>3919</v>
      </c>
      <c r="U61" s="184" t="s">
        <v>893</v>
      </c>
      <c r="V61" s="184" t="s">
        <v>3920</v>
      </c>
      <c r="W61" s="184" t="s">
        <v>3921</v>
      </c>
      <c r="X61" s="184" t="s">
        <v>3922</v>
      </c>
      <c r="Y61" s="185" t="s">
        <v>3806</v>
      </c>
      <c r="Z61" s="185">
        <v>4</v>
      </c>
      <c r="AA61" s="185" t="s">
        <v>3807</v>
      </c>
      <c r="AB61" s="185" t="s">
        <v>3808</v>
      </c>
      <c r="AC61" s="185" t="s">
        <v>568</v>
      </c>
      <c r="AD61" s="185" t="s">
        <v>3808</v>
      </c>
      <c r="AE61" s="185" t="s">
        <v>568</v>
      </c>
      <c r="AF61" s="185" t="s">
        <v>464</v>
      </c>
      <c r="AG61" s="185" t="s">
        <v>3809</v>
      </c>
      <c r="AH61" s="185">
        <v>4</v>
      </c>
      <c r="AI61" s="185" t="s">
        <v>498</v>
      </c>
      <c r="AJ61" s="185" t="s">
        <v>179</v>
      </c>
      <c r="AK61" s="185" t="s">
        <v>919</v>
      </c>
      <c r="AL61" s="185" t="s">
        <v>179</v>
      </c>
      <c r="AM61" s="185" t="s">
        <v>408</v>
      </c>
      <c r="AN61" s="185" t="s">
        <v>384</v>
      </c>
      <c r="AO61" s="185" t="s">
        <v>3810</v>
      </c>
      <c r="AP61" s="185">
        <v>4</v>
      </c>
      <c r="AQ61" s="185" t="s">
        <v>184</v>
      </c>
      <c r="AR61" s="185" t="s">
        <v>186</v>
      </c>
      <c r="AS61" s="185" t="s">
        <v>185</v>
      </c>
      <c r="AT61" s="185" t="s">
        <v>184</v>
      </c>
      <c r="AU61" s="185" t="s">
        <v>186</v>
      </c>
      <c r="AV61" s="185" t="s">
        <v>185</v>
      </c>
      <c r="AW61" s="185" t="s">
        <v>57</v>
      </c>
      <c r="AX61" s="185">
        <v>3</v>
      </c>
      <c r="AY61" s="185" t="s">
        <v>410</v>
      </c>
      <c r="AZ61" s="185" t="s">
        <v>786</v>
      </c>
      <c r="BA61" s="185" t="s">
        <v>503</v>
      </c>
      <c r="BB61" s="185" t="s">
        <v>786</v>
      </c>
      <c r="BC61" s="185" t="s">
        <v>653</v>
      </c>
      <c r="BD61" s="185" t="s">
        <v>503</v>
      </c>
      <c r="BE61" s="185" t="s">
        <v>3792</v>
      </c>
      <c r="BF61" s="185">
        <v>3</v>
      </c>
      <c r="BG61" s="185" t="s">
        <v>3811</v>
      </c>
      <c r="BH61" s="185" t="s">
        <v>3812</v>
      </c>
      <c r="BI61" s="185" t="s">
        <v>3813</v>
      </c>
      <c r="BJ61" s="185" t="s">
        <v>3814</v>
      </c>
      <c r="BK61" s="185" t="s">
        <v>505</v>
      </c>
      <c r="BL61" s="185" t="s">
        <v>567</v>
      </c>
      <c r="BM61" s="185" t="s">
        <v>3815</v>
      </c>
      <c r="BN61" s="185">
        <v>2</v>
      </c>
      <c r="BO61" s="185" t="s">
        <v>3299</v>
      </c>
      <c r="BP61" s="185" t="s">
        <v>199</v>
      </c>
      <c r="BQ61" s="185" t="s">
        <v>3300</v>
      </c>
      <c r="BR61" s="185" t="s">
        <v>199</v>
      </c>
      <c r="BS61" s="185" t="s">
        <v>202</v>
      </c>
      <c r="BT61" s="185" t="s">
        <v>3816</v>
      </c>
    </row>
    <row r="62" spans="1:72" s="184" customFormat="1" ht="54.95" customHeight="1" x14ac:dyDescent="0.25">
      <c r="A62" s="155">
        <v>10</v>
      </c>
      <c r="B62" s="184" t="s">
        <v>472</v>
      </c>
      <c r="C62" s="184" t="s">
        <v>247</v>
      </c>
      <c r="D62" s="184" t="s">
        <v>999</v>
      </c>
      <c r="E62" s="184" t="s">
        <v>3923</v>
      </c>
      <c r="F62" s="184" t="s">
        <v>3924</v>
      </c>
      <c r="G62" s="184" t="s">
        <v>3925</v>
      </c>
      <c r="H62" s="184" t="s">
        <v>3926</v>
      </c>
      <c r="I62" s="184" t="s">
        <v>3927</v>
      </c>
      <c r="J62" s="184" t="s">
        <v>3928</v>
      </c>
      <c r="K62" s="184" t="s">
        <v>3929</v>
      </c>
      <c r="L62" s="184" t="s">
        <v>3799</v>
      </c>
      <c r="M62" s="184" t="s">
        <v>3930</v>
      </c>
      <c r="N62" s="184" t="s">
        <v>3931</v>
      </c>
      <c r="O62" s="184">
        <v>20</v>
      </c>
      <c r="P62" s="184" t="s">
        <v>484</v>
      </c>
      <c r="Q62" s="184" t="s">
        <v>472</v>
      </c>
      <c r="R62" s="184" t="s">
        <v>3932</v>
      </c>
      <c r="S62" s="184" t="s">
        <v>487</v>
      </c>
      <c r="T62" s="184" t="s">
        <v>488</v>
      </c>
      <c r="U62" s="184" t="s">
        <v>3933</v>
      </c>
      <c r="V62" s="184" t="s">
        <v>3934</v>
      </c>
      <c r="W62" s="184" t="s">
        <v>3935</v>
      </c>
      <c r="X62" s="184" t="s">
        <v>3936</v>
      </c>
      <c r="Y62" s="185" t="s">
        <v>3806</v>
      </c>
      <c r="Z62" s="185">
        <v>4</v>
      </c>
      <c r="AA62" s="185" t="s">
        <v>3807</v>
      </c>
      <c r="AB62" s="185" t="s">
        <v>3808</v>
      </c>
      <c r="AC62" s="185" t="s">
        <v>568</v>
      </c>
      <c r="AD62" s="185" t="s">
        <v>3808</v>
      </c>
      <c r="AE62" s="185" t="s">
        <v>568</v>
      </c>
      <c r="AF62" s="185" t="s">
        <v>464</v>
      </c>
      <c r="AG62" s="185" t="s">
        <v>3809</v>
      </c>
      <c r="AH62" s="185">
        <v>4</v>
      </c>
      <c r="AI62" s="185" t="s">
        <v>498</v>
      </c>
      <c r="AJ62" s="185" t="s">
        <v>179</v>
      </c>
      <c r="AK62" s="185" t="s">
        <v>919</v>
      </c>
      <c r="AL62" s="185" t="s">
        <v>179</v>
      </c>
      <c r="AM62" s="185" t="s">
        <v>408</v>
      </c>
      <c r="AN62" s="185" t="s">
        <v>384</v>
      </c>
      <c r="AO62" s="185" t="s">
        <v>3810</v>
      </c>
      <c r="AP62" s="185">
        <v>4</v>
      </c>
      <c r="AQ62" s="185" t="s">
        <v>184</v>
      </c>
      <c r="AR62" s="185" t="s">
        <v>186</v>
      </c>
      <c r="AS62" s="185" t="s">
        <v>185</v>
      </c>
      <c r="AT62" s="185" t="s">
        <v>184</v>
      </c>
      <c r="AU62" s="185" t="s">
        <v>186</v>
      </c>
      <c r="AV62" s="185" t="s">
        <v>185</v>
      </c>
      <c r="AW62" s="185" t="s">
        <v>57</v>
      </c>
      <c r="AX62" s="185">
        <v>3</v>
      </c>
      <c r="AY62" s="185" t="s">
        <v>410</v>
      </c>
      <c r="AZ62" s="185" t="s">
        <v>786</v>
      </c>
      <c r="BA62" s="185" t="s">
        <v>503</v>
      </c>
      <c r="BB62" s="185" t="s">
        <v>786</v>
      </c>
      <c r="BC62" s="185" t="s">
        <v>653</v>
      </c>
      <c r="BD62" s="185" t="s">
        <v>503</v>
      </c>
      <c r="BE62" s="185" t="s">
        <v>3792</v>
      </c>
      <c r="BF62" s="185">
        <v>3</v>
      </c>
      <c r="BG62" s="185" t="s">
        <v>3811</v>
      </c>
      <c r="BH62" s="185" t="s">
        <v>3812</v>
      </c>
      <c r="BI62" s="185" t="s">
        <v>3813</v>
      </c>
      <c r="BJ62" s="185" t="s">
        <v>3814</v>
      </c>
      <c r="BK62" s="185" t="s">
        <v>505</v>
      </c>
      <c r="BL62" s="185" t="s">
        <v>567</v>
      </c>
      <c r="BM62" s="185" t="s">
        <v>3815</v>
      </c>
      <c r="BN62" s="185">
        <v>2</v>
      </c>
      <c r="BO62" s="185" t="s">
        <v>3299</v>
      </c>
      <c r="BP62" s="185" t="s">
        <v>199</v>
      </c>
      <c r="BQ62" s="185" t="s">
        <v>3300</v>
      </c>
      <c r="BR62" s="185" t="s">
        <v>199</v>
      </c>
      <c r="BS62" s="185" t="s">
        <v>202</v>
      </c>
      <c r="BT62" s="185" t="s">
        <v>3816</v>
      </c>
    </row>
    <row r="63" spans="1:72" s="184" customFormat="1" ht="54.95" customHeight="1" x14ac:dyDescent="0.25">
      <c r="A63" s="155">
        <v>11</v>
      </c>
      <c r="B63" s="184" t="s">
        <v>506</v>
      </c>
      <c r="C63" s="184" t="s">
        <v>247</v>
      </c>
      <c r="D63" s="184" t="s">
        <v>507</v>
      </c>
      <c r="E63" s="184" t="s">
        <v>3937</v>
      </c>
      <c r="F63" s="184" t="s">
        <v>3938</v>
      </c>
      <c r="G63" s="184" t="s">
        <v>3939</v>
      </c>
      <c r="H63" s="184" t="s">
        <v>3940</v>
      </c>
      <c r="I63" s="184" t="s">
        <v>3941</v>
      </c>
      <c r="J63" s="184" t="s">
        <v>3942</v>
      </c>
      <c r="K63" s="184" t="s">
        <v>3943</v>
      </c>
      <c r="L63" s="184" t="s">
        <v>3799</v>
      </c>
      <c r="M63" s="184" t="s">
        <v>3944</v>
      </c>
      <c r="N63" s="184" t="s">
        <v>3945</v>
      </c>
      <c r="O63" s="184">
        <v>20</v>
      </c>
      <c r="P63" s="184" t="s">
        <v>164</v>
      </c>
      <c r="Q63" s="184" t="s">
        <v>3946</v>
      </c>
      <c r="R63" s="184" t="s">
        <v>3947</v>
      </c>
      <c r="S63" s="184" t="s">
        <v>519</v>
      </c>
      <c r="T63" s="184" t="s">
        <v>2385</v>
      </c>
      <c r="U63" s="184" t="s">
        <v>521</v>
      </c>
      <c r="V63" s="184" t="s">
        <v>3948</v>
      </c>
      <c r="W63" s="184" t="s">
        <v>3949</v>
      </c>
      <c r="X63" s="184" t="s">
        <v>1093</v>
      </c>
      <c r="Y63" s="185" t="s">
        <v>3806</v>
      </c>
      <c r="Z63" s="185">
        <v>4</v>
      </c>
      <c r="AA63" s="185" t="s">
        <v>3807</v>
      </c>
      <c r="AB63" s="185" t="s">
        <v>3808</v>
      </c>
      <c r="AC63" s="185" t="s">
        <v>568</v>
      </c>
      <c r="AD63" s="185" t="s">
        <v>3808</v>
      </c>
      <c r="AE63" s="185" t="s">
        <v>568</v>
      </c>
      <c r="AF63" s="185" t="s">
        <v>464</v>
      </c>
      <c r="AG63" s="185" t="s">
        <v>3809</v>
      </c>
      <c r="AH63" s="185">
        <v>4</v>
      </c>
      <c r="AI63" s="185" t="s">
        <v>498</v>
      </c>
      <c r="AJ63" s="185" t="s">
        <v>179</v>
      </c>
      <c r="AK63" s="185" t="s">
        <v>919</v>
      </c>
      <c r="AL63" s="185" t="s">
        <v>179</v>
      </c>
      <c r="AM63" s="185" t="s">
        <v>408</v>
      </c>
      <c r="AN63" s="185" t="s">
        <v>384</v>
      </c>
      <c r="AO63" s="185" t="s">
        <v>3810</v>
      </c>
      <c r="AP63" s="185">
        <v>4</v>
      </c>
      <c r="AQ63" s="185" t="s">
        <v>184</v>
      </c>
      <c r="AR63" s="185" t="s">
        <v>186</v>
      </c>
      <c r="AS63" s="185" t="s">
        <v>185</v>
      </c>
      <c r="AT63" s="185" t="s">
        <v>184</v>
      </c>
      <c r="AU63" s="185" t="s">
        <v>186</v>
      </c>
      <c r="AV63" s="185" t="s">
        <v>185</v>
      </c>
      <c r="AW63" s="185" t="s">
        <v>57</v>
      </c>
      <c r="AX63" s="185">
        <v>3</v>
      </c>
      <c r="AY63" s="185" t="s">
        <v>410</v>
      </c>
      <c r="AZ63" s="185" t="s">
        <v>786</v>
      </c>
      <c r="BA63" s="185" t="s">
        <v>503</v>
      </c>
      <c r="BB63" s="185" t="s">
        <v>786</v>
      </c>
      <c r="BC63" s="185" t="s">
        <v>653</v>
      </c>
      <c r="BD63" s="185" t="s">
        <v>503</v>
      </c>
      <c r="BE63" s="185" t="s">
        <v>3792</v>
      </c>
      <c r="BF63" s="185">
        <v>3</v>
      </c>
      <c r="BG63" s="185" t="s">
        <v>3811</v>
      </c>
      <c r="BH63" s="185" t="s">
        <v>3812</v>
      </c>
      <c r="BI63" s="185" t="s">
        <v>3813</v>
      </c>
      <c r="BJ63" s="185" t="s">
        <v>3814</v>
      </c>
      <c r="BK63" s="185" t="s">
        <v>505</v>
      </c>
      <c r="BL63" s="185" t="s">
        <v>567</v>
      </c>
      <c r="BM63" s="185" t="s">
        <v>3815</v>
      </c>
      <c r="BN63" s="185">
        <v>2</v>
      </c>
      <c r="BO63" s="185" t="s">
        <v>3299</v>
      </c>
      <c r="BP63" s="185" t="s">
        <v>199</v>
      </c>
      <c r="BQ63" s="185" t="s">
        <v>3300</v>
      </c>
      <c r="BR63" s="185" t="s">
        <v>199</v>
      </c>
      <c r="BS63" s="185" t="s">
        <v>202</v>
      </c>
      <c r="BT63" s="185" t="s">
        <v>3816</v>
      </c>
    </row>
    <row r="64" spans="1:72" s="184" customFormat="1" ht="54.95" customHeight="1" x14ac:dyDescent="0.25">
      <c r="A64" s="155">
        <v>12</v>
      </c>
      <c r="B64" s="184" t="s">
        <v>798</v>
      </c>
      <c r="C64" s="184" t="s">
        <v>325</v>
      </c>
      <c r="D64" s="184" t="s">
        <v>535</v>
      </c>
      <c r="E64" s="184" t="s">
        <v>3950</v>
      </c>
      <c r="F64" s="184" t="s">
        <v>3951</v>
      </c>
      <c r="G64" s="184" t="s">
        <v>3952</v>
      </c>
      <c r="H64" s="184" t="s">
        <v>3953</v>
      </c>
      <c r="I64" s="184" t="s">
        <v>3954</v>
      </c>
      <c r="J64" s="184" t="s">
        <v>3955</v>
      </c>
      <c r="K64" s="184" t="s">
        <v>3956</v>
      </c>
      <c r="L64" s="184" t="s">
        <v>3799</v>
      </c>
      <c r="M64" s="184" t="s">
        <v>3957</v>
      </c>
      <c r="N64" s="184" t="s">
        <v>3958</v>
      </c>
      <c r="O64" s="184">
        <v>20</v>
      </c>
      <c r="P64" s="184" t="s">
        <v>484</v>
      </c>
      <c r="Q64" s="184" t="s">
        <v>534</v>
      </c>
      <c r="R64" s="184" t="s">
        <v>3959</v>
      </c>
      <c r="S64" s="184" t="s">
        <v>548</v>
      </c>
      <c r="T64" s="184" t="s">
        <v>3960</v>
      </c>
      <c r="U64" s="184" t="s">
        <v>550</v>
      </c>
      <c r="V64" s="184" t="s">
        <v>3961</v>
      </c>
      <c r="W64" s="184" t="s">
        <v>3962</v>
      </c>
      <c r="X64" s="184" t="s">
        <v>3963</v>
      </c>
      <c r="Y64" s="185" t="s">
        <v>3806</v>
      </c>
      <c r="Z64" s="185">
        <v>4</v>
      </c>
      <c r="AA64" s="185" t="s">
        <v>3807</v>
      </c>
      <c r="AB64" s="185" t="s">
        <v>3808</v>
      </c>
      <c r="AC64" s="185" t="s">
        <v>568</v>
      </c>
      <c r="AD64" s="185" t="s">
        <v>3808</v>
      </c>
      <c r="AE64" s="185" t="s">
        <v>568</v>
      </c>
      <c r="AF64" s="185" t="s">
        <v>464</v>
      </c>
      <c r="AG64" s="185" t="s">
        <v>3809</v>
      </c>
      <c r="AH64" s="185">
        <v>4</v>
      </c>
      <c r="AI64" s="185" t="s">
        <v>498</v>
      </c>
      <c r="AJ64" s="185" t="s">
        <v>179</v>
      </c>
      <c r="AK64" s="185" t="s">
        <v>919</v>
      </c>
      <c r="AL64" s="185" t="s">
        <v>179</v>
      </c>
      <c r="AM64" s="185" t="s">
        <v>408</v>
      </c>
      <c r="AN64" s="185" t="s">
        <v>384</v>
      </c>
      <c r="AO64" s="185" t="s">
        <v>3810</v>
      </c>
      <c r="AP64" s="185">
        <v>4</v>
      </c>
      <c r="AQ64" s="185" t="s">
        <v>184</v>
      </c>
      <c r="AR64" s="185" t="s">
        <v>186</v>
      </c>
      <c r="AS64" s="185" t="s">
        <v>185</v>
      </c>
      <c r="AT64" s="185" t="s">
        <v>184</v>
      </c>
      <c r="AU64" s="185" t="s">
        <v>186</v>
      </c>
      <c r="AV64" s="185" t="s">
        <v>185</v>
      </c>
      <c r="AW64" s="185" t="s">
        <v>57</v>
      </c>
      <c r="AX64" s="185">
        <v>3</v>
      </c>
      <c r="AY64" s="185" t="s">
        <v>410</v>
      </c>
      <c r="AZ64" s="185" t="s">
        <v>786</v>
      </c>
      <c r="BA64" s="185" t="s">
        <v>503</v>
      </c>
      <c r="BB64" s="185" t="s">
        <v>786</v>
      </c>
      <c r="BC64" s="185" t="s">
        <v>653</v>
      </c>
      <c r="BD64" s="185" t="s">
        <v>503</v>
      </c>
      <c r="BE64" s="185" t="s">
        <v>3792</v>
      </c>
      <c r="BF64" s="185">
        <v>3</v>
      </c>
      <c r="BG64" s="185" t="s">
        <v>3811</v>
      </c>
      <c r="BH64" s="185" t="s">
        <v>3812</v>
      </c>
      <c r="BI64" s="185" t="s">
        <v>3813</v>
      </c>
      <c r="BJ64" s="185" t="s">
        <v>3814</v>
      </c>
      <c r="BK64" s="185" t="s">
        <v>505</v>
      </c>
      <c r="BL64" s="185" t="s">
        <v>567</v>
      </c>
      <c r="BM64" s="185" t="s">
        <v>3815</v>
      </c>
      <c r="BN64" s="185">
        <v>2</v>
      </c>
      <c r="BO64" s="185" t="s">
        <v>3299</v>
      </c>
      <c r="BP64" s="185" t="s">
        <v>199</v>
      </c>
      <c r="BQ64" s="185" t="s">
        <v>3300</v>
      </c>
      <c r="BR64" s="185" t="s">
        <v>199</v>
      </c>
      <c r="BS64" s="185" t="s">
        <v>202</v>
      </c>
      <c r="BT64" s="185" t="s">
        <v>3816</v>
      </c>
    </row>
    <row r="65" spans="1:72" s="184" customFormat="1" ht="54.95" customHeight="1" x14ac:dyDescent="0.25">
      <c r="A65" s="155">
        <v>13</v>
      </c>
      <c r="B65" s="184" t="s">
        <v>385</v>
      </c>
      <c r="C65" s="184" t="s">
        <v>570</v>
      </c>
      <c r="D65" s="184" t="s">
        <v>571</v>
      </c>
      <c r="E65" s="184" t="s">
        <v>3964</v>
      </c>
      <c r="F65" s="184" t="s">
        <v>3965</v>
      </c>
      <c r="G65" s="184" t="s">
        <v>574</v>
      </c>
      <c r="H65" s="184" t="s">
        <v>3966</v>
      </c>
      <c r="I65" s="184" t="s">
        <v>3967</v>
      </c>
      <c r="J65" s="184" t="s">
        <v>3968</v>
      </c>
      <c r="K65" s="184" t="s">
        <v>1431</v>
      </c>
      <c r="L65" s="184" t="s">
        <v>3799</v>
      </c>
      <c r="M65" s="184" t="s">
        <v>3969</v>
      </c>
      <c r="N65" s="184" t="s">
        <v>3825</v>
      </c>
      <c r="O65" s="184">
        <v>20</v>
      </c>
      <c r="P65" s="184" t="s">
        <v>164</v>
      </c>
      <c r="Q65" s="184" t="s">
        <v>2878</v>
      </c>
      <c r="R65" s="184" t="s">
        <v>3970</v>
      </c>
      <c r="S65" s="184" t="s">
        <v>3971</v>
      </c>
      <c r="T65" s="184" t="s">
        <v>584</v>
      </c>
      <c r="U65" s="184" t="s">
        <v>3972</v>
      </c>
      <c r="V65" s="184" t="s">
        <v>3973</v>
      </c>
      <c r="W65" s="184" t="s">
        <v>3974</v>
      </c>
      <c r="X65" s="184" t="s">
        <v>3975</v>
      </c>
      <c r="Y65" s="185" t="s">
        <v>3806</v>
      </c>
      <c r="Z65" s="185">
        <v>4</v>
      </c>
      <c r="AA65" s="185" t="s">
        <v>3807</v>
      </c>
      <c r="AB65" s="185" t="s">
        <v>3808</v>
      </c>
      <c r="AC65" s="185" t="s">
        <v>568</v>
      </c>
      <c r="AD65" s="185" t="s">
        <v>3808</v>
      </c>
      <c r="AE65" s="185" t="s">
        <v>568</v>
      </c>
      <c r="AF65" s="185" t="s">
        <v>464</v>
      </c>
      <c r="AG65" s="185" t="s">
        <v>3809</v>
      </c>
      <c r="AH65" s="185">
        <v>4</v>
      </c>
      <c r="AI65" s="185" t="s">
        <v>498</v>
      </c>
      <c r="AJ65" s="185" t="s">
        <v>179</v>
      </c>
      <c r="AK65" s="185" t="s">
        <v>919</v>
      </c>
      <c r="AL65" s="185" t="s">
        <v>179</v>
      </c>
      <c r="AM65" s="185" t="s">
        <v>408</v>
      </c>
      <c r="AN65" s="185" t="s">
        <v>384</v>
      </c>
      <c r="AO65" s="185" t="s">
        <v>3810</v>
      </c>
      <c r="AP65" s="185">
        <v>4</v>
      </c>
      <c r="AQ65" s="185" t="s">
        <v>184</v>
      </c>
      <c r="AR65" s="185" t="s">
        <v>186</v>
      </c>
      <c r="AS65" s="185" t="s">
        <v>185</v>
      </c>
      <c r="AT65" s="185" t="s">
        <v>184</v>
      </c>
      <c r="AU65" s="185" t="s">
        <v>186</v>
      </c>
      <c r="AV65" s="185" t="s">
        <v>185</v>
      </c>
      <c r="AW65" s="185" t="s">
        <v>57</v>
      </c>
      <c r="AX65" s="185">
        <v>3</v>
      </c>
      <c r="AY65" s="185" t="s">
        <v>410</v>
      </c>
      <c r="AZ65" s="185" t="s">
        <v>786</v>
      </c>
      <c r="BA65" s="185" t="s">
        <v>503</v>
      </c>
      <c r="BB65" s="185" t="s">
        <v>786</v>
      </c>
      <c r="BC65" s="185" t="s">
        <v>653</v>
      </c>
      <c r="BD65" s="185" t="s">
        <v>503</v>
      </c>
      <c r="BE65" s="185" t="s">
        <v>3792</v>
      </c>
      <c r="BF65" s="185">
        <v>3</v>
      </c>
      <c r="BG65" s="185" t="s">
        <v>3811</v>
      </c>
      <c r="BH65" s="185" t="s">
        <v>3812</v>
      </c>
      <c r="BI65" s="185" t="s">
        <v>3813</v>
      </c>
      <c r="BJ65" s="185" t="s">
        <v>3814</v>
      </c>
      <c r="BK65" s="185" t="s">
        <v>505</v>
      </c>
      <c r="BL65" s="185" t="s">
        <v>567</v>
      </c>
      <c r="BM65" s="185" t="s">
        <v>3815</v>
      </c>
      <c r="BN65" s="185">
        <v>2</v>
      </c>
      <c r="BO65" s="185" t="s">
        <v>3299</v>
      </c>
      <c r="BP65" s="185" t="s">
        <v>199</v>
      </c>
      <c r="BQ65" s="185" t="s">
        <v>3300</v>
      </c>
      <c r="BR65" s="185" t="s">
        <v>199</v>
      </c>
      <c r="BS65" s="185" t="s">
        <v>202</v>
      </c>
      <c r="BT65" s="185" t="s">
        <v>3816</v>
      </c>
    </row>
    <row r="66" spans="1:72" s="184" customFormat="1" ht="54.95" customHeight="1" x14ac:dyDescent="0.25">
      <c r="A66" s="155">
        <v>14</v>
      </c>
      <c r="B66" s="184" t="s">
        <v>959</v>
      </c>
      <c r="C66" s="184" t="s">
        <v>154</v>
      </c>
      <c r="D66" s="184" t="s">
        <v>601</v>
      </c>
      <c r="E66" s="184" t="s">
        <v>3976</v>
      </c>
      <c r="F66" s="184" t="s">
        <v>3977</v>
      </c>
      <c r="G66" s="184" t="s">
        <v>3978</v>
      </c>
      <c r="H66" s="184" t="s">
        <v>3979</v>
      </c>
      <c r="I66" s="184" t="s">
        <v>3980</v>
      </c>
      <c r="J66" s="184" t="s">
        <v>3981</v>
      </c>
      <c r="K66" s="184" t="s">
        <v>3982</v>
      </c>
      <c r="L66" s="184" t="s">
        <v>3799</v>
      </c>
      <c r="M66" s="184" t="s">
        <v>3983</v>
      </c>
      <c r="N66" s="184" t="s">
        <v>3825</v>
      </c>
      <c r="O66" s="184">
        <v>20</v>
      </c>
      <c r="P66" s="184" t="s">
        <v>164</v>
      </c>
      <c r="Q66" s="184" t="s">
        <v>2898</v>
      </c>
      <c r="R66" s="184" t="s">
        <v>3984</v>
      </c>
      <c r="S66" s="184" t="s">
        <v>1241</v>
      </c>
      <c r="T66" s="184" t="s">
        <v>614</v>
      </c>
      <c r="U66" s="184" t="s">
        <v>615</v>
      </c>
      <c r="V66" s="184" t="s">
        <v>3985</v>
      </c>
      <c r="W66" s="184" t="s">
        <v>3986</v>
      </c>
      <c r="X66" s="184" t="s">
        <v>3987</v>
      </c>
      <c r="Y66" s="185" t="s">
        <v>3806</v>
      </c>
      <c r="Z66" s="185">
        <v>4</v>
      </c>
      <c r="AA66" s="185" t="s">
        <v>3807</v>
      </c>
      <c r="AB66" s="185" t="s">
        <v>3808</v>
      </c>
      <c r="AC66" s="185" t="s">
        <v>568</v>
      </c>
      <c r="AD66" s="185" t="s">
        <v>3808</v>
      </c>
      <c r="AE66" s="185" t="s">
        <v>568</v>
      </c>
      <c r="AF66" s="185" t="s">
        <v>464</v>
      </c>
      <c r="AG66" s="185" t="s">
        <v>3809</v>
      </c>
      <c r="AH66" s="185">
        <v>4</v>
      </c>
      <c r="AI66" s="185" t="s">
        <v>498</v>
      </c>
      <c r="AJ66" s="185" t="s">
        <v>179</v>
      </c>
      <c r="AK66" s="185" t="s">
        <v>919</v>
      </c>
      <c r="AL66" s="185" t="s">
        <v>179</v>
      </c>
      <c r="AM66" s="185" t="s">
        <v>408</v>
      </c>
      <c r="AN66" s="185" t="s">
        <v>384</v>
      </c>
      <c r="AO66" s="185" t="s">
        <v>3810</v>
      </c>
      <c r="AP66" s="185">
        <v>4</v>
      </c>
      <c r="AQ66" s="185" t="s">
        <v>184</v>
      </c>
      <c r="AR66" s="185" t="s">
        <v>186</v>
      </c>
      <c r="AS66" s="185" t="s">
        <v>185</v>
      </c>
      <c r="AT66" s="185" t="s">
        <v>184</v>
      </c>
      <c r="AU66" s="185" t="s">
        <v>186</v>
      </c>
      <c r="AV66" s="185" t="s">
        <v>185</v>
      </c>
      <c r="AW66" s="185" t="s">
        <v>57</v>
      </c>
      <c r="AX66" s="185">
        <v>3</v>
      </c>
      <c r="AY66" s="185" t="s">
        <v>410</v>
      </c>
      <c r="AZ66" s="185" t="s">
        <v>786</v>
      </c>
      <c r="BA66" s="185" t="s">
        <v>503</v>
      </c>
      <c r="BB66" s="185" t="s">
        <v>786</v>
      </c>
      <c r="BC66" s="185" t="s">
        <v>653</v>
      </c>
      <c r="BD66" s="185" t="s">
        <v>503</v>
      </c>
      <c r="BE66" s="185" t="s">
        <v>3792</v>
      </c>
      <c r="BF66" s="185">
        <v>3</v>
      </c>
      <c r="BG66" s="185" t="s">
        <v>3811</v>
      </c>
      <c r="BH66" s="185" t="s">
        <v>3812</v>
      </c>
      <c r="BI66" s="185" t="s">
        <v>3813</v>
      </c>
      <c r="BJ66" s="185" t="s">
        <v>3814</v>
      </c>
      <c r="BK66" s="185" t="s">
        <v>505</v>
      </c>
      <c r="BL66" s="185" t="s">
        <v>567</v>
      </c>
      <c r="BM66" s="185" t="s">
        <v>3815</v>
      </c>
      <c r="BN66" s="185">
        <v>2</v>
      </c>
      <c r="BO66" s="185" t="s">
        <v>3299</v>
      </c>
      <c r="BP66" s="185" t="s">
        <v>199</v>
      </c>
      <c r="BQ66" s="185" t="s">
        <v>3300</v>
      </c>
      <c r="BR66" s="185" t="s">
        <v>199</v>
      </c>
      <c r="BS66" s="185" t="s">
        <v>202</v>
      </c>
      <c r="BT66" s="185" t="s">
        <v>3816</v>
      </c>
    </row>
    <row r="67" spans="1:72" s="184" customFormat="1" ht="54.95" customHeight="1" x14ac:dyDescent="0.25">
      <c r="A67" s="155">
        <v>15</v>
      </c>
      <c r="B67" s="184" t="s">
        <v>3988</v>
      </c>
      <c r="C67" s="184" t="s">
        <v>247</v>
      </c>
      <c r="D67" s="184" t="s">
        <v>628</v>
      </c>
      <c r="E67" s="184" t="s">
        <v>3989</v>
      </c>
      <c r="F67" s="184" t="s">
        <v>3990</v>
      </c>
      <c r="G67" s="184" t="s">
        <v>631</v>
      </c>
      <c r="H67" s="184" t="s">
        <v>3991</v>
      </c>
      <c r="I67" s="184" t="s">
        <v>3992</v>
      </c>
      <c r="J67" s="184" t="s">
        <v>3993</v>
      </c>
      <c r="K67" s="184" t="s">
        <v>3994</v>
      </c>
      <c r="L67" s="184" t="s">
        <v>3799</v>
      </c>
      <c r="M67" s="184" t="s">
        <v>3995</v>
      </c>
      <c r="N67" s="184" t="s">
        <v>3852</v>
      </c>
      <c r="O67" s="184">
        <v>20</v>
      </c>
      <c r="P67" s="184" t="s">
        <v>484</v>
      </c>
      <c r="Q67" s="184" t="s">
        <v>3996</v>
      </c>
      <c r="R67" s="184" t="s">
        <v>639</v>
      </c>
      <c r="S67" s="184" t="s">
        <v>640</v>
      </c>
      <c r="T67" s="184" t="s">
        <v>3997</v>
      </c>
      <c r="U67" s="184" t="s">
        <v>3998</v>
      </c>
      <c r="V67" s="184" t="s">
        <v>3999</v>
      </c>
      <c r="W67" s="184" t="s">
        <v>4000</v>
      </c>
      <c r="X67" s="184" t="s">
        <v>4001</v>
      </c>
      <c r="Y67" s="185" t="s">
        <v>3806</v>
      </c>
      <c r="Z67" s="185">
        <v>4</v>
      </c>
      <c r="AA67" s="185" t="s">
        <v>3807</v>
      </c>
      <c r="AB67" s="185" t="s">
        <v>3808</v>
      </c>
      <c r="AC67" s="185" t="s">
        <v>568</v>
      </c>
      <c r="AD67" s="185" t="s">
        <v>3808</v>
      </c>
      <c r="AE67" s="185" t="s">
        <v>568</v>
      </c>
      <c r="AF67" s="185" t="s">
        <v>464</v>
      </c>
      <c r="AG67" s="185" t="s">
        <v>3809</v>
      </c>
      <c r="AH67" s="185">
        <v>4</v>
      </c>
      <c r="AI67" s="185" t="s">
        <v>498</v>
      </c>
      <c r="AJ67" s="185" t="s">
        <v>179</v>
      </c>
      <c r="AK67" s="185" t="s">
        <v>919</v>
      </c>
      <c r="AL67" s="185" t="s">
        <v>179</v>
      </c>
      <c r="AM67" s="185" t="s">
        <v>408</v>
      </c>
      <c r="AN67" s="185" t="s">
        <v>384</v>
      </c>
      <c r="AO67" s="185" t="s">
        <v>3810</v>
      </c>
      <c r="AP67" s="185">
        <v>4</v>
      </c>
      <c r="AQ67" s="185" t="s">
        <v>184</v>
      </c>
      <c r="AR67" s="185" t="s">
        <v>186</v>
      </c>
      <c r="AS67" s="185" t="s">
        <v>185</v>
      </c>
      <c r="AT67" s="185" t="s">
        <v>184</v>
      </c>
      <c r="AU67" s="185" t="s">
        <v>186</v>
      </c>
      <c r="AV67" s="185" t="s">
        <v>185</v>
      </c>
      <c r="AW67" s="185" t="s">
        <v>57</v>
      </c>
      <c r="AX67" s="185">
        <v>3</v>
      </c>
      <c r="AY67" s="185" t="s">
        <v>410</v>
      </c>
      <c r="AZ67" s="185" t="s">
        <v>786</v>
      </c>
      <c r="BA67" s="185" t="s">
        <v>503</v>
      </c>
      <c r="BB67" s="185" t="s">
        <v>786</v>
      </c>
      <c r="BC67" s="185" t="s">
        <v>653</v>
      </c>
      <c r="BD67" s="185" t="s">
        <v>503</v>
      </c>
      <c r="BE67" s="185" t="s">
        <v>3792</v>
      </c>
      <c r="BF67" s="185">
        <v>3</v>
      </c>
      <c r="BG67" s="185" t="s">
        <v>3811</v>
      </c>
      <c r="BH67" s="185" t="s">
        <v>3812</v>
      </c>
      <c r="BI67" s="185" t="s">
        <v>3813</v>
      </c>
      <c r="BJ67" s="185" t="s">
        <v>3814</v>
      </c>
      <c r="BK67" s="185" t="s">
        <v>505</v>
      </c>
      <c r="BL67" s="185" t="s">
        <v>567</v>
      </c>
      <c r="BM67" s="185" t="s">
        <v>3815</v>
      </c>
      <c r="BN67" s="185">
        <v>2</v>
      </c>
      <c r="BO67" s="185" t="s">
        <v>3299</v>
      </c>
      <c r="BP67" s="185" t="s">
        <v>199</v>
      </c>
      <c r="BQ67" s="185" t="s">
        <v>3300</v>
      </c>
      <c r="BR67" s="185" t="s">
        <v>199</v>
      </c>
      <c r="BS67" s="185" t="s">
        <v>202</v>
      </c>
      <c r="BT67" s="185" t="s">
        <v>3816</v>
      </c>
    </row>
    <row r="68" spans="1:72" s="184" customFormat="1" ht="54.95" customHeight="1" x14ac:dyDescent="0.25">
      <c r="A68" s="155">
        <v>16</v>
      </c>
      <c r="B68" s="184" t="s">
        <v>246</v>
      </c>
      <c r="C68" s="184" t="s">
        <v>247</v>
      </c>
      <c r="D68" s="184" t="s">
        <v>659</v>
      </c>
      <c r="E68" s="184" t="s">
        <v>4002</v>
      </c>
      <c r="F68" s="184" t="s">
        <v>4003</v>
      </c>
      <c r="G68" s="184" t="s">
        <v>4004</v>
      </c>
      <c r="H68" s="184" t="s">
        <v>4005</v>
      </c>
      <c r="I68" s="184" t="s">
        <v>4006</v>
      </c>
      <c r="J68" s="184" t="s">
        <v>4007</v>
      </c>
      <c r="K68" s="184" t="s">
        <v>4008</v>
      </c>
      <c r="L68" s="184" t="s">
        <v>3799</v>
      </c>
      <c r="M68" s="184" t="s">
        <v>4009</v>
      </c>
      <c r="N68" s="184" t="s">
        <v>3931</v>
      </c>
      <c r="O68" s="184">
        <v>20</v>
      </c>
      <c r="P68" s="184" t="s">
        <v>259</v>
      </c>
      <c r="Q68" s="184" t="s">
        <v>4010</v>
      </c>
      <c r="R68" s="184" t="s">
        <v>670</v>
      </c>
      <c r="S68" s="184" t="s">
        <v>671</v>
      </c>
      <c r="T68" s="184" t="s">
        <v>4011</v>
      </c>
      <c r="U68" s="184" t="s">
        <v>2107</v>
      </c>
      <c r="V68" s="184" t="s">
        <v>4012</v>
      </c>
      <c r="W68" s="184" t="s">
        <v>4013</v>
      </c>
      <c r="X68" s="184" t="s">
        <v>4014</v>
      </c>
      <c r="Y68" s="185" t="s">
        <v>3806</v>
      </c>
      <c r="Z68" s="185">
        <v>4</v>
      </c>
      <c r="AA68" s="185" t="s">
        <v>3807</v>
      </c>
      <c r="AB68" s="185" t="s">
        <v>3808</v>
      </c>
      <c r="AC68" s="185" t="s">
        <v>568</v>
      </c>
      <c r="AD68" s="185" t="s">
        <v>3808</v>
      </c>
      <c r="AE68" s="185" t="s">
        <v>568</v>
      </c>
      <c r="AF68" s="185" t="s">
        <v>464</v>
      </c>
      <c r="AG68" s="185" t="s">
        <v>3809</v>
      </c>
      <c r="AH68" s="185">
        <v>4</v>
      </c>
      <c r="AI68" s="185" t="s">
        <v>498</v>
      </c>
      <c r="AJ68" s="185" t="s">
        <v>179</v>
      </c>
      <c r="AK68" s="185" t="s">
        <v>919</v>
      </c>
      <c r="AL68" s="185" t="s">
        <v>179</v>
      </c>
      <c r="AM68" s="185" t="s">
        <v>408</v>
      </c>
      <c r="AN68" s="185" t="s">
        <v>384</v>
      </c>
      <c r="AO68" s="185" t="s">
        <v>3810</v>
      </c>
      <c r="AP68" s="185">
        <v>4</v>
      </c>
      <c r="AQ68" s="185" t="s">
        <v>184</v>
      </c>
      <c r="AR68" s="185" t="s">
        <v>186</v>
      </c>
      <c r="AS68" s="185" t="s">
        <v>185</v>
      </c>
      <c r="AT68" s="185" t="s">
        <v>184</v>
      </c>
      <c r="AU68" s="185" t="s">
        <v>186</v>
      </c>
      <c r="AV68" s="185" t="s">
        <v>185</v>
      </c>
      <c r="AW68" s="185" t="s">
        <v>57</v>
      </c>
      <c r="AX68" s="185">
        <v>3</v>
      </c>
      <c r="AY68" s="185" t="s">
        <v>410</v>
      </c>
      <c r="AZ68" s="185" t="s">
        <v>786</v>
      </c>
      <c r="BA68" s="185" t="s">
        <v>503</v>
      </c>
      <c r="BB68" s="185" t="s">
        <v>786</v>
      </c>
      <c r="BC68" s="185" t="s">
        <v>653</v>
      </c>
      <c r="BD68" s="185" t="s">
        <v>503</v>
      </c>
      <c r="BE68" s="185" t="s">
        <v>3792</v>
      </c>
      <c r="BF68" s="185">
        <v>3</v>
      </c>
      <c r="BG68" s="185" t="s">
        <v>3811</v>
      </c>
      <c r="BH68" s="185" t="s">
        <v>3812</v>
      </c>
      <c r="BI68" s="185" t="s">
        <v>3813</v>
      </c>
      <c r="BJ68" s="185" t="s">
        <v>3814</v>
      </c>
      <c r="BK68" s="185" t="s">
        <v>505</v>
      </c>
      <c r="BL68" s="185" t="s">
        <v>567</v>
      </c>
      <c r="BM68" s="185" t="s">
        <v>3815</v>
      </c>
      <c r="BN68" s="185">
        <v>2</v>
      </c>
      <c r="BO68" s="185" t="s">
        <v>3299</v>
      </c>
      <c r="BP68" s="185" t="s">
        <v>199</v>
      </c>
      <c r="BQ68" s="185" t="s">
        <v>3300</v>
      </c>
      <c r="BR68" s="185" t="s">
        <v>199</v>
      </c>
      <c r="BS68" s="185" t="s">
        <v>202</v>
      </c>
      <c r="BT68" s="185" t="s">
        <v>3816</v>
      </c>
    </row>
    <row r="69" spans="1:72" s="184" customFormat="1" ht="54.95" customHeight="1" x14ac:dyDescent="0.25">
      <c r="A69" s="155">
        <v>17</v>
      </c>
      <c r="B69" s="184" t="s">
        <v>506</v>
      </c>
      <c r="C69" s="184" t="s">
        <v>247</v>
      </c>
      <c r="D69" s="184" t="s">
        <v>692</v>
      </c>
      <c r="E69" s="184" t="s">
        <v>4015</v>
      </c>
      <c r="F69" s="184" t="s">
        <v>4016</v>
      </c>
      <c r="G69" s="184" t="s">
        <v>4017</v>
      </c>
      <c r="H69" s="184" t="s">
        <v>4018</v>
      </c>
      <c r="I69" s="184" t="s">
        <v>4019</v>
      </c>
      <c r="J69" s="184" t="s">
        <v>4020</v>
      </c>
      <c r="K69" s="184" t="s">
        <v>4021</v>
      </c>
      <c r="L69" s="184" t="s">
        <v>3799</v>
      </c>
      <c r="M69" s="184" t="s">
        <v>4022</v>
      </c>
      <c r="N69" s="184" t="s">
        <v>3945</v>
      </c>
      <c r="O69" s="184">
        <v>20</v>
      </c>
      <c r="P69" s="184" t="s">
        <v>164</v>
      </c>
      <c r="Q69" s="184" t="s">
        <v>4023</v>
      </c>
      <c r="R69" s="184" t="s">
        <v>4024</v>
      </c>
      <c r="S69" s="184" t="s">
        <v>704</v>
      </c>
      <c r="T69" s="184" t="s">
        <v>705</v>
      </c>
      <c r="U69" s="184" t="s">
        <v>521</v>
      </c>
      <c r="V69" s="184" t="s">
        <v>4025</v>
      </c>
      <c r="W69" s="184" t="s">
        <v>4026</v>
      </c>
      <c r="X69" s="184" t="s">
        <v>4027</v>
      </c>
      <c r="Y69" s="185" t="s">
        <v>3806</v>
      </c>
      <c r="Z69" s="185">
        <v>4</v>
      </c>
      <c r="AA69" s="185" t="s">
        <v>3807</v>
      </c>
      <c r="AB69" s="185" t="s">
        <v>3808</v>
      </c>
      <c r="AC69" s="185" t="s">
        <v>568</v>
      </c>
      <c r="AD69" s="185" t="s">
        <v>3808</v>
      </c>
      <c r="AE69" s="185" t="s">
        <v>568</v>
      </c>
      <c r="AF69" s="185" t="s">
        <v>464</v>
      </c>
      <c r="AG69" s="185" t="s">
        <v>3809</v>
      </c>
      <c r="AH69" s="185">
        <v>4</v>
      </c>
      <c r="AI69" s="185" t="s">
        <v>498</v>
      </c>
      <c r="AJ69" s="185" t="s">
        <v>179</v>
      </c>
      <c r="AK69" s="185" t="s">
        <v>919</v>
      </c>
      <c r="AL69" s="185" t="s">
        <v>179</v>
      </c>
      <c r="AM69" s="185" t="s">
        <v>408</v>
      </c>
      <c r="AN69" s="185" t="s">
        <v>384</v>
      </c>
      <c r="AO69" s="185" t="s">
        <v>3810</v>
      </c>
      <c r="AP69" s="185">
        <v>4</v>
      </c>
      <c r="AQ69" s="185" t="s">
        <v>184</v>
      </c>
      <c r="AR69" s="185" t="s">
        <v>186</v>
      </c>
      <c r="AS69" s="185" t="s">
        <v>185</v>
      </c>
      <c r="AT69" s="185" t="s">
        <v>184</v>
      </c>
      <c r="AU69" s="185" t="s">
        <v>186</v>
      </c>
      <c r="AV69" s="185" t="s">
        <v>185</v>
      </c>
      <c r="AW69" s="185" t="s">
        <v>57</v>
      </c>
      <c r="AX69" s="185">
        <v>3</v>
      </c>
      <c r="AY69" s="185" t="s">
        <v>410</v>
      </c>
      <c r="AZ69" s="185" t="s">
        <v>786</v>
      </c>
      <c r="BA69" s="185" t="s">
        <v>503</v>
      </c>
      <c r="BB69" s="185" t="s">
        <v>786</v>
      </c>
      <c r="BC69" s="185" t="s">
        <v>653</v>
      </c>
      <c r="BD69" s="185" t="s">
        <v>503</v>
      </c>
      <c r="BE69" s="185" t="s">
        <v>3792</v>
      </c>
      <c r="BF69" s="185">
        <v>3</v>
      </c>
      <c r="BG69" s="185" t="s">
        <v>3811</v>
      </c>
      <c r="BH69" s="185" t="s">
        <v>3812</v>
      </c>
      <c r="BI69" s="185" t="s">
        <v>3813</v>
      </c>
      <c r="BJ69" s="185" t="s">
        <v>3814</v>
      </c>
      <c r="BK69" s="185" t="s">
        <v>505</v>
      </c>
      <c r="BL69" s="185" t="s">
        <v>567</v>
      </c>
      <c r="BM69" s="185" t="s">
        <v>3815</v>
      </c>
      <c r="BN69" s="185">
        <v>2</v>
      </c>
      <c r="BO69" s="185" t="s">
        <v>3299</v>
      </c>
      <c r="BP69" s="185" t="s">
        <v>199</v>
      </c>
      <c r="BQ69" s="185" t="s">
        <v>3300</v>
      </c>
      <c r="BR69" s="185" t="s">
        <v>199</v>
      </c>
      <c r="BS69" s="185" t="s">
        <v>202</v>
      </c>
      <c r="BT69" s="185" t="s">
        <v>3816</v>
      </c>
    </row>
    <row r="70" spans="1:72" s="184" customFormat="1" ht="54.95" customHeight="1" x14ac:dyDescent="0.25">
      <c r="A70" s="155">
        <v>18</v>
      </c>
      <c r="B70" s="184" t="s">
        <v>385</v>
      </c>
      <c r="C70" s="184" t="s">
        <v>205</v>
      </c>
      <c r="D70" s="184" t="s">
        <v>4028</v>
      </c>
      <c r="E70" s="184" t="s">
        <v>3351</v>
      </c>
      <c r="F70" s="184" t="s">
        <v>4029</v>
      </c>
      <c r="G70" s="184" t="s">
        <v>3353</v>
      </c>
      <c r="H70" s="184" t="s">
        <v>4030</v>
      </c>
      <c r="I70" s="184" t="s">
        <v>4031</v>
      </c>
      <c r="J70" s="184" t="s">
        <v>4032</v>
      </c>
      <c r="K70" s="184" t="s">
        <v>4033</v>
      </c>
      <c r="L70" s="184" t="s">
        <v>3799</v>
      </c>
      <c r="M70" s="184" t="s">
        <v>4034</v>
      </c>
      <c r="N70" s="184" t="s">
        <v>4035</v>
      </c>
      <c r="O70" s="184">
        <v>20</v>
      </c>
      <c r="P70" s="184" t="s">
        <v>259</v>
      </c>
      <c r="Q70" s="184" t="s">
        <v>4036</v>
      </c>
      <c r="R70" s="184" t="s">
        <v>4037</v>
      </c>
      <c r="S70" s="184" t="s">
        <v>730</v>
      </c>
      <c r="T70" s="184" t="s">
        <v>4038</v>
      </c>
      <c r="U70" s="184" t="s">
        <v>1497</v>
      </c>
      <c r="V70" s="184" t="s">
        <v>4039</v>
      </c>
      <c r="W70" s="184" t="s">
        <v>4040</v>
      </c>
      <c r="X70" s="184" t="s">
        <v>4041</v>
      </c>
      <c r="Y70" s="185" t="s">
        <v>3806</v>
      </c>
      <c r="Z70" s="185">
        <v>4</v>
      </c>
      <c r="AA70" s="185" t="s">
        <v>3807</v>
      </c>
      <c r="AB70" s="185" t="s">
        <v>3808</v>
      </c>
      <c r="AC70" s="185" t="s">
        <v>568</v>
      </c>
      <c r="AD70" s="185" t="s">
        <v>3808</v>
      </c>
      <c r="AE70" s="185" t="s">
        <v>568</v>
      </c>
      <c r="AF70" s="185" t="s">
        <v>464</v>
      </c>
      <c r="AG70" s="185" t="s">
        <v>3809</v>
      </c>
      <c r="AH70" s="185">
        <v>4</v>
      </c>
      <c r="AI70" s="185" t="s">
        <v>498</v>
      </c>
      <c r="AJ70" s="185" t="s">
        <v>179</v>
      </c>
      <c r="AK70" s="185" t="s">
        <v>919</v>
      </c>
      <c r="AL70" s="185" t="s">
        <v>179</v>
      </c>
      <c r="AM70" s="185" t="s">
        <v>408</v>
      </c>
      <c r="AN70" s="185" t="s">
        <v>384</v>
      </c>
      <c r="AO70" s="185" t="s">
        <v>3810</v>
      </c>
      <c r="AP70" s="185">
        <v>4</v>
      </c>
      <c r="AQ70" s="185" t="s">
        <v>184</v>
      </c>
      <c r="AR70" s="185" t="s">
        <v>186</v>
      </c>
      <c r="AS70" s="185" t="s">
        <v>185</v>
      </c>
      <c r="AT70" s="185" t="s">
        <v>184</v>
      </c>
      <c r="AU70" s="185" t="s">
        <v>186</v>
      </c>
      <c r="AV70" s="185" t="s">
        <v>185</v>
      </c>
      <c r="AW70" s="185" t="s">
        <v>57</v>
      </c>
      <c r="AX70" s="185">
        <v>3</v>
      </c>
      <c r="AY70" s="185" t="s">
        <v>410</v>
      </c>
      <c r="AZ70" s="185" t="s">
        <v>786</v>
      </c>
      <c r="BA70" s="185" t="s">
        <v>503</v>
      </c>
      <c r="BB70" s="185" t="s">
        <v>786</v>
      </c>
      <c r="BC70" s="185" t="s">
        <v>653</v>
      </c>
      <c r="BD70" s="185" t="s">
        <v>503</v>
      </c>
      <c r="BE70" s="185" t="s">
        <v>3792</v>
      </c>
      <c r="BF70" s="185">
        <v>3</v>
      </c>
      <c r="BG70" s="185" t="s">
        <v>3811</v>
      </c>
      <c r="BH70" s="185" t="s">
        <v>3812</v>
      </c>
      <c r="BI70" s="185" t="s">
        <v>3813</v>
      </c>
      <c r="BJ70" s="185" t="s">
        <v>3814</v>
      </c>
      <c r="BK70" s="185" t="s">
        <v>505</v>
      </c>
      <c r="BL70" s="185" t="s">
        <v>567</v>
      </c>
      <c r="BM70" s="185" t="s">
        <v>3815</v>
      </c>
      <c r="BN70" s="185">
        <v>2</v>
      </c>
      <c r="BO70" s="185" t="s">
        <v>3299</v>
      </c>
      <c r="BP70" s="185" t="s">
        <v>199</v>
      </c>
      <c r="BQ70" s="185" t="s">
        <v>3300</v>
      </c>
      <c r="BR70" s="185" t="s">
        <v>199</v>
      </c>
      <c r="BS70" s="185" t="s">
        <v>202</v>
      </c>
      <c r="BT70" s="185" t="s">
        <v>3816</v>
      </c>
    </row>
    <row r="71" spans="1:72" s="184" customFormat="1" ht="54.95" customHeight="1" x14ac:dyDescent="0.25">
      <c r="A71" s="155">
        <v>19</v>
      </c>
      <c r="B71" s="184" t="s">
        <v>739</v>
      </c>
      <c r="C71" s="184" t="s">
        <v>325</v>
      </c>
      <c r="D71" s="184" t="s">
        <v>740</v>
      </c>
      <c r="E71" s="184" t="s">
        <v>4042</v>
      </c>
      <c r="F71" s="184" t="s">
        <v>4043</v>
      </c>
      <c r="G71" s="184" t="s">
        <v>4044</v>
      </c>
      <c r="H71" s="184" t="s">
        <v>4045</v>
      </c>
      <c r="I71" s="184" t="s">
        <v>4046</v>
      </c>
      <c r="J71" s="184" t="s">
        <v>4047</v>
      </c>
      <c r="K71" s="184" t="s">
        <v>926</v>
      </c>
      <c r="L71" s="184" t="s">
        <v>3799</v>
      </c>
      <c r="M71" s="184" t="s">
        <v>4048</v>
      </c>
      <c r="N71" s="184" t="s">
        <v>4049</v>
      </c>
      <c r="O71" s="184">
        <v>20</v>
      </c>
      <c r="P71" s="184" t="s">
        <v>164</v>
      </c>
      <c r="Q71" s="184" t="s">
        <v>4050</v>
      </c>
      <c r="R71" s="184" t="s">
        <v>929</v>
      </c>
      <c r="S71" s="184" t="s">
        <v>4051</v>
      </c>
      <c r="T71" s="184" t="s">
        <v>753</v>
      </c>
      <c r="U71" s="184" t="s">
        <v>754</v>
      </c>
      <c r="V71" s="184" t="s">
        <v>4052</v>
      </c>
      <c r="W71" s="184" t="s">
        <v>4053</v>
      </c>
      <c r="X71" s="184" t="s">
        <v>4054</v>
      </c>
      <c r="Y71" s="185" t="s">
        <v>3806</v>
      </c>
      <c r="Z71" s="185">
        <v>4</v>
      </c>
      <c r="AA71" s="185" t="s">
        <v>3807</v>
      </c>
      <c r="AB71" s="185" t="s">
        <v>3808</v>
      </c>
      <c r="AC71" s="185" t="s">
        <v>568</v>
      </c>
      <c r="AD71" s="185" t="s">
        <v>3808</v>
      </c>
      <c r="AE71" s="185" t="s">
        <v>568</v>
      </c>
      <c r="AF71" s="185" t="s">
        <v>464</v>
      </c>
      <c r="AG71" s="185" t="s">
        <v>3809</v>
      </c>
      <c r="AH71" s="185">
        <v>4</v>
      </c>
      <c r="AI71" s="185" t="s">
        <v>498</v>
      </c>
      <c r="AJ71" s="185" t="s">
        <v>179</v>
      </c>
      <c r="AK71" s="185" t="s">
        <v>919</v>
      </c>
      <c r="AL71" s="185" t="s">
        <v>179</v>
      </c>
      <c r="AM71" s="185" t="s">
        <v>408</v>
      </c>
      <c r="AN71" s="185" t="s">
        <v>384</v>
      </c>
      <c r="AO71" s="185" t="s">
        <v>3810</v>
      </c>
      <c r="AP71" s="185">
        <v>4</v>
      </c>
      <c r="AQ71" s="185" t="s">
        <v>184</v>
      </c>
      <c r="AR71" s="185" t="s">
        <v>186</v>
      </c>
      <c r="AS71" s="185" t="s">
        <v>185</v>
      </c>
      <c r="AT71" s="185" t="s">
        <v>184</v>
      </c>
      <c r="AU71" s="185" t="s">
        <v>186</v>
      </c>
      <c r="AV71" s="185" t="s">
        <v>185</v>
      </c>
      <c r="AW71" s="185" t="s">
        <v>57</v>
      </c>
      <c r="AX71" s="185">
        <v>3</v>
      </c>
      <c r="AY71" s="185" t="s">
        <v>410</v>
      </c>
      <c r="AZ71" s="185" t="s">
        <v>786</v>
      </c>
      <c r="BA71" s="185" t="s">
        <v>503</v>
      </c>
      <c r="BB71" s="185" t="s">
        <v>786</v>
      </c>
      <c r="BC71" s="185" t="s">
        <v>653</v>
      </c>
      <c r="BD71" s="185" t="s">
        <v>503</v>
      </c>
      <c r="BE71" s="185" t="s">
        <v>3792</v>
      </c>
      <c r="BF71" s="185">
        <v>3</v>
      </c>
      <c r="BG71" s="185" t="s">
        <v>3811</v>
      </c>
      <c r="BH71" s="185" t="s">
        <v>3812</v>
      </c>
      <c r="BI71" s="185" t="s">
        <v>3813</v>
      </c>
      <c r="BJ71" s="185" t="s">
        <v>3814</v>
      </c>
      <c r="BK71" s="185" t="s">
        <v>505</v>
      </c>
      <c r="BL71" s="185" t="s">
        <v>567</v>
      </c>
      <c r="BM71" s="185" t="s">
        <v>3815</v>
      </c>
      <c r="BN71" s="185">
        <v>2</v>
      </c>
      <c r="BO71" s="185" t="s">
        <v>3299</v>
      </c>
      <c r="BP71" s="185" t="s">
        <v>199</v>
      </c>
      <c r="BQ71" s="185" t="s">
        <v>3300</v>
      </c>
      <c r="BR71" s="185" t="s">
        <v>199</v>
      </c>
      <c r="BS71" s="185" t="s">
        <v>202</v>
      </c>
      <c r="BT71" s="185" t="s">
        <v>3816</v>
      </c>
    </row>
    <row r="72" spans="1:72" s="184" customFormat="1" ht="54.95" customHeight="1" x14ac:dyDescent="0.25">
      <c r="A72" s="155">
        <v>20</v>
      </c>
      <c r="B72" s="184" t="s">
        <v>765</v>
      </c>
      <c r="C72" s="184" t="s">
        <v>154</v>
      </c>
      <c r="D72" s="184" t="s">
        <v>766</v>
      </c>
      <c r="E72" s="184" t="s">
        <v>3252</v>
      </c>
      <c r="F72" s="184" t="s">
        <v>4055</v>
      </c>
      <c r="G72" s="184" t="s">
        <v>4056</v>
      </c>
      <c r="H72" s="184" t="s">
        <v>4057</v>
      </c>
      <c r="I72" s="184" t="s">
        <v>4058</v>
      </c>
      <c r="J72" s="184" t="s">
        <v>4059</v>
      </c>
      <c r="K72" s="184" t="s">
        <v>1147</v>
      </c>
      <c r="L72" s="184" t="s">
        <v>3799</v>
      </c>
      <c r="M72" s="184" t="s">
        <v>4060</v>
      </c>
      <c r="N72" s="184" t="s">
        <v>3801</v>
      </c>
      <c r="O72" s="184">
        <v>20</v>
      </c>
      <c r="P72" s="184" t="s">
        <v>164</v>
      </c>
      <c r="Q72" s="184" t="s">
        <v>776</v>
      </c>
      <c r="R72" s="184" t="s">
        <v>4061</v>
      </c>
      <c r="S72" s="184" t="s">
        <v>778</v>
      </c>
      <c r="T72" s="184" t="s">
        <v>779</v>
      </c>
      <c r="U72" s="184" t="s">
        <v>780</v>
      </c>
      <c r="V72" s="184" t="s">
        <v>4062</v>
      </c>
      <c r="W72" s="184" t="s">
        <v>4063</v>
      </c>
      <c r="X72" s="184" t="s">
        <v>4064</v>
      </c>
      <c r="Y72" s="185" t="s">
        <v>3806</v>
      </c>
      <c r="Z72" s="185">
        <v>4</v>
      </c>
      <c r="AA72" s="185" t="s">
        <v>3807</v>
      </c>
      <c r="AB72" s="185" t="s">
        <v>3808</v>
      </c>
      <c r="AC72" s="185" t="s">
        <v>568</v>
      </c>
      <c r="AD72" s="185" t="s">
        <v>3808</v>
      </c>
      <c r="AE72" s="185" t="s">
        <v>568</v>
      </c>
      <c r="AF72" s="185" t="s">
        <v>464</v>
      </c>
      <c r="AG72" s="185" t="s">
        <v>3809</v>
      </c>
      <c r="AH72" s="185">
        <v>4</v>
      </c>
      <c r="AI72" s="185" t="s">
        <v>498</v>
      </c>
      <c r="AJ72" s="185" t="s">
        <v>179</v>
      </c>
      <c r="AK72" s="185" t="s">
        <v>919</v>
      </c>
      <c r="AL72" s="185" t="s">
        <v>179</v>
      </c>
      <c r="AM72" s="185" t="s">
        <v>408</v>
      </c>
      <c r="AN72" s="185" t="s">
        <v>384</v>
      </c>
      <c r="AO72" s="185" t="s">
        <v>3810</v>
      </c>
      <c r="AP72" s="185">
        <v>4</v>
      </c>
      <c r="AQ72" s="185" t="s">
        <v>184</v>
      </c>
      <c r="AR72" s="185" t="s">
        <v>186</v>
      </c>
      <c r="AS72" s="185" t="s">
        <v>185</v>
      </c>
      <c r="AT72" s="185" t="s">
        <v>184</v>
      </c>
      <c r="AU72" s="185" t="s">
        <v>186</v>
      </c>
      <c r="AV72" s="185" t="s">
        <v>185</v>
      </c>
      <c r="AW72" s="185" t="s">
        <v>57</v>
      </c>
      <c r="AX72" s="185">
        <v>3</v>
      </c>
      <c r="AY72" s="185" t="s">
        <v>410</v>
      </c>
      <c r="AZ72" s="185" t="s">
        <v>786</v>
      </c>
      <c r="BA72" s="185" t="s">
        <v>503</v>
      </c>
      <c r="BB72" s="185" t="s">
        <v>786</v>
      </c>
      <c r="BC72" s="185" t="s">
        <v>653</v>
      </c>
      <c r="BD72" s="185" t="s">
        <v>503</v>
      </c>
      <c r="BE72" s="185" t="s">
        <v>3792</v>
      </c>
      <c r="BF72" s="185">
        <v>3</v>
      </c>
      <c r="BG72" s="185" t="s">
        <v>3811</v>
      </c>
      <c r="BH72" s="185" t="s">
        <v>3812</v>
      </c>
      <c r="BI72" s="185" t="s">
        <v>3813</v>
      </c>
      <c r="BJ72" s="185" t="s">
        <v>3814</v>
      </c>
      <c r="BK72" s="185" t="s">
        <v>505</v>
      </c>
      <c r="BL72" s="185" t="s">
        <v>567</v>
      </c>
      <c r="BM72" s="185" t="s">
        <v>3815</v>
      </c>
      <c r="BN72" s="185">
        <v>2</v>
      </c>
      <c r="BO72" s="185" t="s">
        <v>3299</v>
      </c>
      <c r="BP72" s="185" t="s">
        <v>199</v>
      </c>
      <c r="BQ72" s="185" t="s">
        <v>3300</v>
      </c>
      <c r="BR72" s="185" t="s">
        <v>199</v>
      </c>
      <c r="BS72" s="185" t="s">
        <v>202</v>
      </c>
      <c r="BT72" s="185" t="s">
        <v>3816</v>
      </c>
    </row>
    <row r="73" spans="1:72" s="184" customFormat="1" ht="54.95" customHeight="1" x14ac:dyDescent="0.25">
      <c r="A73" s="155">
        <v>21</v>
      </c>
      <c r="B73" s="184" t="s">
        <v>836</v>
      </c>
      <c r="C73" s="184" t="s">
        <v>570</v>
      </c>
      <c r="D73" s="184" t="s">
        <v>4065</v>
      </c>
      <c r="E73" s="184" t="s">
        <v>4066</v>
      </c>
      <c r="F73" s="184" t="s">
        <v>4067</v>
      </c>
      <c r="G73" s="184" t="s">
        <v>4068</v>
      </c>
      <c r="H73" s="184" t="s">
        <v>4069</v>
      </c>
      <c r="I73" s="184" t="s">
        <v>4070</v>
      </c>
      <c r="J73" s="184" t="s">
        <v>4071</v>
      </c>
      <c r="K73" s="184" t="s">
        <v>4072</v>
      </c>
      <c r="L73" s="184" t="s">
        <v>3799</v>
      </c>
      <c r="M73" s="184" t="s">
        <v>4073</v>
      </c>
      <c r="N73" s="184" t="s">
        <v>3865</v>
      </c>
      <c r="O73" s="184">
        <v>20</v>
      </c>
      <c r="P73" s="184" t="s">
        <v>164</v>
      </c>
      <c r="Q73" s="184" t="s">
        <v>4074</v>
      </c>
      <c r="R73" s="184" t="s">
        <v>4075</v>
      </c>
      <c r="S73" s="184" t="s">
        <v>4076</v>
      </c>
      <c r="T73" s="184" t="s">
        <v>4077</v>
      </c>
      <c r="U73" s="184" t="s">
        <v>893</v>
      </c>
      <c r="V73" s="184" t="s">
        <v>4078</v>
      </c>
      <c r="W73" s="184" t="s">
        <v>4079</v>
      </c>
      <c r="X73" s="184" t="s">
        <v>4080</v>
      </c>
      <c r="Y73" s="185" t="s">
        <v>3806</v>
      </c>
      <c r="Z73" s="185">
        <v>4</v>
      </c>
      <c r="AA73" s="185" t="s">
        <v>3807</v>
      </c>
      <c r="AB73" s="185" t="s">
        <v>3808</v>
      </c>
      <c r="AC73" s="185" t="s">
        <v>568</v>
      </c>
      <c r="AD73" s="185" t="s">
        <v>3808</v>
      </c>
      <c r="AE73" s="185" t="s">
        <v>568</v>
      </c>
      <c r="AF73" s="185" t="s">
        <v>464</v>
      </c>
      <c r="AG73" s="185" t="s">
        <v>3809</v>
      </c>
      <c r="AH73" s="185">
        <v>4</v>
      </c>
      <c r="AI73" s="185" t="s">
        <v>498</v>
      </c>
      <c r="AJ73" s="185" t="s">
        <v>179</v>
      </c>
      <c r="AK73" s="185" t="s">
        <v>919</v>
      </c>
      <c r="AL73" s="185" t="s">
        <v>179</v>
      </c>
      <c r="AM73" s="185" t="s">
        <v>408</v>
      </c>
      <c r="AN73" s="185" t="s">
        <v>384</v>
      </c>
      <c r="AO73" s="185" t="s">
        <v>3810</v>
      </c>
      <c r="AP73" s="185">
        <v>4</v>
      </c>
      <c r="AQ73" s="185" t="s">
        <v>184</v>
      </c>
      <c r="AR73" s="185" t="s">
        <v>186</v>
      </c>
      <c r="AS73" s="185" t="s">
        <v>185</v>
      </c>
      <c r="AT73" s="185" t="s">
        <v>184</v>
      </c>
      <c r="AU73" s="185" t="s">
        <v>186</v>
      </c>
      <c r="AV73" s="185" t="s">
        <v>185</v>
      </c>
      <c r="AW73" s="185" t="s">
        <v>57</v>
      </c>
      <c r="AX73" s="185">
        <v>3</v>
      </c>
      <c r="AY73" s="185" t="s">
        <v>410</v>
      </c>
      <c r="AZ73" s="185" t="s">
        <v>786</v>
      </c>
      <c r="BA73" s="185" t="s">
        <v>503</v>
      </c>
      <c r="BB73" s="185" t="s">
        <v>786</v>
      </c>
      <c r="BC73" s="185" t="s">
        <v>653</v>
      </c>
      <c r="BD73" s="185" t="s">
        <v>503</v>
      </c>
      <c r="BE73" s="185" t="s">
        <v>3792</v>
      </c>
      <c r="BF73" s="185">
        <v>3</v>
      </c>
      <c r="BG73" s="185" t="s">
        <v>3811</v>
      </c>
      <c r="BH73" s="185" t="s">
        <v>3812</v>
      </c>
      <c r="BI73" s="185" t="s">
        <v>3813</v>
      </c>
      <c r="BJ73" s="185" t="s">
        <v>3814</v>
      </c>
      <c r="BK73" s="185" t="s">
        <v>505</v>
      </c>
      <c r="BL73" s="185" t="s">
        <v>567</v>
      </c>
      <c r="BM73" s="185" t="s">
        <v>3815</v>
      </c>
      <c r="BN73" s="185">
        <v>2</v>
      </c>
      <c r="BO73" s="185" t="s">
        <v>3299</v>
      </c>
      <c r="BP73" s="185" t="s">
        <v>199</v>
      </c>
      <c r="BQ73" s="185" t="s">
        <v>3300</v>
      </c>
      <c r="BR73" s="185" t="s">
        <v>199</v>
      </c>
      <c r="BS73" s="185" t="s">
        <v>202</v>
      </c>
      <c r="BT73" s="185" t="s">
        <v>3816</v>
      </c>
    </row>
    <row r="74" spans="1:72" s="184" customFormat="1" ht="54.95" customHeight="1" x14ac:dyDescent="0.25">
      <c r="A74" s="155">
        <v>22</v>
      </c>
      <c r="B74" s="184" t="s">
        <v>415</v>
      </c>
      <c r="C74" s="184" t="s">
        <v>205</v>
      </c>
      <c r="D74" s="184" t="s">
        <v>4081</v>
      </c>
      <c r="E74" s="184" t="s">
        <v>4082</v>
      </c>
      <c r="F74" s="184" t="s">
        <v>4083</v>
      </c>
      <c r="G74" s="184" t="s">
        <v>4084</v>
      </c>
      <c r="H74" s="184" t="s">
        <v>4085</v>
      </c>
      <c r="I74" s="184" t="s">
        <v>4086</v>
      </c>
      <c r="J74" s="184" t="s">
        <v>4087</v>
      </c>
      <c r="K74" s="184" t="s">
        <v>4088</v>
      </c>
      <c r="L74" s="184" t="s">
        <v>3799</v>
      </c>
      <c r="M74" s="184" t="s">
        <v>4089</v>
      </c>
      <c r="N74" s="184" t="s">
        <v>3838</v>
      </c>
      <c r="O74" s="184">
        <v>20</v>
      </c>
      <c r="P74" s="184" t="s">
        <v>259</v>
      </c>
      <c r="Q74" s="184" t="s">
        <v>4090</v>
      </c>
      <c r="R74" s="184" t="s">
        <v>4091</v>
      </c>
      <c r="S74" s="184" t="s">
        <v>4092</v>
      </c>
      <c r="T74" s="184" t="s">
        <v>4093</v>
      </c>
      <c r="U74" s="184" t="s">
        <v>4094</v>
      </c>
      <c r="V74" s="184" t="s">
        <v>4095</v>
      </c>
      <c r="W74" s="184" t="s">
        <v>4096</v>
      </c>
      <c r="X74" s="184" t="s">
        <v>4097</v>
      </c>
      <c r="Y74" s="185" t="s">
        <v>3806</v>
      </c>
      <c r="Z74" s="185">
        <v>4</v>
      </c>
      <c r="AA74" s="185" t="s">
        <v>3807</v>
      </c>
      <c r="AB74" s="185" t="s">
        <v>3808</v>
      </c>
      <c r="AC74" s="185" t="s">
        <v>568</v>
      </c>
      <c r="AD74" s="185" t="s">
        <v>3808</v>
      </c>
      <c r="AE74" s="185" t="s">
        <v>568</v>
      </c>
      <c r="AF74" s="185" t="s">
        <v>464</v>
      </c>
      <c r="AG74" s="185" t="s">
        <v>3809</v>
      </c>
      <c r="AH74" s="185">
        <v>4</v>
      </c>
      <c r="AI74" s="185" t="s">
        <v>498</v>
      </c>
      <c r="AJ74" s="185" t="s">
        <v>179</v>
      </c>
      <c r="AK74" s="185" t="s">
        <v>919</v>
      </c>
      <c r="AL74" s="185" t="s">
        <v>179</v>
      </c>
      <c r="AM74" s="185" t="s">
        <v>408</v>
      </c>
      <c r="AN74" s="185" t="s">
        <v>384</v>
      </c>
      <c r="AO74" s="185" t="s">
        <v>3810</v>
      </c>
      <c r="AP74" s="185">
        <v>4</v>
      </c>
      <c r="AQ74" s="185" t="s">
        <v>184</v>
      </c>
      <c r="AR74" s="185" t="s">
        <v>186</v>
      </c>
      <c r="AS74" s="185" t="s">
        <v>185</v>
      </c>
      <c r="AT74" s="185" t="s">
        <v>184</v>
      </c>
      <c r="AU74" s="185" t="s">
        <v>186</v>
      </c>
      <c r="AV74" s="185" t="s">
        <v>185</v>
      </c>
      <c r="AW74" s="185" t="s">
        <v>57</v>
      </c>
      <c r="AX74" s="185">
        <v>3</v>
      </c>
      <c r="AY74" s="185" t="s">
        <v>410</v>
      </c>
      <c r="AZ74" s="185" t="s">
        <v>786</v>
      </c>
      <c r="BA74" s="185" t="s">
        <v>503</v>
      </c>
      <c r="BB74" s="185" t="s">
        <v>786</v>
      </c>
      <c r="BC74" s="185" t="s">
        <v>653</v>
      </c>
      <c r="BD74" s="185" t="s">
        <v>503</v>
      </c>
      <c r="BE74" s="185" t="s">
        <v>3792</v>
      </c>
      <c r="BF74" s="185">
        <v>3</v>
      </c>
      <c r="BG74" s="185" t="s">
        <v>3811</v>
      </c>
      <c r="BH74" s="185" t="s">
        <v>3812</v>
      </c>
      <c r="BI74" s="185" t="s">
        <v>3813</v>
      </c>
      <c r="BJ74" s="185" t="s">
        <v>3814</v>
      </c>
      <c r="BK74" s="185" t="s">
        <v>505</v>
      </c>
      <c r="BL74" s="185" t="s">
        <v>567</v>
      </c>
      <c r="BM74" s="185" t="s">
        <v>3815</v>
      </c>
      <c r="BN74" s="185">
        <v>2</v>
      </c>
      <c r="BO74" s="185" t="s">
        <v>3299</v>
      </c>
      <c r="BP74" s="185" t="s">
        <v>199</v>
      </c>
      <c r="BQ74" s="185" t="s">
        <v>3300</v>
      </c>
      <c r="BR74" s="185" t="s">
        <v>199</v>
      </c>
      <c r="BS74" s="185" t="s">
        <v>202</v>
      </c>
      <c r="BT74" s="185" t="s">
        <v>3816</v>
      </c>
    </row>
    <row r="75" spans="1:72" s="184" customFormat="1" ht="54.95" customHeight="1" x14ac:dyDescent="0.25">
      <c r="A75" s="155">
        <v>23</v>
      </c>
      <c r="B75" s="184" t="s">
        <v>324</v>
      </c>
      <c r="C75" s="184" t="s">
        <v>205</v>
      </c>
      <c r="D75" s="184" t="s">
        <v>4098</v>
      </c>
      <c r="E75" s="184" t="s">
        <v>4099</v>
      </c>
      <c r="F75" s="184" t="s">
        <v>4100</v>
      </c>
      <c r="G75" s="184" t="s">
        <v>4101</v>
      </c>
      <c r="H75" s="184" t="s">
        <v>4102</v>
      </c>
      <c r="I75" s="184" t="s">
        <v>4103</v>
      </c>
      <c r="J75" s="184" t="s">
        <v>4104</v>
      </c>
      <c r="K75" s="184" t="s">
        <v>4105</v>
      </c>
      <c r="L75" s="184" t="s">
        <v>3799</v>
      </c>
      <c r="M75" s="184" t="s">
        <v>4106</v>
      </c>
      <c r="N75" s="184" t="s">
        <v>3852</v>
      </c>
      <c r="O75" s="184">
        <v>20</v>
      </c>
      <c r="P75" s="184" t="s">
        <v>259</v>
      </c>
      <c r="Q75" s="184" t="s">
        <v>4107</v>
      </c>
      <c r="R75" s="184" t="s">
        <v>4108</v>
      </c>
      <c r="S75" s="184" t="s">
        <v>4109</v>
      </c>
      <c r="T75" s="184" t="s">
        <v>4110</v>
      </c>
      <c r="U75" s="184" t="s">
        <v>521</v>
      </c>
      <c r="V75" s="184" t="s">
        <v>4111</v>
      </c>
      <c r="W75" s="184" t="s">
        <v>4112</v>
      </c>
      <c r="X75" s="184" t="s">
        <v>4113</v>
      </c>
      <c r="Y75" s="185" t="s">
        <v>3806</v>
      </c>
      <c r="Z75" s="185">
        <v>4</v>
      </c>
      <c r="AA75" s="185" t="s">
        <v>3807</v>
      </c>
      <c r="AB75" s="185" t="s">
        <v>3808</v>
      </c>
      <c r="AC75" s="185" t="s">
        <v>568</v>
      </c>
      <c r="AD75" s="185" t="s">
        <v>3808</v>
      </c>
      <c r="AE75" s="185" t="s">
        <v>568</v>
      </c>
      <c r="AF75" s="185" t="s">
        <v>464</v>
      </c>
      <c r="AG75" s="185" t="s">
        <v>3809</v>
      </c>
      <c r="AH75" s="185">
        <v>4</v>
      </c>
      <c r="AI75" s="185" t="s">
        <v>498</v>
      </c>
      <c r="AJ75" s="185" t="s">
        <v>179</v>
      </c>
      <c r="AK75" s="185" t="s">
        <v>919</v>
      </c>
      <c r="AL75" s="185" t="s">
        <v>179</v>
      </c>
      <c r="AM75" s="185" t="s">
        <v>408</v>
      </c>
      <c r="AN75" s="185" t="s">
        <v>384</v>
      </c>
      <c r="AO75" s="185" t="s">
        <v>3810</v>
      </c>
      <c r="AP75" s="185">
        <v>4</v>
      </c>
      <c r="AQ75" s="185" t="s">
        <v>184</v>
      </c>
      <c r="AR75" s="185" t="s">
        <v>186</v>
      </c>
      <c r="AS75" s="185" t="s">
        <v>185</v>
      </c>
      <c r="AT75" s="185" t="s">
        <v>184</v>
      </c>
      <c r="AU75" s="185" t="s">
        <v>186</v>
      </c>
      <c r="AV75" s="185" t="s">
        <v>185</v>
      </c>
      <c r="AW75" s="185" t="s">
        <v>57</v>
      </c>
      <c r="AX75" s="185">
        <v>3</v>
      </c>
      <c r="AY75" s="185" t="s">
        <v>410</v>
      </c>
      <c r="AZ75" s="185" t="s">
        <v>786</v>
      </c>
      <c r="BA75" s="185" t="s">
        <v>503</v>
      </c>
      <c r="BB75" s="185" t="s">
        <v>786</v>
      </c>
      <c r="BC75" s="185" t="s">
        <v>653</v>
      </c>
      <c r="BD75" s="185" t="s">
        <v>503</v>
      </c>
      <c r="BE75" s="185" t="s">
        <v>3792</v>
      </c>
      <c r="BF75" s="185">
        <v>3</v>
      </c>
      <c r="BG75" s="185" t="s">
        <v>3811</v>
      </c>
      <c r="BH75" s="185" t="s">
        <v>3812</v>
      </c>
      <c r="BI75" s="185" t="s">
        <v>3813</v>
      </c>
      <c r="BJ75" s="185" t="s">
        <v>3814</v>
      </c>
      <c r="BK75" s="185" t="s">
        <v>505</v>
      </c>
      <c r="BL75" s="185" t="s">
        <v>567</v>
      </c>
      <c r="BM75" s="185" t="s">
        <v>3815</v>
      </c>
      <c r="BN75" s="185">
        <v>2</v>
      </c>
      <c r="BO75" s="185" t="s">
        <v>3299</v>
      </c>
      <c r="BP75" s="185" t="s">
        <v>199</v>
      </c>
      <c r="BQ75" s="185" t="s">
        <v>3300</v>
      </c>
      <c r="BR75" s="185" t="s">
        <v>199</v>
      </c>
      <c r="BS75" s="185" t="s">
        <v>202</v>
      </c>
      <c r="BT75" s="185" t="s">
        <v>3816</v>
      </c>
    </row>
    <row r="76" spans="1:72" s="184" customFormat="1" ht="54.95" customHeight="1" x14ac:dyDescent="0.25">
      <c r="A76" s="155">
        <v>24</v>
      </c>
      <c r="B76" s="184" t="s">
        <v>472</v>
      </c>
      <c r="C76" s="184" t="s">
        <v>154</v>
      </c>
      <c r="D76" s="184" t="s">
        <v>4114</v>
      </c>
      <c r="E76" s="184" t="s">
        <v>4115</v>
      </c>
      <c r="F76" s="184" t="s">
        <v>4116</v>
      </c>
      <c r="G76" s="184" t="s">
        <v>4117</v>
      </c>
      <c r="H76" s="184" t="s">
        <v>4118</v>
      </c>
      <c r="I76" s="184" t="s">
        <v>4119</v>
      </c>
      <c r="J76" s="184" t="s">
        <v>4120</v>
      </c>
      <c r="K76" s="184" t="s">
        <v>4121</v>
      </c>
      <c r="L76" s="184" t="s">
        <v>3799</v>
      </c>
      <c r="M76" s="184" t="s">
        <v>4122</v>
      </c>
      <c r="N76" s="184" t="s">
        <v>4123</v>
      </c>
      <c r="O76" s="184">
        <v>20</v>
      </c>
      <c r="P76" s="184" t="s">
        <v>484</v>
      </c>
      <c r="Q76" s="184" t="s">
        <v>4124</v>
      </c>
      <c r="R76" s="184" t="s">
        <v>4125</v>
      </c>
      <c r="S76" s="184" t="s">
        <v>4126</v>
      </c>
      <c r="T76" s="184" t="s">
        <v>4127</v>
      </c>
      <c r="U76" s="184" t="s">
        <v>4128</v>
      </c>
      <c r="V76" s="184" t="s">
        <v>4129</v>
      </c>
      <c r="W76" s="184" t="s">
        <v>4130</v>
      </c>
      <c r="X76" s="184" t="s">
        <v>4131</v>
      </c>
      <c r="Y76" s="185" t="s">
        <v>3806</v>
      </c>
      <c r="Z76" s="185">
        <v>4</v>
      </c>
      <c r="AA76" s="185" t="s">
        <v>3807</v>
      </c>
      <c r="AB76" s="185" t="s">
        <v>3808</v>
      </c>
      <c r="AC76" s="185" t="s">
        <v>568</v>
      </c>
      <c r="AD76" s="185" t="s">
        <v>3808</v>
      </c>
      <c r="AE76" s="185" t="s">
        <v>568</v>
      </c>
      <c r="AF76" s="185" t="s">
        <v>464</v>
      </c>
      <c r="AG76" s="185" t="s">
        <v>3809</v>
      </c>
      <c r="AH76" s="185">
        <v>4</v>
      </c>
      <c r="AI76" s="185" t="s">
        <v>498</v>
      </c>
      <c r="AJ76" s="185" t="s">
        <v>179</v>
      </c>
      <c r="AK76" s="185" t="s">
        <v>919</v>
      </c>
      <c r="AL76" s="185" t="s">
        <v>179</v>
      </c>
      <c r="AM76" s="185" t="s">
        <v>408</v>
      </c>
      <c r="AN76" s="185" t="s">
        <v>384</v>
      </c>
      <c r="AO76" s="185" t="s">
        <v>3810</v>
      </c>
      <c r="AP76" s="185">
        <v>4</v>
      </c>
      <c r="AQ76" s="185" t="s">
        <v>184</v>
      </c>
      <c r="AR76" s="185" t="s">
        <v>186</v>
      </c>
      <c r="AS76" s="185" t="s">
        <v>185</v>
      </c>
      <c r="AT76" s="185" t="s">
        <v>184</v>
      </c>
      <c r="AU76" s="185" t="s">
        <v>186</v>
      </c>
      <c r="AV76" s="185" t="s">
        <v>185</v>
      </c>
      <c r="AW76" s="185" t="s">
        <v>57</v>
      </c>
      <c r="AX76" s="185">
        <v>3</v>
      </c>
      <c r="AY76" s="185" t="s">
        <v>410</v>
      </c>
      <c r="AZ76" s="185" t="s">
        <v>786</v>
      </c>
      <c r="BA76" s="185" t="s">
        <v>503</v>
      </c>
      <c r="BB76" s="185" t="s">
        <v>786</v>
      </c>
      <c r="BC76" s="185" t="s">
        <v>653</v>
      </c>
      <c r="BD76" s="185" t="s">
        <v>503</v>
      </c>
      <c r="BE76" s="185" t="s">
        <v>3792</v>
      </c>
      <c r="BF76" s="185">
        <v>3</v>
      </c>
      <c r="BG76" s="185" t="s">
        <v>3811</v>
      </c>
      <c r="BH76" s="185" t="s">
        <v>3812</v>
      </c>
      <c r="BI76" s="185" t="s">
        <v>3813</v>
      </c>
      <c r="BJ76" s="185" t="s">
        <v>3814</v>
      </c>
      <c r="BK76" s="185" t="s">
        <v>505</v>
      </c>
      <c r="BL76" s="185" t="s">
        <v>567</v>
      </c>
      <c r="BM76" s="185" t="s">
        <v>3815</v>
      </c>
      <c r="BN76" s="185">
        <v>2</v>
      </c>
      <c r="BO76" s="185" t="s">
        <v>3299</v>
      </c>
      <c r="BP76" s="185" t="s">
        <v>199</v>
      </c>
      <c r="BQ76" s="185" t="s">
        <v>3300</v>
      </c>
      <c r="BR76" s="185" t="s">
        <v>199</v>
      </c>
      <c r="BS76" s="185" t="s">
        <v>202</v>
      </c>
      <c r="BT76" s="185" t="s">
        <v>3816</v>
      </c>
    </row>
    <row r="77" spans="1:72" s="184" customFormat="1" ht="54.95" customHeight="1" x14ac:dyDescent="0.25">
      <c r="A77" s="155">
        <v>25</v>
      </c>
      <c r="B77" s="184" t="s">
        <v>978</v>
      </c>
      <c r="C77" s="184" t="s">
        <v>325</v>
      </c>
      <c r="D77" s="184" t="s">
        <v>4132</v>
      </c>
      <c r="E77" s="184" t="s">
        <v>4133</v>
      </c>
      <c r="F77" s="184" t="s">
        <v>4134</v>
      </c>
      <c r="G77" s="184" t="s">
        <v>4135</v>
      </c>
      <c r="H77" s="184" t="s">
        <v>4136</v>
      </c>
      <c r="I77" s="184" t="s">
        <v>4137</v>
      </c>
      <c r="J77" s="184" t="s">
        <v>4138</v>
      </c>
      <c r="K77" s="184" t="s">
        <v>4139</v>
      </c>
      <c r="L77" s="184" t="s">
        <v>3799</v>
      </c>
      <c r="M77" s="184" t="s">
        <v>4140</v>
      </c>
      <c r="N77" s="184" t="s">
        <v>3958</v>
      </c>
      <c r="O77" s="184">
        <v>20</v>
      </c>
      <c r="P77" s="184" t="s">
        <v>259</v>
      </c>
      <c r="Q77" s="184" t="s">
        <v>4141</v>
      </c>
      <c r="R77" s="184" t="s">
        <v>4142</v>
      </c>
      <c r="S77" s="184" t="s">
        <v>4143</v>
      </c>
      <c r="T77" s="184" t="s">
        <v>4144</v>
      </c>
      <c r="U77" s="184" t="s">
        <v>4145</v>
      </c>
      <c r="V77" s="184" t="s">
        <v>4146</v>
      </c>
      <c r="W77" s="184" t="s">
        <v>4147</v>
      </c>
      <c r="X77" s="184" t="s">
        <v>4148</v>
      </c>
      <c r="Y77" s="185" t="s">
        <v>3806</v>
      </c>
      <c r="Z77" s="185">
        <v>4</v>
      </c>
      <c r="AA77" s="185" t="s">
        <v>3807</v>
      </c>
      <c r="AB77" s="185" t="s">
        <v>3808</v>
      </c>
      <c r="AC77" s="185" t="s">
        <v>568</v>
      </c>
      <c r="AD77" s="185" t="s">
        <v>3808</v>
      </c>
      <c r="AE77" s="185" t="s">
        <v>568</v>
      </c>
      <c r="AF77" s="185" t="s">
        <v>464</v>
      </c>
      <c r="AG77" s="185" t="s">
        <v>3809</v>
      </c>
      <c r="AH77" s="185">
        <v>4</v>
      </c>
      <c r="AI77" s="185" t="s">
        <v>498</v>
      </c>
      <c r="AJ77" s="185" t="s">
        <v>179</v>
      </c>
      <c r="AK77" s="185" t="s">
        <v>919</v>
      </c>
      <c r="AL77" s="185" t="s">
        <v>179</v>
      </c>
      <c r="AM77" s="185" t="s">
        <v>408</v>
      </c>
      <c r="AN77" s="185" t="s">
        <v>384</v>
      </c>
      <c r="AO77" s="185" t="s">
        <v>3810</v>
      </c>
      <c r="AP77" s="185">
        <v>4</v>
      </c>
      <c r="AQ77" s="185" t="s">
        <v>184</v>
      </c>
      <c r="AR77" s="185" t="s">
        <v>186</v>
      </c>
      <c r="AS77" s="185" t="s">
        <v>185</v>
      </c>
      <c r="AT77" s="185" t="s">
        <v>184</v>
      </c>
      <c r="AU77" s="185" t="s">
        <v>186</v>
      </c>
      <c r="AV77" s="185" t="s">
        <v>185</v>
      </c>
      <c r="AW77" s="185" t="s">
        <v>57</v>
      </c>
      <c r="AX77" s="185">
        <v>3</v>
      </c>
      <c r="AY77" s="185" t="s">
        <v>410</v>
      </c>
      <c r="AZ77" s="185" t="s">
        <v>786</v>
      </c>
      <c r="BA77" s="185" t="s">
        <v>503</v>
      </c>
      <c r="BB77" s="185" t="s">
        <v>786</v>
      </c>
      <c r="BC77" s="185" t="s">
        <v>653</v>
      </c>
      <c r="BD77" s="185" t="s">
        <v>503</v>
      </c>
      <c r="BE77" s="185" t="s">
        <v>3792</v>
      </c>
      <c r="BF77" s="185">
        <v>3</v>
      </c>
      <c r="BG77" s="185" t="s">
        <v>3811</v>
      </c>
      <c r="BH77" s="185" t="s">
        <v>3812</v>
      </c>
      <c r="BI77" s="185" t="s">
        <v>3813</v>
      </c>
      <c r="BJ77" s="185" t="s">
        <v>3814</v>
      </c>
      <c r="BK77" s="185" t="s">
        <v>505</v>
      </c>
      <c r="BL77" s="185" t="s">
        <v>567</v>
      </c>
      <c r="BM77" s="185" t="s">
        <v>3815</v>
      </c>
      <c r="BN77" s="185">
        <v>2</v>
      </c>
      <c r="BO77" s="185" t="s">
        <v>3299</v>
      </c>
      <c r="BP77" s="185" t="s">
        <v>199</v>
      </c>
      <c r="BQ77" s="185" t="s">
        <v>3300</v>
      </c>
      <c r="BR77" s="185" t="s">
        <v>199</v>
      </c>
      <c r="BS77" s="185" t="s">
        <v>202</v>
      </c>
      <c r="BT77" s="185" t="s">
        <v>3816</v>
      </c>
    </row>
    <row r="78" spans="1:72" s="184" customFormat="1" ht="54.95" customHeight="1" x14ac:dyDescent="0.25">
      <c r="A78" s="155">
        <v>26</v>
      </c>
      <c r="B78" s="184" t="s">
        <v>739</v>
      </c>
      <c r="C78" s="184" t="s">
        <v>154</v>
      </c>
      <c r="D78" s="184" t="s">
        <v>4149</v>
      </c>
      <c r="E78" s="184" t="s">
        <v>4150</v>
      </c>
      <c r="F78" s="184" t="s">
        <v>4151</v>
      </c>
      <c r="G78" s="184" t="s">
        <v>4152</v>
      </c>
      <c r="H78" s="184" t="s">
        <v>4153</v>
      </c>
      <c r="I78" s="184" t="s">
        <v>4154</v>
      </c>
      <c r="J78" s="184" t="s">
        <v>4155</v>
      </c>
      <c r="K78" s="184" t="s">
        <v>4156</v>
      </c>
      <c r="L78" s="184" t="s">
        <v>3799</v>
      </c>
      <c r="M78" s="184" t="s">
        <v>4157</v>
      </c>
      <c r="N78" s="184" t="s">
        <v>4158</v>
      </c>
      <c r="O78" s="184">
        <v>20</v>
      </c>
      <c r="P78" s="184" t="s">
        <v>259</v>
      </c>
      <c r="Q78" s="184" t="s">
        <v>4159</v>
      </c>
      <c r="R78" s="184" t="s">
        <v>4160</v>
      </c>
      <c r="S78" s="184" t="s">
        <v>4161</v>
      </c>
      <c r="T78" s="184" t="s">
        <v>4162</v>
      </c>
      <c r="U78" s="184" t="s">
        <v>4163</v>
      </c>
      <c r="V78" s="184" t="s">
        <v>4164</v>
      </c>
      <c r="W78" s="184" t="s">
        <v>3921</v>
      </c>
      <c r="X78" s="184" t="s">
        <v>4165</v>
      </c>
      <c r="Y78" s="185" t="s">
        <v>3806</v>
      </c>
      <c r="Z78" s="185">
        <v>4</v>
      </c>
      <c r="AA78" s="185" t="s">
        <v>3807</v>
      </c>
      <c r="AB78" s="185" t="s">
        <v>3808</v>
      </c>
      <c r="AC78" s="185" t="s">
        <v>568</v>
      </c>
      <c r="AD78" s="185" t="s">
        <v>3808</v>
      </c>
      <c r="AE78" s="185" t="s">
        <v>568</v>
      </c>
      <c r="AF78" s="185" t="s">
        <v>464</v>
      </c>
      <c r="AG78" s="185" t="s">
        <v>3809</v>
      </c>
      <c r="AH78" s="185">
        <v>4</v>
      </c>
      <c r="AI78" s="185" t="s">
        <v>498</v>
      </c>
      <c r="AJ78" s="185" t="s">
        <v>179</v>
      </c>
      <c r="AK78" s="185" t="s">
        <v>919</v>
      </c>
      <c r="AL78" s="185" t="s">
        <v>179</v>
      </c>
      <c r="AM78" s="185" t="s">
        <v>408</v>
      </c>
      <c r="AN78" s="185" t="s">
        <v>384</v>
      </c>
      <c r="AO78" s="185" t="s">
        <v>3810</v>
      </c>
      <c r="AP78" s="185">
        <v>4</v>
      </c>
      <c r="AQ78" s="185" t="s">
        <v>184</v>
      </c>
      <c r="AR78" s="185" t="s">
        <v>186</v>
      </c>
      <c r="AS78" s="185" t="s">
        <v>185</v>
      </c>
      <c r="AT78" s="185" t="s">
        <v>184</v>
      </c>
      <c r="AU78" s="185" t="s">
        <v>186</v>
      </c>
      <c r="AV78" s="185" t="s">
        <v>185</v>
      </c>
      <c r="AW78" s="185" t="s">
        <v>57</v>
      </c>
      <c r="AX78" s="185">
        <v>3</v>
      </c>
      <c r="AY78" s="185" t="s">
        <v>410</v>
      </c>
      <c r="AZ78" s="185" t="s">
        <v>786</v>
      </c>
      <c r="BA78" s="185" t="s">
        <v>503</v>
      </c>
      <c r="BB78" s="185" t="s">
        <v>786</v>
      </c>
      <c r="BC78" s="185" t="s">
        <v>653</v>
      </c>
      <c r="BD78" s="185" t="s">
        <v>503</v>
      </c>
      <c r="BE78" s="185" t="s">
        <v>3792</v>
      </c>
      <c r="BF78" s="185">
        <v>3</v>
      </c>
      <c r="BG78" s="185" t="s">
        <v>3811</v>
      </c>
      <c r="BH78" s="185" t="s">
        <v>3812</v>
      </c>
      <c r="BI78" s="185" t="s">
        <v>3813</v>
      </c>
      <c r="BJ78" s="185" t="s">
        <v>3814</v>
      </c>
      <c r="BK78" s="185" t="s">
        <v>505</v>
      </c>
      <c r="BL78" s="185" t="s">
        <v>567</v>
      </c>
      <c r="BM78" s="185" t="s">
        <v>3815</v>
      </c>
      <c r="BN78" s="185">
        <v>2</v>
      </c>
      <c r="BO78" s="185" t="s">
        <v>3299</v>
      </c>
      <c r="BP78" s="185" t="s">
        <v>199</v>
      </c>
      <c r="BQ78" s="185" t="s">
        <v>3300</v>
      </c>
      <c r="BR78" s="185" t="s">
        <v>199</v>
      </c>
      <c r="BS78" s="185" t="s">
        <v>202</v>
      </c>
      <c r="BT78" s="185" t="s">
        <v>3816</v>
      </c>
    </row>
    <row r="79" spans="1:72" s="184" customFormat="1" ht="54.95" customHeight="1" x14ac:dyDescent="0.25">
      <c r="A79" s="155">
        <v>27</v>
      </c>
      <c r="B79" s="184" t="s">
        <v>959</v>
      </c>
      <c r="C79" s="184" t="s">
        <v>570</v>
      </c>
      <c r="D79" s="184" t="s">
        <v>4166</v>
      </c>
      <c r="E79" s="184" t="s">
        <v>4167</v>
      </c>
      <c r="F79" s="184" t="s">
        <v>4168</v>
      </c>
      <c r="G79" s="184" t="s">
        <v>4169</v>
      </c>
      <c r="H79" s="184" t="s">
        <v>4170</v>
      </c>
      <c r="I79" s="184" t="s">
        <v>4171</v>
      </c>
      <c r="J79" s="184" t="s">
        <v>4172</v>
      </c>
      <c r="K79" s="184" t="s">
        <v>4173</v>
      </c>
      <c r="L79" s="184" t="s">
        <v>3799</v>
      </c>
      <c r="M79" s="184" t="s">
        <v>4174</v>
      </c>
      <c r="N79" s="184" t="s">
        <v>3825</v>
      </c>
      <c r="O79" s="184">
        <v>20</v>
      </c>
      <c r="P79" s="184" t="s">
        <v>259</v>
      </c>
      <c r="Q79" s="184" t="s">
        <v>4175</v>
      </c>
      <c r="R79" s="184" t="s">
        <v>4176</v>
      </c>
      <c r="S79" s="184" t="s">
        <v>4177</v>
      </c>
      <c r="T79" s="184" t="s">
        <v>4178</v>
      </c>
      <c r="U79" s="184" t="s">
        <v>1780</v>
      </c>
      <c r="V79" s="184" t="s">
        <v>4179</v>
      </c>
      <c r="W79" s="184" t="s">
        <v>4180</v>
      </c>
      <c r="X79" s="184" t="s">
        <v>4181</v>
      </c>
      <c r="Y79" s="185" t="s">
        <v>3806</v>
      </c>
      <c r="Z79" s="185">
        <v>4</v>
      </c>
      <c r="AA79" s="185" t="s">
        <v>3807</v>
      </c>
      <c r="AB79" s="185" t="s">
        <v>3808</v>
      </c>
      <c r="AC79" s="185" t="s">
        <v>568</v>
      </c>
      <c r="AD79" s="185" t="s">
        <v>3808</v>
      </c>
      <c r="AE79" s="185" t="s">
        <v>568</v>
      </c>
      <c r="AF79" s="185" t="s">
        <v>464</v>
      </c>
      <c r="AG79" s="185" t="s">
        <v>3809</v>
      </c>
      <c r="AH79" s="185">
        <v>4</v>
      </c>
      <c r="AI79" s="185" t="s">
        <v>498</v>
      </c>
      <c r="AJ79" s="185" t="s">
        <v>179</v>
      </c>
      <c r="AK79" s="185" t="s">
        <v>919</v>
      </c>
      <c r="AL79" s="185" t="s">
        <v>179</v>
      </c>
      <c r="AM79" s="185" t="s">
        <v>408</v>
      </c>
      <c r="AN79" s="185" t="s">
        <v>384</v>
      </c>
      <c r="AO79" s="185" t="s">
        <v>3810</v>
      </c>
      <c r="AP79" s="185">
        <v>4</v>
      </c>
      <c r="AQ79" s="185" t="s">
        <v>184</v>
      </c>
      <c r="AR79" s="185" t="s">
        <v>186</v>
      </c>
      <c r="AS79" s="185" t="s">
        <v>185</v>
      </c>
      <c r="AT79" s="185" t="s">
        <v>184</v>
      </c>
      <c r="AU79" s="185" t="s">
        <v>186</v>
      </c>
      <c r="AV79" s="185" t="s">
        <v>185</v>
      </c>
      <c r="AW79" s="185" t="s">
        <v>57</v>
      </c>
      <c r="AX79" s="185">
        <v>3</v>
      </c>
      <c r="AY79" s="185" t="s">
        <v>410</v>
      </c>
      <c r="AZ79" s="185" t="s">
        <v>786</v>
      </c>
      <c r="BA79" s="185" t="s">
        <v>503</v>
      </c>
      <c r="BB79" s="185" t="s">
        <v>786</v>
      </c>
      <c r="BC79" s="185" t="s">
        <v>653</v>
      </c>
      <c r="BD79" s="185" t="s">
        <v>503</v>
      </c>
      <c r="BE79" s="185" t="s">
        <v>3792</v>
      </c>
      <c r="BF79" s="185">
        <v>3</v>
      </c>
      <c r="BG79" s="185" t="s">
        <v>3811</v>
      </c>
      <c r="BH79" s="185" t="s">
        <v>3812</v>
      </c>
      <c r="BI79" s="185" t="s">
        <v>3813</v>
      </c>
      <c r="BJ79" s="185" t="s">
        <v>3814</v>
      </c>
      <c r="BK79" s="185" t="s">
        <v>505</v>
      </c>
      <c r="BL79" s="185" t="s">
        <v>567</v>
      </c>
      <c r="BM79" s="185" t="s">
        <v>3815</v>
      </c>
      <c r="BN79" s="185">
        <v>2</v>
      </c>
      <c r="BO79" s="185" t="s">
        <v>3299</v>
      </c>
      <c r="BP79" s="185" t="s">
        <v>199</v>
      </c>
      <c r="BQ79" s="185" t="s">
        <v>3300</v>
      </c>
      <c r="BR79" s="185" t="s">
        <v>199</v>
      </c>
      <c r="BS79" s="185" t="s">
        <v>202</v>
      </c>
      <c r="BT79" s="185" t="s">
        <v>3816</v>
      </c>
    </row>
    <row r="80" spans="1:72" s="184" customFormat="1" ht="54.95" customHeight="1" x14ac:dyDescent="0.25">
      <c r="A80" s="155">
        <v>28</v>
      </c>
      <c r="B80" s="184" t="s">
        <v>444</v>
      </c>
      <c r="C80" s="184" t="s">
        <v>205</v>
      </c>
      <c r="D80" s="184" t="s">
        <v>4182</v>
      </c>
      <c r="E80" s="184" t="s">
        <v>4183</v>
      </c>
      <c r="F80" s="184" t="s">
        <v>4184</v>
      </c>
      <c r="G80" s="184" t="s">
        <v>4185</v>
      </c>
      <c r="H80" s="184" t="s">
        <v>4186</v>
      </c>
      <c r="I80" s="184" t="s">
        <v>4187</v>
      </c>
      <c r="J80" s="184" t="s">
        <v>4188</v>
      </c>
      <c r="K80" s="184" t="s">
        <v>4189</v>
      </c>
      <c r="L80" s="184" t="s">
        <v>3799</v>
      </c>
      <c r="M80" s="184" t="s">
        <v>4190</v>
      </c>
      <c r="N80" s="184" t="s">
        <v>4191</v>
      </c>
      <c r="O80" s="184">
        <v>20</v>
      </c>
      <c r="P80" s="184" t="s">
        <v>164</v>
      </c>
      <c r="Q80" s="184" t="s">
        <v>4192</v>
      </c>
      <c r="R80" s="184" t="s">
        <v>4193</v>
      </c>
      <c r="S80" s="184" t="s">
        <v>4194</v>
      </c>
      <c r="T80" s="184" t="s">
        <v>1227</v>
      </c>
      <c r="U80" s="184" t="s">
        <v>521</v>
      </c>
      <c r="V80" s="184" t="s">
        <v>4195</v>
      </c>
      <c r="W80" s="184" t="s">
        <v>4196</v>
      </c>
      <c r="X80" s="184" t="s">
        <v>4197</v>
      </c>
      <c r="Y80" s="185" t="s">
        <v>3806</v>
      </c>
      <c r="Z80" s="185">
        <v>4</v>
      </c>
      <c r="AA80" s="185" t="s">
        <v>3807</v>
      </c>
      <c r="AB80" s="185" t="s">
        <v>3808</v>
      </c>
      <c r="AC80" s="185" t="s">
        <v>568</v>
      </c>
      <c r="AD80" s="185" t="s">
        <v>3808</v>
      </c>
      <c r="AE80" s="185" t="s">
        <v>568</v>
      </c>
      <c r="AF80" s="185" t="s">
        <v>464</v>
      </c>
      <c r="AG80" s="185" t="s">
        <v>3809</v>
      </c>
      <c r="AH80" s="185">
        <v>4</v>
      </c>
      <c r="AI80" s="185" t="s">
        <v>498</v>
      </c>
      <c r="AJ80" s="185" t="s">
        <v>179</v>
      </c>
      <c r="AK80" s="185" t="s">
        <v>919</v>
      </c>
      <c r="AL80" s="185" t="s">
        <v>179</v>
      </c>
      <c r="AM80" s="185" t="s">
        <v>408</v>
      </c>
      <c r="AN80" s="185" t="s">
        <v>384</v>
      </c>
      <c r="AO80" s="185" t="s">
        <v>3810</v>
      </c>
      <c r="AP80" s="185">
        <v>4</v>
      </c>
      <c r="AQ80" s="185" t="s">
        <v>184</v>
      </c>
      <c r="AR80" s="185" t="s">
        <v>186</v>
      </c>
      <c r="AS80" s="185" t="s">
        <v>185</v>
      </c>
      <c r="AT80" s="185" t="s">
        <v>184</v>
      </c>
      <c r="AU80" s="185" t="s">
        <v>186</v>
      </c>
      <c r="AV80" s="185" t="s">
        <v>185</v>
      </c>
      <c r="AW80" s="185" t="s">
        <v>57</v>
      </c>
      <c r="AX80" s="185">
        <v>3</v>
      </c>
      <c r="AY80" s="185" t="s">
        <v>410</v>
      </c>
      <c r="AZ80" s="185" t="s">
        <v>786</v>
      </c>
      <c r="BA80" s="185" t="s">
        <v>503</v>
      </c>
      <c r="BB80" s="185" t="s">
        <v>786</v>
      </c>
      <c r="BC80" s="185" t="s">
        <v>653</v>
      </c>
      <c r="BD80" s="185" t="s">
        <v>503</v>
      </c>
      <c r="BE80" s="185" t="s">
        <v>3792</v>
      </c>
      <c r="BF80" s="185">
        <v>3</v>
      </c>
      <c r="BG80" s="185" t="s">
        <v>3811</v>
      </c>
      <c r="BH80" s="185" t="s">
        <v>3812</v>
      </c>
      <c r="BI80" s="185" t="s">
        <v>3813</v>
      </c>
      <c r="BJ80" s="185" t="s">
        <v>3814</v>
      </c>
      <c r="BK80" s="185" t="s">
        <v>505</v>
      </c>
      <c r="BL80" s="185" t="s">
        <v>567</v>
      </c>
      <c r="BM80" s="185" t="s">
        <v>3815</v>
      </c>
      <c r="BN80" s="185">
        <v>2</v>
      </c>
      <c r="BO80" s="185" t="s">
        <v>3299</v>
      </c>
      <c r="BP80" s="185" t="s">
        <v>199</v>
      </c>
      <c r="BQ80" s="185" t="s">
        <v>3300</v>
      </c>
      <c r="BR80" s="185" t="s">
        <v>199</v>
      </c>
      <c r="BS80" s="185" t="s">
        <v>202</v>
      </c>
      <c r="BT80" s="185" t="s">
        <v>3816</v>
      </c>
    </row>
    <row r="81" spans="1:72" s="184" customFormat="1" ht="54.95" customHeight="1" x14ac:dyDescent="0.25">
      <c r="A81" s="155">
        <v>29</v>
      </c>
      <c r="B81" s="184" t="s">
        <v>798</v>
      </c>
      <c r="C81" s="184" t="s">
        <v>154</v>
      </c>
      <c r="D81" s="184" t="s">
        <v>4198</v>
      </c>
      <c r="E81" s="184" t="s">
        <v>4199</v>
      </c>
      <c r="F81" s="184" t="s">
        <v>4200</v>
      </c>
      <c r="G81" s="184" t="s">
        <v>4201</v>
      </c>
      <c r="H81" s="184" t="s">
        <v>4202</v>
      </c>
      <c r="I81" s="184" t="s">
        <v>4203</v>
      </c>
      <c r="J81" s="184" t="s">
        <v>4204</v>
      </c>
      <c r="K81" s="184" t="s">
        <v>4205</v>
      </c>
      <c r="L81" s="184" t="s">
        <v>3799</v>
      </c>
      <c r="M81" s="184" t="s">
        <v>4206</v>
      </c>
      <c r="N81" s="184" t="s">
        <v>4123</v>
      </c>
      <c r="O81" s="184">
        <v>20</v>
      </c>
      <c r="P81" s="184" t="s">
        <v>484</v>
      </c>
      <c r="Q81" s="184" t="s">
        <v>4207</v>
      </c>
      <c r="R81" s="184" t="s">
        <v>4208</v>
      </c>
      <c r="S81" s="184" t="s">
        <v>4209</v>
      </c>
      <c r="T81" s="184" t="s">
        <v>1165</v>
      </c>
      <c r="U81" s="184" t="s">
        <v>4210</v>
      </c>
      <c r="V81" s="184" t="s">
        <v>4211</v>
      </c>
      <c r="W81" s="184" t="s">
        <v>4212</v>
      </c>
      <c r="X81" s="184" t="s">
        <v>4213</v>
      </c>
      <c r="Y81" s="185" t="s">
        <v>3806</v>
      </c>
      <c r="Z81" s="185">
        <v>4</v>
      </c>
      <c r="AA81" s="185" t="s">
        <v>3807</v>
      </c>
      <c r="AB81" s="185" t="s">
        <v>3808</v>
      </c>
      <c r="AC81" s="185" t="s">
        <v>568</v>
      </c>
      <c r="AD81" s="185" t="s">
        <v>3808</v>
      </c>
      <c r="AE81" s="185" t="s">
        <v>568</v>
      </c>
      <c r="AF81" s="185" t="s">
        <v>464</v>
      </c>
      <c r="AG81" s="185" t="s">
        <v>3809</v>
      </c>
      <c r="AH81" s="185">
        <v>4</v>
      </c>
      <c r="AI81" s="185" t="s">
        <v>498</v>
      </c>
      <c r="AJ81" s="185" t="s">
        <v>179</v>
      </c>
      <c r="AK81" s="185" t="s">
        <v>919</v>
      </c>
      <c r="AL81" s="185" t="s">
        <v>179</v>
      </c>
      <c r="AM81" s="185" t="s">
        <v>408</v>
      </c>
      <c r="AN81" s="185" t="s">
        <v>384</v>
      </c>
      <c r="AO81" s="185" t="s">
        <v>3810</v>
      </c>
      <c r="AP81" s="185">
        <v>4</v>
      </c>
      <c r="AQ81" s="185" t="s">
        <v>184</v>
      </c>
      <c r="AR81" s="185" t="s">
        <v>186</v>
      </c>
      <c r="AS81" s="185" t="s">
        <v>185</v>
      </c>
      <c r="AT81" s="185" t="s">
        <v>184</v>
      </c>
      <c r="AU81" s="185" t="s">
        <v>186</v>
      </c>
      <c r="AV81" s="185" t="s">
        <v>185</v>
      </c>
      <c r="AW81" s="185" t="s">
        <v>57</v>
      </c>
      <c r="AX81" s="185">
        <v>3</v>
      </c>
      <c r="AY81" s="185" t="s">
        <v>410</v>
      </c>
      <c r="AZ81" s="185" t="s">
        <v>786</v>
      </c>
      <c r="BA81" s="185" t="s">
        <v>503</v>
      </c>
      <c r="BB81" s="185" t="s">
        <v>786</v>
      </c>
      <c r="BC81" s="185" t="s">
        <v>653</v>
      </c>
      <c r="BD81" s="185" t="s">
        <v>503</v>
      </c>
      <c r="BE81" s="185" t="s">
        <v>3792</v>
      </c>
      <c r="BF81" s="185">
        <v>3</v>
      </c>
      <c r="BG81" s="185" t="s">
        <v>3811</v>
      </c>
      <c r="BH81" s="185" t="s">
        <v>3812</v>
      </c>
      <c r="BI81" s="185" t="s">
        <v>3813</v>
      </c>
      <c r="BJ81" s="185" t="s">
        <v>3814</v>
      </c>
      <c r="BK81" s="185" t="s">
        <v>505</v>
      </c>
      <c r="BL81" s="185" t="s">
        <v>567</v>
      </c>
      <c r="BM81" s="185" t="s">
        <v>3815</v>
      </c>
      <c r="BN81" s="185">
        <v>2</v>
      </c>
      <c r="BO81" s="185" t="s">
        <v>3299</v>
      </c>
      <c r="BP81" s="185" t="s">
        <v>199</v>
      </c>
      <c r="BQ81" s="185" t="s">
        <v>3300</v>
      </c>
      <c r="BR81" s="185" t="s">
        <v>199</v>
      </c>
      <c r="BS81" s="185" t="s">
        <v>202</v>
      </c>
      <c r="BT81" s="185" t="s">
        <v>3816</v>
      </c>
    </row>
    <row r="82" spans="1:72" s="184" customFormat="1" ht="54.95" customHeight="1" x14ac:dyDescent="0.25">
      <c r="A82" s="155">
        <v>30</v>
      </c>
      <c r="B82" s="184" t="s">
        <v>765</v>
      </c>
      <c r="C82" s="184" t="s">
        <v>325</v>
      </c>
      <c r="D82" s="184" t="s">
        <v>4214</v>
      </c>
      <c r="E82" s="184" t="s">
        <v>4215</v>
      </c>
      <c r="F82" s="184" t="s">
        <v>4216</v>
      </c>
      <c r="G82" s="184" t="s">
        <v>4217</v>
      </c>
      <c r="H82" s="184" t="s">
        <v>4218</v>
      </c>
      <c r="I82" s="184" t="s">
        <v>4219</v>
      </c>
      <c r="J82" s="184" t="s">
        <v>4220</v>
      </c>
      <c r="K82" s="184" t="s">
        <v>4221</v>
      </c>
      <c r="L82" s="184" t="s">
        <v>3799</v>
      </c>
      <c r="M82" s="184" t="s">
        <v>4222</v>
      </c>
      <c r="N82" s="184" t="s">
        <v>3801</v>
      </c>
      <c r="O82" s="184">
        <v>20</v>
      </c>
      <c r="P82" s="184" t="s">
        <v>259</v>
      </c>
      <c r="Q82" s="184" t="s">
        <v>4223</v>
      </c>
      <c r="R82" s="184" t="s">
        <v>4224</v>
      </c>
      <c r="S82" s="184" t="s">
        <v>4225</v>
      </c>
      <c r="T82" s="184" t="s">
        <v>4226</v>
      </c>
      <c r="U82" s="184" t="s">
        <v>4227</v>
      </c>
      <c r="V82" s="184" t="s">
        <v>4228</v>
      </c>
      <c r="W82" s="184" t="s">
        <v>4229</v>
      </c>
      <c r="X82" s="184" t="s">
        <v>4230</v>
      </c>
      <c r="Y82" s="185" t="s">
        <v>3806</v>
      </c>
      <c r="Z82" s="185">
        <v>4</v>
      </c>
      <c r="AA82" s="185" t="s">
        <v>3807</v>
      </c>
      <c r="AB82" s="185" t="s">
        <v>3808</v>
      </c>
      <c r="AC82" s="185" t="s">
        <v>568</v>
      </c>
      <c r="AD82" s="185" t="s">
        <v>3808</v>
      </c>
      <c r="AE82" s="185" t="s">
        <v>568</v>
      </c>
      <c r="AF82" s="185" t="s">
        <v>464</v>
      </c>
      <c r="AG82" s="185" t="s">
        <v>3809</v>
      </c>
      <c r="AH82" s="185">
        <v>4</v>
      </c>
      <c r="AI82" s="185" t="s">
        <v>498</v>
      </c>
      <c r="AJ82" s="185" t="s">
        <v>179</v>
      </c>
      <c r="AK82" s="185" t="s">
        <v>919</v>
      </c>
      <c r="AL82" s="185" t="s">
        <v>179</v>
      </c>
      <c r="AM82" s="185" t="s">
        <v>408</v>
      </c>
      <c r="AN82" s="185" t="s">
        <v>384</v>
      </c>
      <c r="AO82" s="185" t="s">
        <v>3810</v>
      </c>
      <c r="AP82" s="185">
        <v>4</v>
      </c>
      <c r="AQ82" s="185" t="s">
        <v>184</v>
      </c>
      <c r="AR82" s="185" t="s">
        <v>186</v>
      </c>
      <c r="AS82" s="185" t="s">
        <v>185</v>
      </c>
      <c r="AT82" s="185" t="s">
        <v>184</v>
      </c>
      <c r="AU82" s="185" t="s">
        <v>186</v>
      </c>
      <c r="AV82" s="185" t="s">
        <v>185</v>
      </c>
      <c r="AW82" s="185" t="s">
        <v>57</v>
      </c>
      <c r="AX82" s="185">
        <v>3</v>
      </c>
      <c r="AY82" s="185" t="s">
        <v>410</v>
      </c>
      <c r="AZ82" s="185" t="s">
        <v>786</v>
      </c>
      <c r="BA82" s="185" t="s">
        <v>503</v>
      </c>
      <c r="BB82" s="185" t="s">
        <v>786</v>
      </c>
      <c r="BC82" s="185" t="s">
        <v>653</v>
      </c>
      <c r="BD82" s="185" t="s">
        <v>503</v>
      </c>
      <c r="BE82" s="185" t="s">
        <v>3792</v>
      </c>
      <c r="BF82" s="185">
        <v>3</v>
      </c>
      <c r="BG82" s="185" t="s">
        <v>3811</v>
      </c>
      <c r="BH82" s="185" t="s">
        <v>3812</v>
      </c>
      <c r="BI82" s="185" t="s">
        <v>3813</v>
      </c>
      <c r="BJ82" s="185" t="s">
        <v>3814</v>
      </c>
      <c r="BK82" s="185" t="s">
        <v>505</v>
      </c>
      <c r="BL82" s="185" t="s">
        <v>567</v>
      </c>
      <c r="BM82" s="185" t="s">
        <v>3815</v>
      </c>
      <c r="BN82" s="185">
        <v>2</v>
      </c>
      <c r="BO82" s="185" t="s">
        <v>3299</v>
      </c>
      <c r="BP82" s="185" t="s">
        <v>199</v>
      </c>
      <c r="BQ82" s="185" t="s">
        <v>3300</v>
      </c>
      <c r="BR82" s="185" t="s">
        <v>199</v>
      </c>
      <c r="BS82" s="185" t="s">
        <v>202</v>
      </c>
      <c r="BT82" s="185" t="s">
        <v>3816</v>
      </c>
    </row>
    <row r="83" spans="1:72" x14ac:dyDescent="0.25">
      <c r="A83" s="7"/>
      <c r="B83" s="7"/>
      <c r="C83" s="7"/>
      <c r="D83" s="7"/>
      <c r="E83" s="7"/>
      <c r="F83" s="7"/>
      <c r="G83" s="7"/>
      <c r="H83" s="7"/>
      <c r="I83" s="7"/>
      <c r="J83" s="7"/>
      <c r="K83" s="7"/>
      <c r="L83" s="7"/>
      <c r="M83" s="7"/>
      <c r="N83" s="7"/>
      <c r="O83" s="7"/>
      <c r="P83" s="7"/>
      <c r="Q83" s="7"/>
      <c r="R83" s="7"/>
      <c r="S83" s="7"/>
      <c r="T83" s="7"/>
      <c r="U83" s="7"/>
      <c r="V83" s="7"/>
      <c r="W83" s="7"/>
      <c r="X83" s="7"/>
    </row>
    <row r="84" spans="1:72" x14ac:dyDescent="0.25">
      <c r="A84" s="7"/>
      <c r="B84" s="7"/>
      <c r="C84" s="7"/>
      <c r="D84" s="7"/>
      <c r="E84" s="7"/>
      <c r="F84" s="7"/>
      <c r="G84" s="7"/>
      <c r="H84" s="7"/>
      <c r="I84" s="7"/>
      <c r="J84" s="7"/>
      <c r="K84" s="7"/>
      <c r="L84" s="7"/>
      <c r="M84" s="7"/>
      <c r="N84" s="7"/>
      <c r="O84" s="7"/>
      <c r="P84" s="7"/>
      <c r="Q84" s="7"/>
      <c r="R84" s="7"/>
      <c r="S84" s="7"/>
      <c r="T84" s="7"/>
      <c r="U84" s="7"/>
      <c r="V84" s="7"/>
      <c r="W84" s="7"/>
      <c r="X84" s="7"/>
    </row>
    <row r="85" spans="1:72" x14ac:dyDescent="0.25">
      <c r="A85" s="7"/>
      <c r="B85" s="7"/>
      <c r="C85" s="7"/>
      <c r="D85" s="7"/>
      <c r="E85" s="7"/>
      <c r="F85" s="7"/>
      <c r="G85" s="7"/>
      <c r="H85" s="7"/>
      <c r="I85" s="7"/>
      <c r="J85" s="7"/>
      <c r="K85" s="7"/>
      <c r="L85" s="7"/>
      <c r="M85" s="7"/>
      <c r="N85" s="7"/>
      <c r="O85" s="7"/>
      <c r="P85" s="7"/>
      <c r="Q85" s="7"/>
      <c r="R85" s="7"/>
      <c r="S85" s="7"/>
      <c r="T85" s="7"/>
      <c r="U85" s="7"/>
      <c r="V85" s="7"/>
      <c r="W85" s="7"/>
      <c r="X85" s="7"/>
    </row>
    <row r="86" spans="1:72" x14ac:dyDescent="0.25">
      <c r="A86" s="7"/>
      <c r="B86" s="7"/>
      <c r="C86" s="7"/>
      <c r="D86" s="7"/>
      <c r="E86" s="7"/>
      <c r="F86" s="7"/>
      <c r="G86" s="7"/>
      <c r="H86" s="7"/>
      <c r="I86" s="7"/>
      <c r="J86" s="7"/>
      <c r="K86" s="7"/>
      <c r="L86" s="7"/>
      <c r="M86" s="7"/>
      <c r="N86" s="7"/>
      <c r="O86" s="7"/>
      <c r="P86" s="7"/>
      <c r="Q86" s="7"/>
      <c r="R86" s="7"/>
      <c r="S86" s="7"/>
      <c r="T86" s="7"/>
      <c r="U86" s="7"/>
      <c r="V86" s="7"/>
      <c r="W86" s="7"/>
      <c r="X86" s="7"/>
    </row>
    <row r="87" spans="1:72" x14ac:dyDescent="0.25">
      <c r="A87" s="7"/>
      <c r="B87" s="7"/>
      <c r="C87" s="7"/>
      <c r="D87" s="7"/>
      <c r="E87" s="7"/>
      <c r="F87" s="7"/>
      <c r="G87" s="7"/>
      <c r="H87" s="7"/>
      <c r="I87" s="7"/>
      <c r="J87" s="7"/>
      <c r="K87" s="7"/>
      <c r="L87" s="7"/>
      <c r="M87" s="7"/>
      <c r="N87" s="7"/>
      <c r="O87" s="7"/>
      <c r="P87" s="7"/>
      <c r="Q87" s="7"/>
      <c r="R87" s="7"/>
      <c r="S87" s="7"/>
      <c r="T87" s="7"/>
      <c r="U87" s="7"/>
      <c r="V87" s="7"/>
      <c r="W87" s="7"/>
      <c r="X87" s="7"/>
    </row>
    <row r="88" spans="1:72" x14ac:dyDescent="0.25">
      <c r="A88" s="7"/>
      <c r="B88" s="7"/>
      <c r="C88" s="7"/>
      <c r="D88" s="7"/>
      <c r="E88" s="7"/>
      <c r="F88" s="7"/>
      <c r="G88" s="7"/>
      <c r="H88" s="7"/>
      <c r="I88" s="7"/>
      <c r="J88" s="7"/>
      <c r="K88" s="7"/>
      <c r="L88" s="7"/>
      <c r="M88" s="7"/>
      <c r="N88" s="7"/>
      <c r="O88" s="7"/>
      <c r="P88" s="7"/>
      <c r="Q88" s="7"/>
      <c r="R88" s="7"/>
      <c r="S88" s="7"/>
      <c r="T88" s="7"/>
      <c r="U88" s="7"/>
      <c r="V88" s="7"/>
      <c r="W88" s="7"/>
      <c r="X88" s="7"/>
    </row>
    <row r="89" spans="1:72" x14ac:dyDescent="0.25">
      <c r="A89" s="7"/>
      <c r="B89" s="7"/>
      <c r="C89" s="7"/>
      <c r="D89" s="7"/>
      <c r="E89" s="7"/>
      <c r="F89" s="7"/>
      <c r="G89" s="7"/>
      <c r="H89" s="7"/>
      <c r="I89" s="7"/>
      <c r="J89" s="7"/>
      <c r="K89" s="7"/>
      <c r="L89" s="7"/>
      <c r="M89" s="7"/>
      <c r="N89" s="7"/>
      <c r="O89" s="7"/>
      <c r="P89" s="7"/>
      <c r="Q89" s="7"/>
      <c r="R89" s="7"/>
      <c r="S89" s="7"/>
      <c r="T89" s="7"/>
      <c r="U89" s="7"/>
      <c r="V89" s="7"/>
      <c r="W89" s="7"/>
      <c r="X89" s="7"/>
    </row>
    <row r="90" spans="1:72" x14ac:dyDescent="0.25">
      <c r="A90" s="7"/>
      <c r="B90" s="7"/>
      <c r="C90" s="7"/>
      <c r="D90" s="7"/>
      <c r="E90" s="7"/>
      <c r="F90" s="7"/>
      <c r="G90" s="7"/>
      <c r="H90" s="7"/>
      <c r="I90" s="7"/>
      <c r="J90" s="7"/>
      <c r="K90" s="7"/>
      <c r="L90" s="7"/>
      <c r="M90" s="7"/>
      <c r="N90" s="7"/>
      <c r="O90" s="7"/>
      <c r="P90" s="7"/>
      <c r="Q90" s="7"/>
      <c r="R90" s="7"/>
      <c r="S90" s="7"/>
      <c r="T90" s="7"/>
      <c r="U90" s="7"/>
      <c r="V90" s="7"/>
      <c r="W90" s="7"/>
      <c r="X90" s="7"/>
    </row>
    <row r="91" spans="1:72" x14ac:dyDescent="0.25">
      <c r="A91" s="7"/>
      <c r="B91" s="7"/>
      <c r="C91" s="7"/>
      <c r="D91" s="7"/>
      <c r="E91" s="7"/>
      <c r="F91" s="7"/>
      <c r="G91" s="7"/>
      <c r="H91" s="7"/>
      <c r="I91" s="7"/>
      <c r="J91" s="7"/>
      <c r="K91" s="7"/>
      <c r="L91" s="7"/>
      <c r="M91" s="7"/>
      <c r="N91" s="7"/>
      <c r="O91" s="7"/>
      <c r="P91" s="7"/>
      <c r="Q91" s="7"/>
      <c r="R91" s="7"/>
      <c r="S91" s="7"/>
      <c r="T91" s="7"/>
      <c r="U91" s="7"/>
      <c r="V91" s="7"/>
      <c r="W91" s="7"/>
      <c r="X91" s="7"/>
    </row>
    <row r="92" spans="1:72" x14ac:dyDescent="0.25">
      <c r="A92" s="7"/>
      <c r="B92" s="7"/>
      <c r="C92" s="7"/>
      <c r="D92" s="7"/>
      <c r="E92" s="7"/>
      <c r="F92" s="7"/>
      <c r="G92" s="7"/>
      <c r="H92" s="7"/>
      <c r="I92" s="7"/>
      <c r="J92" s="7"/>
      <c r="K92" s="7"/>
      <c r="L92" s="7"/>
      <c r="M92" s="7"/>
      <c r="N92" s="7"/>
      <c r="O92" s="7"/>
      <c r="P92" s="7"/>
      <c r="Q92" s="7"/>
      <c r="R92" s="7"/>
      <c r="S92" s="7"/>
      <c r="T92" s="7"/>
      <c r="U92" s="7"/>
      <c r="V92" s="7"/>
      <c r="W92" s="7"/>
      <c r="X92" s="7"/>
    </row>
    <row r="93" spans="1:72" x14ac:dyDescent="0.25">
      <c r="A93" s="7"/>
      <c r="B93" s="7"/>
      <c r="C93" s="7"/>
      <c r="D93" s="7"/>
      <c r="E93" s="7"/>
      <c r="F93" s="7"/>
      <c r="G93" s="7"/>
      <c r="H93" s="7"/>
      <c r="I93" s="7"/>
      <c r="J93" s="7"/>
      <c r="K93" s="7"/>
      <c r="L93" s="7"/>
      <c r="M93" s="7"/>
      <c r="N93" s="7"/>
      <c r="O93" s="7"/>
      <c r="P93" s="7"/>
      <c r="Q93" s="7"/>
      <c r="R93" s="7"/>
      <c r="S93" s="7"/>
      <c r="T93" s="7"/>
      <c r="U93" s="7"/>
      <c r="V93" s="7"/>
      <c r="W93" s="7"/>
      <c r="X93" s="7"/>
    </row>
    <row r="94" spans="1:72" x14ac:dyDescent="0.25">
      <c r="A94" s="7"/>
      <c r="B94" s="7"/>
      <c r="C94" s="7"/>
      <c r="D94" s="7"/>
      <c r="E94" s="7"/>
      <c r="F94" s="7"/>
      <c r="G94" s="7"/>
      <c r="H94" s="7"/>
      <c r="I94" s="7"/>
      <c r="J94" s="7"/>
      <c r="K94" s="7"/>
      <c r="L94" s="7"/>
      <c r="M94" s="7"/>
      <c r="N94" s="7"/>
      <c r="O94" s="7"/>
      <c r="P94" s="7"/>
      <c r="Q94" s="7"/>
      <c r="R94" s="7"/>
      <c r="S94" s="7"/>
      <c r="T94" s="7"/>
      <c r="U94" s="7"/>
      <c r="V94" s="7"/>
      <c r="W94" s="7"/>
      <c r="X94" s="7"/>
    </row>
    <row r="95" spans="1:72" x14ac:dyDescent="0.25">
      <c r="A95" s="7"/>
      <c r="B95" s="7"/>
      <c r="C95" s="7"/>
      <c r="D95" s="7"/>
      <c r="E95" s="7"/>
      <c r="F95" s="7"/>
      <c r="G95" s="7"/>
      <c r="H95" s="7"/>
      <c r="I95" s="7"/>
      <c r="J95" s="7"/>
      <c r="K95" s="7"/>
      <c r="L95" s="7"/>
      <c r="M95" s="7"/>
      <c r="N95" s="7"/>
      <c r="O95" s="7"/>
      <c r="P95" s="7"/>
      <c r="Q95" s="7"/>
      <c r="R95" s="7"/>
      <c r="S95" s="7"/>
      <c r="T95" s="7"/>
      <c r="U95" s="7"/>
      <c r="V95" s="7"/>
      <c r="W95" s="7"/>
      <c r="X95" s="7"/>
    </row>
  </sheetData>
  <mergeCells count="21">
    <mergeCell ref="A11:A12"/>
    <mergeCell ref="A15:A16"/>
    <mergeCell ref="I13:M13"/>
    <mergeCell ref="B13:F13"/>
    <mergeCell ref="B9:F9"/>
    <mergeCell ref="H15:H16"/>
    <mergeCell ref="H11:H12"/>
    <mergeCell ref="I9:M9"/>
    <mergeCell ref="B11:F11"/>
    <mergeCell ref="I11:M11"/>
    <mergeCell ref="B12:F12"/>
    <mergeCell ref="I12:M12"/>
    <mergeCell ref="B19:F19"/>
    <mergeCell ref="I19:M19"/>
    <mergeCell ref="A26:A36"/>
    <mergeCell ref="B15:F15"/>
    <mergeCell ref="I15:M15"/>
    <mergeCell ref="B16:F16"/>
    <mergeCell ref="I16:M16"/>
    <mergeCell ref="B17:F17"/>
    <mergeCell ref="I17:M1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B04F3-6BE4-45D4-9A97-43DC94146802}">
  <dimension ref="A1:Z249"/>
  <sheetViews>
    <sheetView workbookViewId="0">
      <selection activeCell="E9" sqref="E9"/>
    </sheetView>
  </sheetViews>
  <sheetFormatPr baseColWidth="10" defaultRowHeight="15" x14ac:dyDescent="0.25"/>
  <cols>
    <col min="1" max="1" width="4.75" style="163" customWidth="1"/>
    <col min="2" max="2" width="37.75" style="163" customWidth="1"/>
    <col min="3" max="3" width="29.375" style="163" customWidth="1"/>
    <col min="4" max="4" width="11" style="163"/>
    <col min="5" max="5" width="47.5" style="163" customWidth="1"/>
    <col min="6" max="6" width="18.125" style="163" customWidth="1"/>
    <col min="7" max="8" width="40.625" style="163" customWidth="1"/>
    <col min="9" max="9" width="44.875" style="163" customWidth="1"/>
    <col min="10" max="10" width="40.625" style="163" customWidth="1"/>
    <col min="11" max="11" width="81.5" style="163" customWidth="1"/>
    <col min="12" max="12" width="67.875" style="163" customWidth="1"/>
    <col min="13" max="13" width="46" style="163" customWidth="1"/>
    <col min="14" max="14" width="52.375" style="163" customWidth="1"/>
    <col min="15" max="15" width="55.375" style="163" customWidth="1"/>
    <col min="16" max="17" width="40.625" style="163" customWidth="1"/>
    <col min="18" max="19" width="30.625" style="163" customWidth="1"/>
    <col min="20" max="20" width="40.625" style="163" customWidth="1"/>
    <col min="21" max="21" width="36.375" style="163" customWidth="1"/>
    <col min="22" max="26" width="40.625" style="163" customWidth="1"/>
    <col min="27" max="16384" width="11" style="163"/>
  </cols>
  <sheetData>
    <row r="1" spans="2:26" ht="33" customHeight="1" x14ac:dyDescent="0.25">
      <c r="B1" s="162" t="s">
        <v>4830</v>
      </c>
    </row>
    <row r="2" spans="2:26" ht="27" customHeight="1" x14ac:dyDescent="0.25">
      <c r="B2" s="157" t="s">
        <v>4844</v>
      </c>
    </row>
    <row r="3" spans="2:26" s="164" customFormat="1" ht="27.95" customHeight="1" x14ac:dyDescent="0.25">
      <c r="B3" s="1760"/>
      <c r="C3" s="1760"/>
      <c r="D3" s="1760" t="s">
        <v>83</v>
      </c>
      <c r="E3" s="1760" t="s">
        <v>5</v>
      </c>
      <c r="F3" s="1760" t="s">
        <v>6</v>
      </c>
      <c r="G3" s="1760" t="s">
        <v>84</v>
      </c>
      <c r="H3" s="1760" t="s">
        <v>85</v>
      </c>
      <c r="I3" s="1762" t="s">
        <v>86</v>
      </c>
      <c r="J3" s="1763" t="s">
        <v>87</v>
      </c>
      <c r="K3" s="1762" t="s">
        <v>88</v>
      </c>
      <c r="L3" s="1763" t="s">
        <v>89</v>
      </c>
      <c r="M3" s="1762" t="s">
        <v>90</v>
      </c>
      <c r="N3" s="1761" t="s">
        <v>91</v>
      </c>
      <c r="O3" s="1760" t="s">
        <v>92</v>
      </c>
    </row>
    <row r="4" spans="2:26" s="165" customFormat="1" ht="90" customHeight="1" x14ac:dyDescent="0.25">
      <c r="B4" s="1764" t="s">
        <v>4831</v>
      </c>
      <c r="C4" s="1764"/>
      <c r="D4" s="158">
        <v>120</v>
      </c>
      <c r="E4" s="166" t="str">
        <f>IFERROR(INDEX(E$7:E$249,MATCH($D4,$D$7:$D$249,0)),"Question non trouvée")</f>
        <v>Adultes</v>
      </c>
      <c r="F4" s="166" t="str">
        <f>IFERROR(INDEX(F$7:F$249,MATCH($D4,$D$7:$D$249,0)),"Question non trouvée")</f>
        <v>Automne</v>
      </c>
      <c r="G4" s="166" t="str">
        <f t="shared" ref="G4:O4" si="0">IFERROR(INDEX(G$7:G$249,MATCH($D4,$D$7:$D$249,0)),"Question non trouvée")</f>
        <v>Plat principal à analyser : Moules marinières adaptées collectif</v>
      </c>
      <c r="H4" s="166" t="str">
        <f t="shared" si="0"/>
        <v>allergènes, acceptabilité et traçabilité</v>
      </c>
      <c r="I4" s="166" t="str">
        <f t="shared" si="0"/>
        <v>Analysez le plat principal « Moules marinières adaptées collectif » : identifiez sa famille, son risque principal, puis proposez une garniture, une sauce ou un jus, une adaptation convive et une justification.</v>
      </c>
      <c r="J4" s="166" t="str">
        <f t="shared" si="0"/>
        <v>Regarde le plat « Moules marinières adaptées collectif » : c’est quelle famille, quel est le risque, et qu’est-ce que tu mets avec pour que le menu fonctionne ?</v>
      </c>
      <c r="K4" s="166" t="str">
        <f t="shared" si="0"/>
        <v>Moules marinières adaptées collectif appartient à la famille coquillages. Le risque principal est allergènes, acceptabilité et traçabilité. Je propose comme garniture : Pommes vapeur, légumes verts ou frites au four selon cadre. Pour la sauce ou le jus : Jus marinière maîtrisé. L’adaptation convive est : Convives allergiques ou réticents : information et alternative. La justification est de construire le menu à partir du plat principal sans corriger au hasard.</v>
      </c>
      <c r="L4" s="166" t="str">
        <f t="shared" si="0"/>
        <v>C’est un plat de la famille coquillages. Le risque, c’est allergènes, acceptabilité et traçabilité. Je mets avec : Pommes vapeur, légumes verts ou frites au four selon cadre. J’ajoute ou je vérifie : Jus marinière maîtrisé. Je pense au convive : Convives allergiques ou réticents : information et alternative. J’explique mon choix au lieu de répondre au hasard.</v>
      </c>
      <c r="M4" s="166" t="str">
        <f t="shared" si="0"/>
        <v>Si la réponse reste générale, demander à l’apprenant de nommer le plat, sa famille, le risque précis, puis une correction par garniture et sauce.</v>
      </c>
      <c r="N4" s="166" t="str">
        <f t="shared" si="0"/>
        <v>Demander : « C’est quel type de plat ? Qu’est-ce qui peut rater ? Avec quoi tu le rends meilleur ? Pour qui tu le prépares ? »</v>
      </c>
      <c r="O4" s="166" t="str">
        <f t="shared" si="0"/>
        <v>Famille du plat 4 pts ; risque principal 4 pts ; garniture 4 pts ; sauce ou jus 3 pts ; adaptation convive 3 pts ; justification 2 pts.</v>
      </c>
    </row>
    <row r="5" spans="2:26" s="165" customFormat="1" ht="27.95" customHeight="1" x14ac:dyDescent="0.25">
      <c r="B5" s="1760"/>
      <c r="C5" s="1760" t="s">
        <v>83</v>
      </c>
      <c r="D5" s="1760"/>
      <c r="E5" s="1760" t="s">
        <v>93</v>
      </c>
      <c r="F5" s="1760" t="s">
        <v>94</v>
      </c>
      <c r="G5" s="1760" t="s">
        <v>96</v>
      </c>
      <c r="H5" s="1760" t="s">
        <v>97</v>
      </c>
      <c r="I5" s="1760" t="s">
        <v>4840</v>
      </c>
      <c r="J5" s="1760" t="s">
        <v>4841</v>
      </c>
      <c r="K5" s="1760" t="s">
        <v>4842</v>
      </c>
      <c r="L5" s="1760" t="s">
        <v>4843</v>
      </c>
      <c r="M5" s="1760" t="s">
        <v>102</v>
      </c>
      <c r="N5" s="167" t="s">
        <v>103</v>
      </c>
      <c r="O5" s="168" t="s">
        <v>104</v>
      </c>
      <c r="P5" s="166"/>
      <c r="Q5" s="166"/>
      <c r="R5" s="166"/>
      <c r="S5" s="166"/>
      <c r="T5" s="166"/>
      <c r="U5" s="166"/>
      <c r="V5" s="166"/>
      <c r="W5" s="166"/>
      <c r="X5" s="166"/>
      <c r="Y5" s="166"/>
      <c r="Z5" s="166"/>
    </row>
    <row r="6" spans="2:26" s="165" customFormat="1" ht="81" customHeight="1" x14ac:dyDescent="0.25">
      <c r="B6" s="1909" t="s">
        <v>4770</v>
      </c>
      <c r="C6" s="1910" t="s">
        <v>4832</v>
      </c>
      <c r="D6" s="159"/>
      <c r="E6" s="166" t="str">
        <f t="shared" ref="E6:O6" si="1">IFERROR(INDEX(P$7:P$249,MATCH($D4,$D$7:$D$249,0)),"Question non trouvée")</f>
        <v>coquillages ; allergènes, acceptabilité et traçabilité ; Pommes vapeur, légumes verts ou frites au four selon cadre ; Jus marinière maîtrisé ; Convives allergiques ou réticents : information et alternative ; justification</v>
      </c>
      <c r="F6" s="166" t="str">
        <f t="shared" si="1"/>
        <v>M02 ; M03 ; M05</v>
      </c>
      <c r="G6" s="166" t="str">
        <f t="shared" si="1"/>
        <v>Difficile</v>
      </c>
      <c r="H6" s="169" t="str">
        <f t="shared" si="1"/>
        <v>Allergènes / production</v>
      </c>
      <c r="I6" s="166" t="str">
        <f t="shared" si="1"/>
        <v>Pommes vapeur, légumes verts ou frites au four selon cadre</v>
      </c>
      <c r="J6" s="166" t="str">
        <f t="shared" si="1"/>
        <v>Jus marinière maîtrisé</v>
      </c>
      <c r="K6" s="166" t="str">
        <f t="shared" si="1"/>
        <v>Entrée simple non iodée</v>
      </c>
      <c r="L6" s="166" t="str">
        <f t="shared" si="1"/>
        <v>Fruit</v>
      </c>
      <c r="M6" s="170" t="str">
        <f t="shared" si="1"/>
        <v>Convives allergiques ou réticents : information et alternative</v>
      </c>
      <c r="N6" s="170" t="str">
        <f t="shared" si="1"/>
        <v>Traçabilité, température, coquillages</v>
      </c>
      <c r="O6" s="171" t="str">
        <f t="shared" si="1"/>
        <v>Moules marinières adaptées collectif : famille + risque + garniture + sauce + convive.</v>
      </c>
      <c r="P6" s="166"/>
      <c r="Q6" s="166"/>
      <c r="R6" s="166"/>
      <c r="S6" s="166"/>
      <c r="T6" s="166"/>
      <c r="U6" s="166"/>
      <c r="V6" s="166"/>
      <c r="W6" s="166"/>
      <c r="X6" s="166"/>
      <c r="Y6" s="166"/>
      <c r="Z6" s="166"/>
    </row>
    <row r="7" spans="2:26" s="164" customFormat="1" ht="30" customHeight="1" x14ac:dyDescent="0.25">
      <c r="B7" s="1911" t="s">
        <v>4769</v>
      </c>
      <c r="C7" s="1912" t="s">
        <v>4833</v>
      </c>
      <c r="D7" s="172">
        <v>1</v>
      </c>
      <c r="E7" s="173" t="s">
        <v>153</v>
      </c>
      <c r="F7" s="173" t="s">
        <v>154</v>
      </c>
      <c r="G7" s="173" t="s">
        <v>155</v>
      </c>
      <c r="H7" s="173" t="s">
        <v>156</v>
      </c>
      <c r="I7" s="173" t="s">
        <v>157</v>
      </c>
      <c r="J7" s="173" t="s">
        <v>158</v>
      </c>
      <c r="K7" s="173" t="s">
        <v>37</v>
      </c>
      <c r="L7" s="173" t="s">
        <v>41</v>
      </c>
      <c r="M7" s="173" t="s">
        <v>159</v>
      </c>
      <c r="N7" s="173" t="s">
        <v>160</v>
      </c>
      <c r="O7" s="173" t="s">
        <v>161</v>
      </c>
      <c r="P7" s="173" t="s">
        <v>162</v>
      </c>
      <c r="Q7" s="173" t="s">
        <v>163</v>
      </c>
      <c r="R7" s="173" t="s">
        <v>164</v>
      </c>
      <c r="S7" s="173" t="s">
        <v>165</v>
      </c>
      <c r="T7" s="173" t="s">
        <v>166</v>
      </c>
      <c r="U7" s="173" t="s">
        <v>167</v>
      </c>
      <c r="V7" s="173" t="s">
        <v>168</v>
      </c>
      <c r="W7" s="173" t="s">
        <v>169</v>
      </c>
      <c r="X7" s="173" t="s">
        <v>170</v>
      </c>
      <c r="Y7" s="173" t="s">
        <v>171</v>
      </c>
      <c r="Z7" s="173" t="s">
        <v>172</v>
      </c>
    </row>
    <row r="8" spans="2:26" s="164" customFormat="1" ht="30" customHeight="1" x14ac:dyDescent="0.25">
      <c r="B8" s="1911" t="s">
        <v>4773</v>
      </c>
      <c r="C8" s="1912" t="s">
        <v>4834</v>
      </c>
      <c r="D8" s="174">
        <v>2</v>
      </c>
      <c r="E8" s="175" t="s">
        <v>204</v>
      </c>
      <c r="F8" s="175" t="s">
        <v>205</v>
      </c>
      <c r="G8" s="175" t="s">
        <v>206</v>
      </c>
      <c r="H8" s="175" t="s">
        <v>207</v>
      </c>
      <c r="I8" s="175" t="s">
        <v>208</v>
      </c>
      <c r="J8" s="175" t="s">
        <v>209</v>
      </c>
      <c r="K8" s="175" t="s">
        <v>210</v>
      </c>
      <c r="L8" s="175" t="s">
        <v>211</v>
      </c>
      <c r="M8" s="175" t="s">
        <v>212</v>
      </c>
      <c r="N8" s="175" t="s">
        <v>213</v>
      </c>
      <c r="O8" s="175" t="s">
        <v>214</v>
      </c>
      <c r="P8" s="175" t="s">
        <v>215</v>
      </c>
      <c r="Q8" s="175" t="s">
        <v>216</v>
      </c>
      <c r="R8" s="175" t="s">
        <v>164</v>
      </c>
      <c r="S8" s="175" t="s">
        <v>217</v>
      </c>
      <c r="T8" s="175" t="s">
        <v>218</v>
      </c>
      <c r="U8" s="175" t="s">
        <v>219</v>
      </c>
      <c r="V8" s="175" t="s">
        <v>220</v>
      </c>
      <c r="W8" s="175" t="s">
        <v>221</v>
      </c>
      <c r="X8" s="175" t="s">
        <v>222</v>
      </c>
      <c r="Y8" s="175" t="s">
        <v>223</v>
      </c>
      <c r="Z8" s="175" t="s">
        <v>224</v>
      </c>
    </row>
    <row r="9" spans="2:26" s="164" customFormat="1" ht="30" customHeight="1" x14ac:dyDescent="0.25">
      <c r="B9" s="1911" t="s">
        <v>4768</v>
      </c>
      <c r="C9" s="1912" t="s">
        <v>4835</v>
      </c>
      <c r="D9" s="174">
        <v>3</v>
      </c>
      <c r="E9" s="175" t="s">
        <v>246</v>
      </c>
      <c r="F9" s="175" t="s">
        <v>247</v>
      </c>
      <c r="G9" s="175" t="s">
        <v>248</v>
      </c>
      <c r="H9" s="175" t="s">
        <v>249</v>
      </c>
      <c r="I9" s="175" t="s">
        <v>250</v>
      </c>
      <c r="J9" s="175" t="s">
        <v>251</v>
      </c>
      <c r="K9" s="175" t="s">
        <v>252</v>
      </c>
      <c r="L9" s="175" t="s">
        <v>253</v>
      </c>
      <c r="M9" s="175" t="s">
        <v>254</v>
      </c>
      <c r="N9" s="175" t="s">
        <v>255</v>
      </c>
      <c r="O9" s="175" t="s">
        <v>256</v>
      </c>
      <c r="P9" s="175" t="s">
        <v>257</v>
      </c>
      <c r="Q9" s="175" t="s">
        <v>258</v>
      </c>
      <c r="R9" s="175" t="s">
        <v>259</v>
      </c>
      <c r="S9" s="175" t="s">
        <v>260</v>
      </c>
      <c r="T9" s="175" t="s">
        <v>261</v>
      </c>
      <c r="U9" s="175" t="s">
        <v>262</v>
      </c>
      <c r="V9" s="175" t="s">
        <v>263</v>
      </c>
      <c r="W9" s="175" t="s">
        <v>264</v>
      </c>
      <c r="X9" s="175" t="s">
        <v>265</v>
      </c>
      <c r="Y9" s="175" t="s">
        <v>266</v>
      </c>
      <c r="Z9" s="175" t="s">
        <v>267</v>
      </c>
    </row>
    <row r="10" spans="2:26" s="164" customFormat="1" ht="30" customHeight="1" x14ac:dyDescent="0.25">
      <c r="B10" s="1911" t="s">
        <v>4764</v>
      </c>
      <c r="C10" s="1912" t="s">
        <v>4836</v>
      </c>
      <c r="D10" s="174">
        <v>4</v>
      </c>
      <c r="E10" s="175" t="s">
        <v>290</v>
      </c>
      <c r="F10" s="175" t="s">
        <v>154</v>
      </c>
      <c r="G10" s="175" t="s">
        <v>291</v>
      </c>
      <c r="H10" s="175" t="s">
        <v>292</v>
      </c>
      <c r="I10" s="175" t="s">
        <v>293</v>
      </c>
      <c r="J10" s="175" t="s">
        <v>294</v>
      </c>
      <c r="K10" s="175" t="s">
        <v>295</v>
      </c>
      <c r="L10" s="175" t="s">
        <v>296</v>
      </c>
      <c r="M10" s="175" t="s">
        <v>297</v>
      </c>
      <c r="N10" s="175" t="s">
        <v>298</v>
      </c>
      <c r="O10" s="175" t="s">
        <v>299</v>
      </c>
      <c r="P10" s="175" t="s">
        <v>300</v>
      </c>
      <c r="Q10" s="175" t="s">
        <v>301</v>
      </c>
      <c r="R10" s="175" t="s">
        <v>259</v>
      </c>
      <c r="S10" s="175" t="s">
        <v>302</v>
      </c>
      <c r="T10" s="175" t="s">
        <v>303</v>
      </c>
      <c r="U10" s="175" t="s">
        <v>304</v>
      </c>
      <c r="V10" s="175" t="s">
        <v>305</v>
      </c>
      <c r="W10" s="175" t="s">
        <v>306</v>
      </c>
      <c r="X10" s="175" t="s">
        <v>307</v>
      </c>
      <c r="Y10" s="175" t="s">
        <v>308</v>
      </c>
      <c r="Z10" s="175" t="s">
        <v>309</v>
      </c>
    </row>
    <row r="11" spans="2:26" s="164" customFormat="1" ht="30" customHeight="1" x14ac:dyDescent="0.25">
      <c r="B11" s="1911" t="s">
        <v>4765</v>
      </c>
      <c r="C11" s="1912" t="s">
        <v>4837</v>
      </c>
      <c r="D11" s="174">
        <v>5</v>
      </c>
      <c r="E11" s="175" t="s">
        <v>324</v>
      </c>
      <c r="F11" s="175" t="s">
        <v>325</v>
      </c>
      <c r="G11" s="175" t="s">
        <v>326</v>
      </c>
      <c r="H11" s="175" t="s">
        <v>327</v>
      </c>
      <c r="I11" s="175" t="s">
        <v>328</v>
      </c>
      <c r="J11" s="175" t="s">
        <v>329</v>
      </c>
      <c r="K11" s="175" t="s">
        <v>330</v>
      </c>
      <c r="L11" s="175" t="s">
        <v>331</v>
      </c>
      <c r="M11" s="175" t="s">
        <v>332</v>
      </c>
      <c r="N11" s="175" t="s">
        <v>333</v>
      </c>
      <c r="O11" s="175" t="s">
        <v>334</v>
      </c>
      <c r="P11" s="175" t="s">
        <v>335</v>
      </c>
      <c r="Q11" s="175" t="s">
        <v>336</v>
      </c>
      <c r="R11" s="175" t="s">
        <v>259</v>
      </c>
      <c r="S11" s="175" t="s">
        <v>337</v>
      </c>
      <c r="T11" s="175" t="s">
        <v>338</v>
      </c>
      <c r="U11" s="175" t="s">
        <v>339</v>
      </c>
      <c r="V11" s="175" t="s">
        <v>340</v>
      </c>
      <c r="W11" s="175" t="s">
        <v>341</v>
      </c>
      <c r="X11" s="175" t="s">
        <v>342</v>
      </c>
      <c r="Y11" s="175" t="s">
        <v>343</v>
      </c>
      <c r="Z11" s="175" t="s">
        <v>344</v>
      </c>
    </row>
    <row r="12" spans="2:26" s="164" customFormat="1" ht="30" customHeight="1" x14ac:dyDescent="0.25">
      <c r="B12" s="1911" t="s">
        <v>4766</v>
      </c>
      <c r="C12" s="1912" t="s">
        <v>4838</v>
      </c>
      <c r="D12" s="174">
        <v>6</v>
      </c>
      <c r="E12" s="175" t="s">
        <v>354</v>
      </c>
      <c r="F12" s="175" t="s">
        <v>154</v>
      </c>
      <c r="G12" s="175" t="s">
        <v>355</v>
      </c>
      <c r="H12" s="175" t="s">
        <v>356</v>
      </c>
      <c r="I12" s="175" t="s">
        <v>357</v>
      </c>
      <c r="J12" s="175" t="s">
        <v>358</v>
      </c>
      <c r="K12" s="175" t="s">
        <v>359</v>
      </c>
      <c r="L12" s="175" t="s">
        <v>360</v>
      </c>
      <c r="M12" s="175" t="s">
        <v>361</v>
      </c>
      <c r="N12" s="175" t="s">
        <v>362</v>
      </c>
      <c r="O12" s="175" t="s">
        <v>363</v>
      </c>
      <c r="P12" s="175" t="s">
        <v>364</v>
      </c>
      <c r="Q12" s="175" t="s">
        <v>216</v>
      </c>
      <c r="R12" s="175" t="s">
        <v>164</v>
      </c>
      <c r="S12" s="175" t="s">
        <v>365</v>
      </c>
      <c r="T12" s="175" t="s">
        <v>366</v>
      </c>
      <c r="U12" s="175" t="s">
        <v>367</v>
      </c>
      <c r="V12" s="175" t="s">
        <v>368</v>
      </c>
      <c r="W12" s="175" t="s">
        <v>369</v>
      </c>
      <c r="X12" s="175" t="s">
        <v>370</v>
      </c>
      <c r="Y12" s="175" t="s">
        <v>371</v>
      </c>
      <c r="Z12" s="175" t="s">
        <v>372</v>
      </c>
    </row>
    <row r="13" spans="2:26" s="164" customFormat="1" ht="30" customHeight="1" x14ac:dyDescent="0.25">
      <c r="B13" s="1913" t="s">
        <v>4767</v>
      </c>
      <c r="C13" s="1914" t="s">
        <v>4839</v>
      </c>
      <c r="D13" s="174">
        <v>7</v>
      </c>
      <c r="E13" s="175" t="s">
        <v>385</v>
      </c>
      <c r="F13" s="175" t="s">
        <v>205</v>
      </c>
      <c r="G13" s="175" t="s">
        <v>386</v>
      </c>
      <c r="H13" s="175" t="s">
        <v>387</v>
      </c>
      <c r="I13" s="175" t="s">
        <v>388</v>
      </c>
      <c r="J13" s="175" t="s">
        <v>389</v>
      </c>
      <c r="K13" s="175" t="s">
        <v>390</v>
      </c>
      <c r="L13" s="175" t="s">
        <v>391</v>
      </c>
      <c r="M13" s="175" t="s">
        <v>392</v>
      </c>
      <c r="N13" s="175" t="s">
        <v>393</v>
      </c>
      <c r="O13" s="175" t="s">
        <v>394</v>
      </c>
      <c r="P13" s="175" t="s">
        <v>395</v>
      </c>
      <c r="Q13" s="175" t="s">
        <v>216</v>
      </c>
      <c r="R13" s="175" t="s">
        <v>164</v>
      </c>
      <c r="S13" s="175" t="s">
        <v>396</v>
      </c>
      <c r="T13" s="175" t="s">
        <v>397</v>
      </c>
      <c r="U13" s="175" t="s">
        <v>398</v>
      </c>
      <c r="V13" s="175" t="s">
        <v>399</v>
      </c>
      <c r="W13" s="175" t="s">
        <v>400</v>
      </c>
      <c r="X13" s="175" t="s">
        <v>401</v>
      </c>
      <c r="Y13" s="175" t="s">
        <v>402</v>
      </c>
      <c r="Z13" s="175" t="s">
        <v>403</v>
      </c>
    </row>
    <row r="14" spans="2:26" s="164" customFormat="1" ht="30" customHeight="1" x14ac:dyDescent="0.25">
      <c r="B14" s="176"/>
      <c r="C14" s="176"/>
      <c r="D14" s="174">
        <v>8</v>
      </c>
      <c r="E14" s="175" t="s">
        <v>415</v>
      </c>
      <c r="F14" s="175" t="s">
        <v>247</v>
      </c>
      <c r="G14" s="175" t="s">
        <v>416</v>
      </c>
      <c r="H14" s="175" t="s">
        <v>417</v>
      </c>
      <c r="I14" s="175" t="s">
        <v>418</v>
      </c>
      <c r="J14" s="175" t="s">
        <v>419</v>
      </c>
      <c r="K14" s="175" t="s">
        <v>420</v>
      </c>
      <c r="L14" s="175" t="s">
        <v>421</v>
      </c>
      <c r="M14" s="175" t="s">
        <v>422</v>
      </c>
      <c r="N14" s="175" t="s">
        <v>423</v>
      </c>
      <c r="O14" s="175" t="s">
        <v>424</v>
      </c>
      <c r="P14" s="175" t="s">
        <v>425</v>
      </c>
      <c r="Q14" s="175" t="s">
        <v>163</v>
      </c>
      <c r="R14" s="175" t="s">
        <v>164</v>
      </c>
      <c r="S14" s="175" t="s">
        <v>426</v>
      </c>
      <c r="T14" s="175" t="s">
        <v>427</v>
      </c>
      <c r="U14" s="175" t="s">
        <v>428</v>
      </c>
      <c r="V14" s="175" t="s">
        <v>429</v>
      </c>
      <c r="W14" s="175" t="s">
        <v>430</v>
      </c>
      <c r="X14" s="175" t="s">
        <v>431</v>
      </c>
      <c r="Y14" s="175" t="s">
        <v>432</v>
      </c>
      <c r="Z14" s="175" t="s">
        <v>433</v>
      </c>
    </row>
    <row r="15" spans="2:26" s="164" customFormat="1" ht="30" customHeight="1" x14ac:dyDescent="0.25">
      <c r="B15" s="176"/>
      <c r="C15" s="176"/>
      <c r="D15" s="174">
        <v>9</v>
      </c>
      <c r="E15" s="175" t="s">
        <v>444</v>
      </c>
      <c r="F15" s="175" t="s">
        <v>154</v>
      </c>
      <c r="G15" s="175" t="s">
        <v>445</v>
      </c>
      <c r="H15" s="175" t="s">
        <v>446</v>
      </c>
      <c r="I15" s="175" t="s">
        <v>447</v>
      </c>
      <c r="J15" s="175" t="s">
        <v>448</v>
      </c>
      <c r="K15" s="175" t="s">
        <v>449</v>
      </c>
      <c r="L15" s="175" t="s">
        <v>450</v>
      </c>
      <c r="M15" s="175" t="s">
        <v>451</v>
      </c>
      <c r="N15" s="175" t="s">
        <v>452</v>
      </c>
      <c r="O15" s="175" t="s">
        <v>453</v>
      </c>
      <c r="P15" s="175" t="s">
        <v>454</v>
      </c>
      <c r="Q15" s="175" t="s">
        <v>258</v>
      </c>
      <c r="R15" s="175" t="s">
        <v>259</v>
      </c>
      <c r="S15" s="175" t="s">
        <v>455</v>
      </c>
      <c r="T15" s="175" t="s">
        <v>456</v>
      </c>
      <c r="U15" s="175" t="s">
        <v>457</v>
      </c>
      <c r="V15" s="175" t="s">
        <v>429</v>
      </c>
      <c r="W15" s="175" t="s">
        <v>458</v>
      </c>
      <c r="X15" s="175" t="s">
        <v>459</v>
      </c>
      <c r="Y15" s="175" t="s">
        <v>460</v>
      </c>
      <c r="Z15" s="175" t="s">
        <v>461</v>
      </c>
    </row>
    <row r="16" spans="2:26" s="164" customFormat="1" ht="30" customHeight="1" x14ac:dyDescent="0.25">
      <c r="B16" s="176"/>
      <c r="C16" s="176"/>
      <c r="D16" s="174">
        <v>10</v>
      </c>
      <c r="E16" s="175" t="s">
        <v>472</v>
      </c>
      <c r="F16" s="175" t="s">
        <v>247</v>
      </c>
      <c r="G16" s="175" t="s">
        <v>473</v>
      </c>
      <c r="H16" s="175" t="s">
        <v>474</v>
      </c>
      <c r="I16" s="175" t="s">
        <v>475</v>
      </c>
      <c r="J16" s="175" t="s">
        <v>476</v>
      </c>
      <c r="K16" s="175" t="s">
        <v>477</v>
      </c>
      <c r="L16" s="175" t="s">
        <v>478</v>
      </c>
      <c r="M16" s="175" t="s">
        <v>479</v>
      </c>
      <c r="N16" s="175" t="s">
        <v>480</v>
      </c>
      <c r="O16" s="175" t="s">
        <v>481</v>
      </c>
      <c r="P16" s="175" t="s">
        <v>482</v>
      </c>
      <c r="Q16" s="175" t="s">
        <v>483</v>
      </c>
      <c r="R16" s="175" t="s">
        <v>484</v>
      </c>
      <c r="S16" s="175" t="s">
        <v>485</v>
      </c>
      <c r="T16" s="175" t="s">
        <v>486</v>
      </c>
      <c r="U16" s="175" t="s">
        <v>487</v>
      </c>
      <c r="V16" s="175" t="s">
        <v>488</v>
      </c>
      <c r="W16" s="175" t="s">
        <v>489</v>
      </c>
      <c r="X16" s="175" t="s">
        <v>490</v>
      </c>
      <c r="Y16" s="175" t="s">
        <v>491</v>
      </c>
      <c r="Z16" s="175" t="s">
        <v>492</v>
      </c>
    </row>
    <row r="17" spans="1:26" s="164" customFormat="1" ht="30" customHeight="1" x14ac:dyDescent="0.25">
      <c r="B17" s="176"/>
      <c r="C17" s="176"/>
      <c r="D17" s="174">
        <v>11</v>
      </c>
      <c r="E17" s="175" t="s">
        <v>506</v>
      </c>
      <c r="F17" s="175" t="s">
        <v>247</v>
      </c>
      <c r="G17" s="175" t="s">
        <v>507</v>
      </c>
      <c r="H17" s="175" t="s">
        <v>508</v>
      </c>
      <c r="I17" s="175" t="s">
        <v>509</v>
      </c>
      <c r="J17" s="175" t="s">
        <v>510</v>
      </c>
      <c r="K17" s="175" t="s">
        <v>511</v>
      </c>
      <c r="L17" s="175" t="s">
        <v>512</v>
      </c>
      <c r="M17" s="175" t="s">
        <v>513</v>
      </c>
      <c r="N17" s="175" t="s">
        <v>514</v>
      </c>
      <c r="O17" s="175" t="s">
        <v>515</v>
      </c>
      <c r="P17" s="175" t="s">
        <v>516</v>
      </c>
      <c r="Q17" s="175" t="s">
        <v>258</v>
      </c>
      <c r="R17" s="175" t="s">
        <v>164</v>
      </c>
      <c r="S17" s="175" t="s">
        <v>517</v>
      </c>
      <c r="T17" s="175" t="s">
        <v>518</v>
      </c>
      <c r="U17" s="175" t="s">
        <v>519</v>
      </c>
      <c r="V17" s="175" t="s">
        <v>520</v>
      </c>
      <c r="W17" s="175" t="s">
        <v>521</v>
      </c>
      <c r="X17" s="175" t="s">
        <v>522</v>
      </c>
      <c r="Y17" s="175" t="s">
        <v>523</v>
      </c>
      <c r="Z17" s="175" t="s">
        <v>524</v>
      </c>
    </row>
    <row r="18" spans="1:26" s="164" customFormat="1" ht="30" customHeight="1" x14ac:dyDescent="0.25">
      <c r="B18" s="176"/>
      <c r="C18" s="176"/>
      <c r="D18" s="174">
        <v>12</v>
      </c>
      <c r="E18" s="175" t="s">
        <v>534</v>
      </c>
      <c r="F18" s="175" t="s">
        <v>325</v>
      </c>
      <c r="G18" s="175" t="s">
        <v>535</v>
      </c>
      <c r="H18" s="175" t="s">
        <v>536</v>
      </c>
      <c r="I18" s="175" t="s">
        <v>537</v>
      </c>
      <c r="J18" s="175" t="s">
        <v>538</v>
      </c>
      <c r="K18" s="175" t="s">
        <v>539</v>
      </c>
      <c r="L18" s="175" t="s">
        <v>540</v>
      </c>
      <c r="M18" s="175" t="s">
        <v>541</v>
      </c>
      <c r="N18" s="175" t="s">
        <v>542</v>
      </c>
      <c r="O18" s="175" t="s">
        <v>543</v>
      </c>
      <c r="P18" s="175" t="s">
        <v>544</v>
      </c>
      <c r="Q18" s="175" t="s">
        <v>545</v>
      </c>
      <c r="R18" s="175" t="s">
        <v>484</v>
      </c>
      <c r="S18" s="175" t="s">
        <v>546</v>
      </c>
      <c r="T18" s="175" t="s">
        <v>547</v>
      </c>
      <c r="U18" s="175" t="s">
        <v>548</v>
      </c>
      <c r="V18" s="175" t="s">
        <v>549</v>
      </c>
      <c r="W18" s="175" t="s">
        <v>550</v>
      </c>
      <c r="X18" s="175" t="s">
        <v>551</v>
      </c>
      <c r="Y18" s="175" t="s">
        <v>552</v>
      </c>
      <c r="Z18" s="175" t="s">
        <v>553</v>
      </c>
    </row>
    <row r="19" spans="1:26" s="164" customFormat="1" ht="30" customHeight="1" x14ac:dyDescent="0.25">
      <c r="B19" s="176"/>
      <c r="C19" s="176"/>
      <c r="D19" s="174">
        <v>13</v>
      </c>
      <c r="E19" s="175" t="s">
        <v>385</v>
      </c>
      <c r="F19" s="175" t="s">
        <v>570</v>
      </c>
      <c r="G19" s="175" t="s">
        <v>571</v>
      </c>
      <c r="H19" s="175" t="s">
        <v>572</v>
      </c>
      <c r="I19" s="175" t="s">
        <v>573</v>
      </c>
      <c r="J19" s="175" t="s">
        <v>574</v>
      </c>
      <c r="K19" s="175" t="s">
        <v>575</v>
      </c>
      <c r="L19" s="175" t="s">
        <v>576</v>
      </c>
      <c r="M19" s="175" t="s">
        <v>577</v>
      </c>
      <c r="N19" s="175" t="s">
        <v>578</v>
      </c>
      <c r="O19" s="175" t="s">
        <v>579</v>
      </c>
      <c r="P19" s="175" t="s">
        <v>580</v>
      </c>
      <c r="Q19" s="175" t="s">
        <v>216</v>
      </c>
      <c r="R19" s="175" t="s">
        <v>164</v>
      </c>
      <c r="S19" s="175" t="s">
        <v>581</v>
      </c>
      <c r="T19" s="175" t="s">
        <v>582</v>
      </c>
      <c r="U19" s="175" t="s">
        <v>583</v>
      </c>
      <c r="V19" s="175" t="s">
        <v>584</v>
      </c>
      <c r="W19" s="175" t="s">
        <v>585</v>
      </c>
      <c r="X19" s="175" t="s">
        <v>586</v>
      </c>
      <c r="Y19" s="175" t="s">
        <v>587</v>
      </c>
      <c r="Z19" s="175" t="s">
        <v>588</v>
      </c>
    </row>
    <row r="20" spans="1:26" s="164" customFormat="1" ht="30" customHeight="1" x14ac:dyDescent="0.25">
      <c r="B20" s="176"/>
      <c r="C20" s="176"/>
      <c r="D20" s="174">
        <v>14</v>
      </c>
      <c r="E20" s="175" t="s">
        <v>600</v>
      </c>
      <c r="F20" s="175" t="s">
        <v>154</v>
      </c>
      <c r="G20" s="175" t="s">
        <v>601</v>
      </c>
      <c r="H20" s="175" t="s">
        <v>602</v>
      </c>
      <c r="I20" s="175" t="s">
        <v>603</v>
      </c>
      <c r="J20" s="175" t="s">
        <v>604</v>
      </c>
      <c r="K20" s="175" t="s">
        <v>605</v>
      </c>
      <c r="L20" s="175" t="s">
        <v>606</v>
      </c>
      <c r="M20" s="175" t="s">
        <v>607</v>
      </c>
      <c r="N20" s="175" t="s">
        <v>608</v>
      </c>
      <c r="O20" s="175" t="s">
        <v>609</v>
      </c>
      <c r="P20" s="175" t="s">
        <v>610</v>
      </c>
      <c r="Q20" s="175" t="s">
        <v>216</v>
      </c>
      <c r="R20" s="175" t="s">
        <v>164</v>
      </c>
      <c r="S20" s="175" t="s">
        <v>611</v>
      </c>
      <c r="T20" s="175" t="s">
        <v>612</v>
      </c>
      <c r="U20" s="175" t="s">
        <v>613</v>
      </c>
      <c r="V20" s="175" t="s">
        <v>614</v>
      </c>
      <c r="W20" s="175" t="s">
        <v>615</v>
      </c>
      <c r="X20" s="175" t="s">
        <v>616</v>
      </c>
      <c r="Y20" s="175" t="s">
        <v>617</v>
      </c>
      <c r="Z20" s="175" t="s">
        <v>618</v>
      </c>
    </row>
    <row r="21" spans="1:26" s="164" customFormat="1" ht="30" customHeight="1" x14ac:dyDescent="0.25">
      <c r="B21" s="176"/>
      <c r="C21" s="176"/>
      <c r="D21" s="174">
        <v>15</v>
      </c>
      <c r="E21" s="175" t="s">
        <v>627</v>
      </c>
      <c r="F21" s="175" t="s">
        <v>247</v>
      </c>
      <c r="G21" s="175" t="s">
        <v>628</v>
      </c>
      <c r="H21" s="175" t="s">
        <v>629</v>
      </c>
      <c r="I21" s="175" t="s">
        <v>630</v>
      </c>
      <c r="J21" s="175" t="s">
        <v>631</v>
      </c>
      <c r="K21" s="175" t="s">
        <v>632</v>
      </c>
      <c r="L21" s="175" t="s">
        <v>633</v>
      </c>
      <c r="M21" s="175" t="s">
        <v>634</v>
      </c>
      <c r="N21" s="175" t="s">
        <v>635</v>
      </c>
      <c r="O21" s="175" t="s">
        <v>636</v>
      </c>
      <c r="P21" s="175" t="s">
        <v>637</v>
      </c>
      <c r="Q21" s="175" t="s">
        <v>216</v>
      </c>
      <c r="R21" s="175" t="s">
        <v>484</v>
      </c>
      <c r="S21" s="175" t="s">
        <v>638</v>
      </c>
      <c r="T21" s="175" t="s">
        <v>639</v>
      </c>
      <c r="U21" s="175" t="s">
        <v>640</v>
      </c>
      <c r="V21" s="175" t="s">
        <v>641</v>
      </c>
      <c r="W21" s="175" t="s">
        <v>642</v>
      </c>
      <c r="X21" s="175" t="s">
        <v>643</v>
      </c>
      <c r="Y21" s="175" t="s">
        <v>644</v>
      </c>
      <c r="Z21" s="175" t="s">
        <v>645</v>
      </c>
    </row>
    <row r="22" spans="1:26" s="164" customFormat="1" ht="30" customHeight="1" x14ac:dyDescent="0.25">
      <c r="B22" s="176"/>
      <c r="C22" s="176"/>
      <c r="D22" s="174">
        <v>16</v>
      </c>
      <c r="E22" s="175" t="s">
        <v>246</v>
      </c>
      <c r="F22" s="175" t="s">
        <v>247</v>
      </c>
      <c r="G22" s="175" t="s">
        <v>659</v>
      </c>
      <c r="H22" s="175" t="s">
        <v>660</v>
      </c>
      <c r="I22" s="175" t="s">
        <v>661</v>
      </c>
      <c r="J22" s="175" t="s">
        <v>662</v>
      </c>
      <c r="K22" s="175" t="s">
        <v>663</v>
      </c>
      <c r="L22" s="175" t="s">
        <v>664</v>
      </c>
      <c r="M22" s="175" t="s">
        <v>665</v>
      </c>
      <c r="N22" s="175" t="s">
        <v>666</v>
      </c>
      <c r="O22" s="175" t="s">
        <v>667</v>
      </c>
      <c r="P22" s="175" t="s">
        <v>668</v>
      </c>
      <c r="Q22" s="175" t="s">
        <v>483</v>
      </c>
      <c r="R22" s="175" t="s">
        <v>259</v>
      </c>
      <c r="S22" s="175" t="s">
        <v>669</v>
      </c>
      <c r="T22" s="175" t="s">
        <v>670</v>
      </c>
      <c r="U22" s="175" t="s">
        <v>671</v>
      </c>
      <c r="V22" s="175" t="s">
        <v>672</v>
      </c>
      <c r="W22" s="175" t="s">
        <v>673</v>
      </c>
      <c r="X22" s="175" t="s">
        <v>674</v>
      </c>
      <c r="Y22" s="175" t="s">
        <v>675</v>
      </c>
      <c r="Z22" s="175" t="s">
        <v>676</v>
      </c>
    </row>
    <row r="23" spans="1:26" s="164" customFormat="1" ht="30" customHeight="1" x14ac:dyDescent="0.25">
      <c r="B23" s="176"/>
      <c r="C23" s="176"/>
      <c r="D23" s="174">
        <v>17</v>
      </c>
      <c r="E23" s="175" t="s">
        <v>506</v>
      </c>
      <c r="F23" s="175" t="s">
        <v>247</v>
      </c>
      <c r="G23" s="175" t="s">
        <v>692</v>
      </c>
      <c r="H23" s="175" t="s">
        <v>693</v>
      </c>
      <c r="I23" s="175" t="s">
        <v>694</v>
      </c>
      <c r="J23" s="175" t="s">
        <v>695</v>
      </c>
      <c r="K23" s="175" t="s">
        <v>696</v>
      </c>
      <c r="L23" s="175" t="s">
        <v>697</v>
      </c>
      <c r="M23" s="175" t="s">
        <v>698</v>
      </c>
      <c r="N23" s="175" t="s">
        <v>699</v>
      </c>
      <c r="O23" s="175" t="s">
        <v>700</v>
      </c>
      <c r="P23" s="175" t="s">
        <v>701</v>
      </c>
      <c r="Q23" s="175" t="s">
        <v>258</v>
      </c>
      <c r="R23" s="175" t="s">
        <v>164</v>
      </c>
      <c r="S23" s="175" t="s">
        <v>702</v>
      </c>
      <c r="T23" s="175" t="s">
        <v>703</v>
      </c>
      <c r="U23" s="175" t="s">
        <v>704</v>
      </c>
      <c r="V23" s="175" t="s">
        <v>705</v>
      </c>
      <c r="W23" s="175" t="s">
        <v>521</v>
      </c>
      <c r="X23" s="175" t="s">
        <v>706</v>
      </c>
      <c r="Y23" s="175" t="s">
        <v>707</v>
      </c>
      <c r="Z23" s="175" t="s">
        <v>708</v>
      </c>
    </row>
    <row r="24" spans="1:26" s="164" customFormat="1" ht="30" customHeight="1" x14ac:dyDescent="0.25">
      <c r="B24" s="176"/>
      <c r="C24" s="176"/>
      <c r="D24" s="174">
        <v>18</v>
      </c>
      <c r="E24" s="175" t="s">
        <v>385</v>
      </c>
      <c r="F24" s="175" t="s">
        <v>205</v>
      </c>
      <c r="G24" s="175" t="s">
        <v>718</v>
      </c>
      <c r="H24" s="175" t="s">
        <v>719</v>
      </c>
      <c r="I24" s="175" t="s">
        <v>720</v>
      </c>
      <c r="J24" s="175" t="s">
        <v>721</v>
      </c>
      <c r="K24" s="175" t="s">
        <v>722</v>
      </c>
      <c r="L24" s="175" t="s">
        <v>723</v>
      </c>
      <c r="M24" s="175" t="s">
        <v>724</v>
      </c>
      <c r="N24" s="175" t="s">
        <v>725</v>
      </c>
      <c r="O24" s="175" t="s">
        <v>726</v>
      </c>
      <c r="P24" s="175" t="s">
        <v>727</v>
      </c>
      <c r="Q24" s="175" t="s">
        <v>216</v>
      </c>
      <c r="R24" s="175" t="s">
        <v>259</v>
      </c>
      <c r="S24" s="175" t="s">
        <v>728</v>
      </c>
      <c r="T24" s="175" t="s">
        <v>729</v>
      </c>
      <c r="U24" s="175" t="s">
        <v>730</v>
      </c>
      <c r="V24" s="175" t="s">
        <v>731</v>
      </c>
      <c r="W24" s="175" t="s">
        <v>732</v>
      </c>
      <c r="X24" s="175" t="s">
        <v>733</v>
      </c>
      <c r="Y24" s="175" t="s">
        <v>734</v>
      </c>
      <c r="Z24" s="175" t="s">
        <v>735</v>
      </c>
    </row>
    <row r="25" spans="1:26" s="164" customFormat="1" ht="30" customHeight="1" x14ac:dyDescent="0.25">
      <c r="B25" s="176"/>
      <c r="C25" s="176"/>
      <c r="D25" s="174">
        <v>19</v>
      </c>
      <c r="E25" s="175" t="s">
        <v>739</v>
      </c>
      <c r="F25" s="175" t="s">
        <v>325</v>
      </c>
      <c r="G25" s="175" t="s">
        <v>740</v>
      </c>
      <c r="H25" s="175" t="s">
        <v>741</v>
      </c>
      <c r="I25" s="175" t="s">
        <v>742</v>
      </c>
      <c r="J25" s="175" t="s">
        <v>743</v>
      </c>
      <c r="K25" s="175" t="s">
        <v>744</v>
      </c>
      <c r="L25" s="175" t="s">
        <v>745</v>
      </c>
      <c r="M25" s="175" t="s">
        <v>746</v>
      </c>
      <c r="N25" s="175" t="s">
        <v>747</v>
      </c>
      <c r="O25" s="175" t="s">
        <v>748</v>
      </c>
      <c r="P25" s="175" t="s">
        <v>749</v>
      </c>
      <c r="Q25" s="175" t="s">
        <v>258</v>
      </c>
      <c r="R25" s="175" t="s">
        <v>164</v>
      </c>
      <c r="S25" s="175" t="s">
        <v>750</v>
      </c>
      <c r="T25" s="175" t="s">
        <v>751</v>
      </c>
      <c r="U25" s="175" t="s">
        <v>752</v>
      </c>
      <c r="V25" s="175" t="s">
        <v>753</v>
      </c>
      <c r="W25" s="175" t="s">
        <v>754</v>
      </c>
      <c r="X25" s="175" t="s">
        <v>755</v>
      </c>
      <c r="Y25" s="175" t="s">
        <v>756</v>
      </c>
      <c r="Z25" s="175" t="s">
        <v>757</v>
      </c>
    </row>
    <row r="26" spans="1:26" s="164" customFormat="1" ht="30" customHeight="1" x14ac:dyDescent="0.25">
      <c r="B26" s="176"/>
      <c r="C26" s="176"/>
      <c r="D26" s="174">
        <v>20</v>
      </c>
      <c r="E26" s="175" t="s">
        <v>765</v>
      </c>
      <c r="F26" s="175" t="s">
        <v>154</v>
      </c>
      <c r="G26" s="175" t="s">
        <v>766</v>
      </c>
      <c r="H26" s="175" t="s">
        <v>767</v>
      </c>
      <c r="I26" s="175" t="s">
        <v>768</v>
      </c>
      <c r="J26" s="175" t="s">
        <v>769</v>
      </c>
      <c r="K26" s="175" t="s">
        <v>770</v>
      </c>
      <c r="L26" s="175" t="s">
        <v>771</v>
      </c>
      <c r="M26" s="175" t="s">
        <v>772</v>
      </c>
      <c r="N26" s="175" t="s">
        <v>773</v>
      </c>
      <c r="O26" s="175" t="s">
        <v>774</v>
      </c>
      <c r="P26" s="175" t="s">
        <v>775</v>
      </c>
      <c r="Q26" s="175" t="s">
        <v>163</v>
      </c>
      <c r="R26" s="175" t="s">
        <v>164</v>
      </c>
      <c r="S26" s="175" t="s">
        <v>776</v>
      </c>
      <c r="T26" s="175" t="s">
        <v>777</v>
      </c>
      <c r="U26" s="175" t="s">
        <v>778</v>
      </c>
      <c r="V26" s="175" t="s">
        <v>779</v>
      </c>
      <c r="W26" s="175" t="s">
        <v>780</v>
      </c>
      <c r="X26" s="175" t="s">
        <v>781</v>
      </c>
      <c r="Y26" s="175" t="s">
        <v>782</v>
      </c>
      <c r="Z26" s="175" t="s">
        <v>783</v>
      </c>
    </row>
    <row r="27" spans="1:26" s="164" customFormat="1" ht="30" customHeight="1" x14ac:dyDescent="0.25">
      <c r="A27" s="177"/>
      <c r="B27" s="178"/>
      <c r="C27" s="176"/>
      <c r="D27" s="174">
        <v>21</v>
      </c>
      <c r="E27" s="175" t="s">
        <v>798</v>
      </c>
      <c r="F27" s="175" t="s">
        <v>325</v>
      </c>
      <c r="G27" s="175" t="s">
        <v>799</v>
      </c>
      <c r="H27" s="175" t="s">
        <v>800</v>
      </c>
      <c r="I27" s="175" t="s">
        <v>801</v>
      </c>
      <c r="J27" s="175" t="s">
        <v>802</v>
      </c>
      <c r="K27" s="175" t="s">
        <v>791</v>
      </c>
      <c r="L27" s="175" t="s">
        <v>792</v>
      </c>
      <c r="M27" s="175" t="s">
        <v>803</v>
      </c>
      <c r="N27" s="175" t="s">
        <v>804</v>
      </c>
      <c r="O27" s="175" t="s">
        <v>805</v>
      </c>
      <c r="P27" s="175" t="s">
        <v>806</v>
      </c>
      <c r="Q27" s="175" t="s">
        <v>807</v>
      </c>
      <c r="R27" s="175" t="s">
        <v>164</v>
      </c>
      <c r="S27" s="175" t="s">
        <v>808</v>
      </c>
      <c r="T27" s="175" t="s">
        <v>809</v>
      </c>
      <c r="U27" s="175" t="s">
        <v>548</v>
      </c>
      <c r="V27" s="175" t="s">
        <v>810</v>
      </c>
      <c r="W27" s="175" t="s">
        <v>550</v>
      </c>
      <c r="X27" s="175" t="s">
        <v>811</v>
      </c>
      <c r="Y27" s="175" t="s">
        <v>812</v>
      </c>
      <c r="Z27" s="175" t="s">
        <v>813</v>
      </c>
    </row>
    <row r="28" spans="1:26" s="164" customFormat="1" ht="30" customHeight="1" x14ac:dyDescent="0.25">
      <c r="A28" s="177"/>
      <c r="B28" s="178"/>
      <c r="C28" s="176"/>
      <c r="D28" s="174">
        <v>22</v>
      </c>
      <c r="E28" s="175" t="s">
        <v>836</v>
      </c>
      <c r="F28" s="175" t="s">
        <v>154</v>
      </c>
      <c r="G28" s="175" t="s">
        <v>837</v>
      </c>
      <c r="H28" s="175" t="s">
        <v>838</v>
      </c>
      <c r="I28" s="175" t="s">
        <v>839</v>
      </c>
      <c r="J28" s="175" t="s">
        <v>840</v>
      </c>
      <c r="K28" s="175" t="s">
        <v>841</v>
      </c>
      <c r="L28" s="175" t="s">
        <v>842</v>
      </c>
      <c r="M28" s="175" t="s">
        <v>843</v>
      </c>
      <c r="N28" s="175" t="s">
        <v>844</v>
      </c>
      <c r="O28" s="175" t="s">
        <v>805</v>
      </c>
      <c r="P28" s="175" t="s">
        <v>845</v>
      </c>
      <c r="Q28" s="175" t="s">
        <v>807</v>
      </c>
      <c r="R28" s="175" t="s">
        <v>164</v>
      </c>
      <c r="S28" s="175" t="s">
        <v>846</v>
      </c>
      <c r="T28" s="175" t="s">
        <v>847</v>
      </c>
      <c r="U28" s="175" t="s">
        <v>848</v>
      </c>
      <c r="V28" s="175" t="s">
        <v>849</v>
      </c>
      <c r="W28" s="175" t="s">
        <v>850</v>
      </c>
      <c r="X28" s="175" t="s">
        <v>851</v>
      </c>
      <c r="Y28" s="175" t="s">
        <v>852</v>
      </c>
      <c r="Z28" s="175" t="s">
        <v>853</v>
      </c>
    </row>
    <row r="29" spans="1:26" s="164" customFormat="1" ht="30" customHeight="1" x14ac:dyDescent="0.25">
      <c r="A29" s="177"/>
      <c r="B29" s="178"/>
      <c r="C29" s="176"/>
      <c r="D29" s="174">
        <v>23</v>
      </c>
      <c r="E29" s="175" t="s">
        <v>324</v>
      </c>
      <c r="F29" s="175" t="s">
        <v>325</v>
      </c>
      <c r="G29" s="175" t="s">
        <v>326</v>
      </c>
      <c r="H29" s="175" t="s">
        <v>862</v>
      </c>
      <c r="I29" s="175" t="s">
        <v>863</v>
      </c>
      <c r="J29" s="175" t="s">
        <v>864</v>
      </c>
      <c r="K29" s="175" t="s">
        <v>865</v>
      </c>
      <c r="L29" s="175" t="s">
        <v>866</v>
      </c>
      <c r="M29" s="175" t="s">
        <v>867</v>
      </c>
      <c r="N29" s="175" t="s">
        <v>868</v>
      </c>
      <c r="O29" s="175" t="s">
        <v>805</v>
      </c>
      <c r="P29" s="175" t="s">
        <v>869</v>
      </c>
      <c r="Q29" s="175" t="s">
        <v>807</v>
      </c>
      <c r="R29" s="175" t="s">
        <v>259</v>
      </c>
      <c r="S29" s="175" t="s">
        <v>870</v>
      </c>
      <c r="T29" s="175" t="s">
        <v>871</v>
      </c>
      <c r="U29" s="175" t="s">
        <v>872</v>
      </c>
      <c r="V29" s="175" t="s">
        <v>873</v>
      </c>
      <c r="W29" s="175" t="s">
        <v>874</v>
      </c>
      <c r="X29" s="175" t="s">
        <v>875</v>
      </c>
      <c r="Y29" s="175" t="s">
        <v>876</v>
      </c>
      <c r="Z29" s="175" t="s">
        <v>877</v>
      </c>
    </row>
    <row r="30" spans="1:26" s="164" customFormat="1" ht="30" customHeight="1" x14ac:dyDescent="0.25">
      <c r="A30" s="177"/>
      <c r="B30" s="178"/>
      <c r="C30" s="176"/>
      <c r="D30" s="174">
        <v>24</v>
      </c>
      <c r="E30" s="175" t="s">
        <v>246</v>
      </c>
      <c r="F30" s="175" t="s">
        <v>154</v>
      </c>
      <c r="G30" s="175" t="s">
        <v>445</v>
      </c>
      <c r="H30" s="175" t="s">
        <v>881</v>
      </c>
      <c r="I30" s="175" t="s">
        <v>882</v>
      </c>
      <c r="J30" s="175" t="s">
        <v>883</v>
      </c>
      <c r="K30" s="175" t="s">
        <v>884</v>
      </c>
      <c r="L30" s="175" t="s">
        <v>885</v>
      </c>
      <c r="M30" s="175" t="s">
        <v>886</v>
      </c>
      <c r="N30" s="175" t="s">
        <v>887</v>
      </c>
      <c r="O30" s="175" t="s">
        <v>805</v>
      </c>
      <c r="P30" s="175" t="s">
        <v>888</v>
      </c>
      <c r="Q30" s="175" t="s">
        <v>807</v>
      </c>
      <c r="R30" s="175" t="s">
        <v>259</v>
      </c>
      <c r="S30" s="175" t="s">
        <v>889</v>
      </c>
      <c r="T30" s="175" t="s">
        <v>890</v>
      </c>
      <c r="U30" s="175" t="s">
        <v>891</v>
      </c>
      <c r="V30" s="175" t="s">
        <v>892</v>
      </c>
      <c r="W30" s="175" t="s">
        <v>893</v>
      </c>
      <c r="X30" s="175" t="s">
        <v>894</v>
      </c>
      <c r="Y30" s="175" t="s">
        <v>895</v>
      </c>
      <c r="Z30" s="175" t="s">
        <v>896</v>
      </c>
    </row>
    <row r="31" spans="1:26" s="164" customFormat="1" ht="30" customHeight="1" x14ac:dyDescent="0.25">
      <c r="A31" s="177"/>
      <c r="B31" s="178"/>
      <c r="C31" s="176"/>
      <c r="D31" s="174">
        <v>25</v>
      </c>
      <c r="E31" s="175" t="s">
        <v>415</v>
      </c>
      <c r="F31" s="175" t="s">
        <v>247</v>
      </c>
      <c r="G31" s="175" t="s">
        <v>416</v>
      </c>
      <c r="H31" s="175" t="s">
        <v>903</v>
      </c>
      <c r="I31" s="175" t="s">
        <v>904</v>
      </c>
      <c r="J31" s="175" t="s">
        <v>905</v>
      </c>
      <c r="K31" s="175" t="s">
        <v>906</v>
      </c>
      <c r="L31" s="175" t="s">
        <v>907</v>
      </c>
      <c r="M31" s="175" t="s">
        <v>908</v>
      </c>
      <c r="N31" s="175" t="s">
        <v>909</v>
      </c>
      <c r="O31" s="175" t="s">
        <v>805</v>
      </c>
      <c r="P31" s="175" t="s">
        <v>910</v>
      </c>
      <c r="Q31" s="175" t="s">
        <v>807</v>
      </c>
      <c r="R31" s="175" t="s">
        <v>164</v>
      </c>
      <c r="S31" s="175" t="s">
        <v>911</v>
      </c>
      <c r="T31" s="175" t="s">
        <v>912</v>
      </c>
      <c r="U31" s="175" t="s">
        <v>428</v>
      </c>
      <c r="V31" s="175" t="s">
        <v>913</v>
      </c>
      <c r="W31" s="175" t="s">
        <v>914</v>
      </c>
      <c r="X31" s="175" t="s">
        <v>915</v>
      </c>
      <c r="Y31" s="175" t="s">
        <v>916</v>
      </c>
      <c r="Z31" s="175" t="s">
        <v>917</v>
      </c>
    </row>
    <row r="32" spans="1:26" s="164" customFormat="1" ht="30" customHeight="1" x14ac:dyDescent="0.25">
      <c r="A32" s="177"/>
      <c r="B32" s="178"/>
      <c r="C32" s="176"/>
      <c r="D32" s="174">
        <v>26</v>
      </c>
      <c r="E32" s="175" t="s">
        <v>739</v>
      </c>
      <c r="F32" s="175" t="s">
        <v>325</v>
      </c>
      <c r="G32" s="175" t="s">
        <v>740</v>
      </c>
      <c r="H32" s="175" t="s">
        <v>920</v>
      </c>
      <c r="I32" s="175" t="s">
        <v>921</v>
      </c>
      <c r="J32" s="175" t="s">
        <v>922</v>
      </c>
      <c r="K32" s="175" t="s">
        <v>923</v>
      </c>
      <c r="L32" s="175" t="s">
        <v>924</v>
      </c>
      <c r="M32" s="175" t="s">
        <v>925</v>
      </c>
      <c r="N32" s="175" t="s">
        <v>926</v>
      </c>
      <c r="O32" s="175" t="s">
        <v>805</v>
      </c>
      <c r="P32" s="175" t="s">
        <v>927</v>
      </c>
      <c r="Q32" s="175" t="s">
        <v>807</v>
      </c>
      <c r="R32" s="175" t="s">
        <v>259</v>
      </c>
      <c r="S32" s="175" t="s">
        <v>928</v>
      </c>
      <c r="T32" s="175" t="s">
        <v>929</v>
      </c>
      <c r="U32" s="175" t="s">
        <v>930</v>
      </c>
      <c r="V32" s="175" t="s">
        <v>753</v>
      </c>
      <c r="W32" s="175" t="s">
        <v>931</v>
      </c>
      <c r="X32" s="175" t="s">
        <v>755</v>
      </c>
      <c r="Y32" s="175" t="s">
        <v>932</v>
      </c>
      <c r="Z32" s="175" t="s">
        <v>933</v>
      </c>
    </row>
    <row r="33" spans="1:26" s="164" customFormat="1" ht="30" customHeight="1" x14ac:dyDescent="0.25">
      <c r="A33" s="177"/>
      <c r="B33" s="178"/>
      <c r="C33" s="176"/>
      <c r="D33" s="174">
        <v>27</v>
      </c>
      <c r="E33" s="175" t="s">
        <v>204</v>
      </c>
      <c r="F33" s="175" t="s">
        <v>205</v>
      </c>
      <c r="G33" s="175" t="s">
        <v>940</v>
      </c>
      <c r="H33" s="175" t="s">
        <v>941</v>
      </c>
      <c r="I33" s="175" t="s">
        <v>942</v>
      </c>
      <c r="J33" s="175" t="s">
        <v>943</v>
      </c>
      <c r="K33" s="175" t="s">
        <v>944</v>
      </c>
      <c r="L33" s="175" t="s">
        <v>945</v>
      </c>
      <c r="M33" s="175" t="s">
        <v>946</v>
      </c>
      <c r="N33" s="175" t="s">
        <v>947</v>
      </c>
      <c r="O33" s="175" t="s">
        <v>805</v>
      </c>
      <c r="P33" s="175" t="s">
        <v>948</v>
      </c>
      <c r="Q33" s="175" t="s">
        <v>807</v>
      </c>
      <c r="R33" s="175" t="s">
        <v>164</v>
      </c>
      <c r="S33" s="175" t="s">
        <v>949</v>
      </c>
      <c r="T33" s="175" t="s">
        <v>950</v>
      </c>
      <c r="U33" s="175" t="s">
        <v>951</v>
      </c>
      <c r="V33" s="175" t="s">
        <v>220</v>
      </c>
      <c r="W33" s="175" t="s">
        <v>221</v>
      </c>
      <c r="X33" s="175" t="s">
        <v>952</v>
      </c>
      <c r="Y33" s="175" t="s">
        <v>953</v>
      </c>
      <c r="Z33" s="175" t="s">
        <v>954</v>
      </c>
    </row>
    <row r="34" spans="1:26" s="164" customFormat="1" ht="30" customHeight="1" x14ac:dyDescent="0.25">
      <c r="A34" s="177"/>
      <c r="B34" s="178"/>
      <c r="C34" s="176"/>
      <c r="D34" s="174">
        <v>28</v>
      </c>
      <c r="E34" s="175" t="s">
        <v>959</v>
      </c>
      <c r="F34" s="175" t="s">
        <v>154</v>
      </c>
      <c r="G34" s="175" t="s">
        <v>601</v>
      </c>
      <c r="H34" s="175" t="s">
        <v>960</v>
      </c>
      <c r="I34" s="175" t="s">
        <v>961</v>
      </c>
      <c r="J34" s="175" t="s">
        <v>962</v>
      </c>
      <c r="K34" s="175" t="s">
        <v>963</v>
      </c>
      <c r="L34" s="175" t="s">
        <v>964</v>
      </c>
      <c r="M34" s="175" t="s">
        <v>965</v>
      </c>
      <c r="N34" s="175" t="s">
        <v>966</v>
      </c>
      <c r="O34" s="175" t="s">
        <v>805</v>
      </c>
      <c r="P34" s="175" t="s">
        <v>967</v>
      </c>
      <c r="Q34" s="175" t="s">
        <v>807</v>
      </c>
      <c r="R34" s="175" t="s">
        <v>259</v>
      </c>
      <c r="S34" s="175" t="s">
        <v>968</v>
      </c>
      <c r="T34" s="175" t="s">
        <v>969</v>
      </c>
      <c r="U34" s="175" t="s">
        <v>613</v>
      </c>
      <c r="V34" s="175" t="s">
        <v>614</v>
      </c>
      <c r="W34" s="175" t="s">
        <v>970</v>
      </c>
      <c r="X34" s="175" t="s">
        <v>971</v>
      </c>
      <c r="Y34" s="175" t="s">
        <v>972</v>
      </c>
      <c r="Z34" s="175" t="s">
        <v>973</v>
      </c>
    </row>
    <row r="35" spans="1:26" s="164" customFormat="1" ht="30" customHeight="1" x14ac:dyDescent="0.25">
      <c r="A35" s="177"/>
      <c r="B35" s="178"/>
      <c r="C35" s="176"/>
      <c r="D35" s="174">
        <v>29</v>
      </c>
      <c r="E35" s="175" t="s">
        <v>978</v>
      </c>
      <c r="F35" s="175" t="s">
        <v>154</v>
      </c>
      <c r="G35" s="175" t="s">
        <v>979</v>
      </c>
      <c r="H35" s="175" t="s">
        <v>980</v>
      </c>
      <c r="I35" s="175" t="s">
        <v>981</v>
      </c>
      <c r="J35" s="175" t="s">
        <v>982</v>
      </c>
      <c r="K35" s="175" t="s">
        <v>983</v>
      </c>
      <c r="L35" s="175" t="s">
        <v>984</v>
      </c>
      <c r="M35" s="175" t="s">
        <v>985</v>
      </c>
      <c r="N35" s="175" t="s">
        <v>986</v>
      </c>
      <c r="O35" s="175" t="s">
        <v>805</v>
      </c>
      <c r="P35" s="175" t="s">
        <v>987</v>
      </c>
      <c r="Q35" s="175" t="s">
        <v>807</v>
      </c>
      <c r="R35" s="175" t="s">
        <v>259</v>
      </c>
      <c r="S35" s="175" t="s">
        <v>988</v>
      </c>
      <c r="T35" s="175" t="s">
        <v>989</v>
      </c>
      <c r="U35" s="175" t="s">
        <v>990</v>
      </c>
      <c r="V35" s="175" t="s">
        <v>991</v>
      </c>
      <c r="W35" s="175" t="s">
        <v>306</v>
      </c>
      <c r="X35" s="175" t="s">
        <v>992</v>
      </c>
      <c r="Y35" s="175" t="s">
        <v>993</v>
      </c>
      <c r="Z35" s="175" t="s">
        <v>994</v>
      </c>
    </row>
    <row r="36" spans="1:26" s="164" customFormat="1" ht="30" customHeight="1" x14ac:dyDescent="0.25">
      <c r="A36" s="177"/>
      <c r="B36" s="178"/>
      <c r="C36" s="176"/>
      <c r="D36" s="174">
        <v>30</v>
      </c>
      <c r="E36" s="175" t="s">
        <v>472</v>
      </c>
      <c r="F36" s="175" t="s">
        <v>247</v>
      </c>
      <c r="G36" s="175" t="s">
        <v>999</v>
      </c>
      <c r="H36" s="175" t="s">
        <v>1000</v>
      </c>
      <c r="I36" s="175" t="s">
        <v>1001</v>
      </c>
      <c r="J36" s="175" t="s">
        <v>476</v>
      </c>
      <c r="K36" s="175" t="s">
        <v>1002</v>
      </c>
      <c r="L36" s="175" t="s">
        <v>1003</v>
      </c>
      <c r="M36" s="175" t="s">
        <v>1004</v>
      </c>
      <c r="N36" s="175" t="s">
        <v>1005</v>
      </c>
      <c r="O36" s="175" t="s">
        <v>805</v>
      </c>
      <c r="P36" s="175" t="s">
        <v>1006</v>
      </c>
      <c r="Q36" s="175" t="s">
        <v>807</v>
      </c>
      <c r="R36" s="175" t="s">
        <v>484</v>
      </c>
      <c r="S36" s="175" t="s">
        <v>1007</v>
      </c>
      <c r="T36" s="175" t="s">
        <v>1008</v>
      </c>
      <c r="U36" s="175" t="s">
        <v>487</v>
      </c>
      <c r="V36" s="175" t="s">
        <v>488</v>
      </c>
      <c r="W36" s="175" t="s">
        <v>1009</v>
      </c>
      <c r="X36" s="175" t="s">
        <v>1010</v>
      </c>
      <c r="Y36" s="175" t="s">
        <v>1011</v>
      </c>
      <c r="Z36" s="175" t="s">
        <v>1012</v>
      </c>
    </row>
    <row r="37" spans="1:26" s="164" customFormat="1" ht="30" customHeight="1" x14ac:dyDescent="0.25">
      <c r="A37" s="177"/>
      <c r="B37" s="178"/>
      <c r="C37" s="176"/>
      <c r="D37" s="174">
        <v>31</v>
      </c>
      <c r="E37" s="175" t="s">
        <v>798</v>
      </c>
      <c r="F37" s="175" t="s">
        <v>570</v>
      </c>
      <c r="G37" s="175" t="s">
        <v>1018</v>
      </c>
      <c r="H37" s="175" t="s">
        <v>1019</v>
      </c>
      <c r="I37" s="175" t="s">
        <v>1020</v>
      </c>
      <c r="J37" s="175" t="s">
        <v>1021</v>
      </c>
      <c r="K37" s="175" t="s">
        <v>1022</v>
      </c>
      <c r="L37" s="175" t="s">
        <v>1023</v>
      </c>
      <c r="M37" s="175" t="s">
        <v>1024</v>
      </c>
      <c r="N37" s="175" t="s">
        <v>1025</v>
      </c>
      <c r="O37" s="175" t="s">
        <v>805</v>
      </c>
      <c r="P37" s="175" t="s">
        <v>1026</v>
      </c>
      <c r="Q37" s="175" t="s">
        <v>807</v>
      </c>
      <c r="R37" s="175" t="s">
        <v>259</v>
      </c>
      <c r="S37" s="175" t="s">
        <v>1027</v>
      </c>
      <c r="T37" s="175" t="s">
        <v>1028</v>
      </c>
      <c r="U37" s="175" t="s">
        <v>1029</v>
      </c>
      <c r="V37" s="175" t="s">
        <v>1030</v>
      </c>
      <c r="W37" s="175" t="s">
        <v>1031</v>
      </c>
      <c r="X37" s="175" t="s">
        <v>1032</v>
      </c>
      <c r="Y37" s="175" t="s">
        <v>1033</v>
      </c>
      <c r="Z37" s="175" t="s">
        <v>1034</v>
      </c>
    </row>
    <row r="38" spans="1:26" s="164" customFormat="1" ht="30" customHeight="1" x14ac:dyDescent="0.25">
      <c r="A38" s="177"/>
      <c r="B38" s="178"/>
      <c r="C38" s="176"/>
      <c r="D38" s="174">
        <v>32</v>
      </c>
      <c r="E38" s="175" t="s">
        <v>836</v>
      </c>
      <c r="F38" s="175" t="s">
        <v>205</v>
      </c>
      <c r="G38" s="175" t="s">
        <v>1039</v>
      </c>
      <c r="H38" s="175" t="s">
        <v>1040</v>
      </c>
      <c r="I38" s="175" t="s">
        <v>1041</v>
      </c>
      <c r="J38" s="175" t="s">
        <v>1042</v>
      </c>
      <c r="K38" s="175" t="s">
        <v>1043</v>
      </c>
      <c r="L38" s="175" t="s">
        <v>1044</v>
      </c>
      <c r="M38" s="175" t="s">
        <v>1045</v>
      </c>
      <c r="N38" s="175" t="s">
        <v>1046</v>
      </c>
      <c r="O38" s="175" t="s">
        <v>805</v>
      </c>
      <c r="P38" s="175" t="s">
        <v>1026</v>
      </c>
      <c r="Q38" s="175" t="s">
        <v>807</v>
      </c>
      <c r="R38" s="175" t="s">
        <v>259</v>
      </c>
      <c r="S38" s="175" t="s">
        <v>1047</v>
      </c>
      <c r="T38" s="175" t="s">
        <v>1048</v>
      </c>
      <c r="U38" s="175" t="s">
        <v>1049</v>
      </c>
      <c r="V38" s="175" t="s">
        <v>1050</v>
      </c>
      <c r="W38" s="175" t="s">
        <v>1051</v>
      </c>
      <c r="X38" s="175" t="s">
        <v>1052</v>
      </c>
      <c r="Y38" s="175" t="s">
        <v>1053</v>
      </c>
      <c r="Z38" s="175" t="s">
        <v>1054</v>
      </c>
    </row>
    <row r="39" spans="1:26" s="164" customFormat="1" ht="30" customHeight="1" x14ac:dyDescent="0.25">
      <c r="A39" s="177"/>
      <c r="B39" s="178"/>
      <c r="C39" s="176"/>
      <c r="D39" s="174">
        <v>33</v>
      </c>
      <c r="E39" s="175" t="s">
        <v>324</v>
      </c>
      <c r="F39" s="175" t="s">
        <v>154</v>
      </c>
      <c r="G39" s="175" t="s">
        <v>1055</v>
      </c>
      <c r="H39" s="175" t="s">
        <v>1056</v>
      </c>
      <c r="I39" s="175" t="s">
        <v>1057</v>
      </c>
      <c r="J39" s="175" t="s">
        <v>1058</v>
      </c>
      <c r="K39" s="175" t="s">
        <v>1059</v>
      </c>
      <c r="L39" s="175" t="s">
        <v>1060</v>
      </c>
      <c r="M39" s="175" t="s">
        <v>1061</v>
      </c>
      <c r="N39" s="175" t="s">
        <v>1062</v>
      </c>
      <c r="O39" s="175" t="s">
        <v>805</v>
      </c>
      <c r="P39" s="175" t="s">
        <v>1026</v>
      </c>
      <c r="Q39" s="175" t="s">
        <v>807</v>
      </c>
      <c r="R39" s="175" t="s">
        <v>164</v>
      </c>
      <c r="S39" s="175" t="s">
        <v>1063</v>
      </c>
      <c r="T39" s="175" t="s">
        <v>1064</v>
      </c>
      <c r="U39" s="175" t="s">
        <v>1065</v>
      </c>
      <c r="V39" s="175" t="s">
        <v>1066</v>
      </c>
      <c r="W39" s="175" t="s">
        <v>1067</v>
      </c>
      <c r="X39" s="175" t="s">
        <v>1068</v>
      </c>
      <c r="Y39" s="175" t="s">
        <v>1069</v>
      </c>
      <c r="Z39" s="175" t="s">
        <v>1070</v>
      </c>
    </row>
    <row r="40" spans="1:26" s="164" customFormat="1" ht="30" customHeight="1" x14ac:dyDescent="0.25">
      <c r="A40" s="177"/>
      <c r="B40" s="178"/>
      <c r="C40" s="176"/>
      <c r="D40" s="174">
        <v>34</v>
      </c>
      <c r="E40" s="175" t="s">
        <v>506</v>
      </c>
      <c r="F40" s="175" t="s">
        <v>247</v>
      </c>
      <c r="G40" s="175" t="s">
        <v>692</v>
      </c>
      <c r="H40" s="175" t="s">
        <v>1071</v>
      </c>
      <c r="I40" s="175" t="s">
        <v>1072</v>
      </c>
      <c r="J40" s="175" t="s">
        <v>1073</v>
      </c>
      <c r="K40" s="175" t="s">
        <v>1074</v>
      </c>
      <c r="L40" s="175" t="s">
        <v>1075</v>
      </c>
      <c r="M40" s="175" t="s">
        <v>1076</v>
      </c>
      <c r="N40" s="175" t="s">
        <v>1077</v>
      </c>
      <c r="O40" s="175" t="s">
        <v>805</v>
      </c>
      <c r="P40" s="175" t="s">
        <v>1026</v>
      </c>
      <c r="Q40" s="175" t="s">
        <v>807</v>
      </c>
      <c r="R40" s="175" t="s">
        <v>164</v>
      </c>
      <c r="S40" s="175" t="s">
        <v>1078</v>
      </c>
      <c r="T40" s="175" t="s">
        <v>1079</v>
      </c>
      <c r="U40" s="175" t="s">
        <v>704</v>
      </c>
      <c r="V40" s="175" t="s">
        <v>705</v>
      </c>
      <c r="W40" s="175" t="s">
        <v>521</v>
      </c>
      <c r="X40" s="175" t="s">
        <v>1080</v>
      </c>
      <c r="Y40" s="175" t="s">
        <v>1081</v>
      </c>
      <c r="Z40" s="175" t="s">
        <v>708</v>
      </c>
    </row>
    <row r="41" spans="1:26" s="164" customFormat="1" ht="30" customHeight="1" x14ac:dyDescent="0.25">
      <c r="A41" s="177"/>
      <c r="B41" s="178"/>
      <c r="C41" s="176"/>
      <c r="D41" s="174">
        <v>35</v>
      </c>
      <c r="E41" s="175" t="s">
        <v>444</v>
      </c>
      <c r="F41" s="175" t="s">
        <v>247</v>
      </c>
      <c r="G41" s="175" t="s">
        <v>507</v>
      </c>
      <c r="H41" s="175" t="s">
        <v>1082</v>
      </c>
      <c r="I41" s="175" t="s">
        <v>1083</v>
      </c>
      <c r="J41" s="175" t="s">
        <v>1084</v>
      </c>
      <c r="K41" s="175" t="s">
        <v>1085</v>
      </c>
      <c r="L41" s="175" t="s">
        <v>1086</v>
      </c>
      <c r="M41" s="175" t="s">
        <v>1087</v>
      </c>
      <c r="N41" s="175" t="s">
        <v>1088</v>
      </c>
      <c r="O41" s="175" t="s">
        <v>805</v>
      </c>
      <c r="P41" s="175" t="s">
        <v>1026</v>
      </c>
      <c r="Q41" s="175" t="s">
        <v>807</v>
      </c>
      <c r="R41" s="175" t="s">
        <v>164</v>
      </c>
      <c r="S41" s="175" t="s">
        <v>1089</v>
      </c>
      <c r="T41" s="175" t="s">
        <v>518</v>
      </c>
      <c r="U41" s="175" t="s">
        <v>1090</v>
      </c>
      <c r="V41" s="175" t="s">
        <v>705</v>
      </c>
      <c r="W41" s="175" t="s">
        <v>521</v>
      </c>
      <c r="X41" s="175" t="s">
        <v>1091</v>
      </c>
      <c r="Y41" s="175" t="s">
        <v>1092</v>
      </c>
      <c r="Z41" s="175" t="s">
        <v>1093</v>
      </c>
    </row>
    <row r="42" spans="1:26" s="164" customFormat="1" ht="30" customHeight="1" x14ac:dyDescent="0.25">
      <c r="A42" s="177"/>
      <c r="B42" s="178"/>
      <c r="C42" s="176"/>
      <c r="D42" s="174">
        <v>36</v>
      </c>
      <c r="E42" s="175" t="s">
        <v>415</v>
      </c>
      <c r="F42" s="175" t="s">
        <v>205</v>
      </c>
      <c r="G42" s="175" t="s">
        <v>1094</v>
      </c>
      <c r="H42" s="175" t="s">
        <v>1095</v>
      </c>
      <c r="I42" s="175" t="s">
        <v>1096</v>
      </c>
      <c r="J42" s="175" t="s">
        <v>1097</v>
      </c>
      <c r="K42" s="175" t="s">
        <v>1098</v>
      </c>
      <c r="L42" s="175" t="s">
        <v>1099</v>
      </c>
      <c r="M42" s="175" t="s">
        <v>1100</v>
      </c>
      <c r="N42" s="175" t="s">
        <v>1101</v>
      </c>
      <c r="O42" s="175" t="s">
        <v>805</v>
      </c>
      <c r="P42" s="175" t="s">
        <v>1026</v>
      </c>
      <c r="Q42" s="175" t="s">
        <v>807</v>
      </c>
      <c r="R42" s="175" t="s">
        <v>259</v>
      </c>
      <c r="S42" s="175" t="s">
        <v>1102</v>
      </c>
      <c r="T42" s="175" t="s">
        <v>1103</v>
      </c>
      <c r="U42" s="175" t="s">
        <v>1104</v>
      </c>
      <c r="V42" s="175" t="s">
        <v>1105</v>
      </c>
      <c r="W42" s="175" t="s">
        <v>1106</v>
      </c>
      <c r="X42" s="175" t="s">
        <v>1107</v>
      </c>
      <c r="Y42" s="175" t="s">
        <v>1108</v>
      </c>
      <c r="Z42" s="175" t="s">
        <v>1109</v>
      </c>
    </row>
    <row r="43" spans="1:26" s="164" customFormat="1" ht="30" customHeight="1" x14ac:dyDescent="0.25">
      <c r="A43" s="177"/>
      <c r="B43" s="178"/>
      <c r="C43" s="176"/>
      <c r="D43" s="174">
        <v>37</v>
      </c>
      <c r="E43" s="175" t="s">
        <v>739</v>
      </c>
      <c r="F43" s="175" t="s">
        <v>570</v>
      </c>
      <c r="G43" s="175" t="s">
        <v>1110</v>
      </c>
      <c r="H43" s="175" t="s">
        <v>1111</v>
      </c>
      <c r="I43" s="175" t="s">
        <v>1112</v>
      </c>
      <c r="J43" s="175" t="s">
        <v>1113</v>
      </c>
      <c r="K43" s="175" t="s">
        <v>1114</v>
      </c>
      <c r="L43" s="175" t="s">
        <v>1115</v>
      </c>
      <c r="M43" s="175" t="s">
        <v>1116</v>
      </c>
      <c r="N43" s="175" t="s">
        <v>1117</v>
      </c>
      <c r="O43" s="175" t="s">
        <v>805</v>
      </c>
      <c r="P43" s="175" t="s">
        <v>1026</v>
      </c>
      <c r="Q43" s="175" t="s">
        <v>807</v>
      </c>
      <c r="R43" s="175" t="s">
        <v>259</v>
      </c>
      <c r="S43" s="175" t="s">
        <v>1118</v>
      </c>
      <c r="T43" s="175" t="s">
        <v>1119</v>
      </c>
      <c r="U43" s="175" t="s">
        <v>1120</v>
      </c>
      <c r="V43" s="175" t="s">
        <v>1121</v>
      </c>
      <c r="W43" s="175" t="s">
        <v>1122</v>
      </c>
      <c r="X43" s="175" t="s">
        <v>1123</v>
      </c>
      <c r="Y43" s="175" t="s">
        <v>1124</v>
      </c>
      <c r="Z43" s="175" t="s">
        <v>1125</v>
      </c>
    </row>
    <row r="44" spans="1:26" s="164" customFormat="1" ht="30" customHeight="1" x14ac:dyDescent="0.25">
      <c r="A44" s="177"/>
      <c r="B44" s="178"/>
      <c r="C44" s="176"/>
      <c r="D44" s="174">
        <v>38</v>
      </c>
      <c r="E44" s="175" t="s">
        <v>385</v>
      </c>
      <c r="F44" s="175" t="s">
        <v>325</v>
      </c>
      <c r="G44" s="175" t="s">
        <v>1126</v>
      </c>
      <c r="H44" s="175" t="s">
        <v>1127</v>
      </c>
      <c r="I44" s="175" t="s">
        <v>1128</v>
      </c>
      <c r="J44" s="175" t="s">
        <v>1129</v>
      </c>
      <c r="K44" s="175" t="s">
        <v>1130</v>
      </c>
      <c r="L44" s="175" t="s">
        <v>1131</v>
      </c>
      <c r="M44" s="175" t="s">
        <v>1132</v>
      </c>
      <c r="N44" s="175" t="s">
        <v>1133</v>
      </c>
      <c r="O44" s="175" t="s">
        <v>805</v>
      </c>
      <c r="P44" s="175" t="s">
        <v>1026</v>
      </c>
      <c r="Q44" s="175" t="s">
        <v>807</v>
      </c>
      <c r="R44" s="175" t="s">
        <v>164</v>
      </c>
      <c r="S44" s="175" t="s">
        <v>1134</v>
      </c>
      <c r="T44" s="175" t="s">
        <v>1135</v>
      </c>
      <c r="U44" s="175" t="s">
        <v>1136</v>
      </c>
      <c r="V44" s="175" t="s">
        <v>913</v>
      </c>
      <c r="W44" s="175" t="s">
        <v>1137</v>
      </c>
      <c r="X44" s="175" t="s">
        <v>1138</v>
      </c>
      <c r="Y44" s="175" t="s">
        <v>1139</v>
      </c>
      <c r="Z44" s="175" t="s">
        <v>1140</v>
      </c>
    </row>
    <row r="45" spans="1:26" s="164" customFormat="1" ht="30" customHeight="1" x14ac:dyDescent="0.25">
      <c r="A45" s="177"/>
      <c r="B45" s="178"/>
      <c r="C45" s="176"/>
      <c r="D45" s="174">
        <v>39</v>
      </c>
      <c r="E45" s="175" t="s">
        <v>978</v>
      </c>
      <c r="F45" s="175" t="s">
        <v>247</v>
      </c>
      <c r="G45" s="175" t="s">
        <v>1141</v>
      </c>
      <c r="H45" s="175" t="s">
        <v>1142</v>
      </c>
      <c r="I45" s="175" t="s">
        <v>1143</v>
      </c>
      <c r="J45" s="175" t="s">
        <v>631</v>
      </c>
      <c r="K45" s="175" t="s">
        <v>1144</v>
      </c>
      <c r="L45" s="175" t="s">
        <v>1145</v>
      </c>
      <c r="M45" s="175" t="s">
        <v>1146</v>
      </c>
      <c r="N45" s="175" t="s">
        <v>1147</v>
      </c>
      <c r="O45" s="175" t="s">
        <v>805</v>
      </c>
      <c r="P45" s="175" t="s">
        <v>1026</v>
      </c>
      <c r="Q45" s="175" t="s">
        <v>807</v>
      </c>
      <c r="R45" s="175" t="s">
        <v>484</v>
      </c>
      <c r="S45" s="175" t="s">
        <v>627</v>
      </c>
      <c r="T45" s="175" t="s">
        <v>639</v>
      </c>
      <c r="U45" s="175" t="s">
        <v>1148</v>
      </c>
      <c r="V45" s="175" t="s">
        <v>1149</v>
      </c>
      <c r="W45" s="175" t="s">
        <v>1150</v>
      </c>
      <c r="X45" s="175" t="s">
        <v>1151</v>
      </c>
      <c r="Y45" s="175" t="s">
        <v>1152</v>
      </c>
      <c r="Z45" s="175" t="s">
        <v>1153</v>
      </c>
    </row>
    <row r="46" spans="1:26" s="164" customFormat="1" ht="30" customHeight="1" x14ac:dyDescent="0.25">
      <c r="A46" s="177"/>
      <c r="B46" s="178"/>
      <c r="C46" s="176"/>
      <c r="D46" s="174">
        <v>40</v>
      </c>
      <c r="E46" s="175" t="s">
        <v>472</v>
      </c>
      <c r="F46" s="175" t="s">
        <v>247</v>
      </c>
      <c r="G46" s="175" t="s">
        <v>1154</v>
      </c>
      <c r="H46" s="175" t="s">
        <v>1155</v>
      </c>
      <c r="I46" s="175" t="s">
        <v>1156</v>
      </c>
      <c r="J46" s="175" t="s">
        <v>1157</v>
      </c>
      <c r="K46" s="175" t="s">
        <v>1158</v>
      </c>
      <c r="L46" s="175" t="s">
        <v>1159</v>
      </c>
      <c r="M46" s="175" t="s">
        <v>1160</v>
      </c>
      <c r="N46" s="175" t="s">
        <v>1161</v>
      </c>
      <c r="O46" s="175" t="s">
        <v>805</v>
      </c>
      <c r="P46" s="175" t="s">
        <v>1026</v>
      </c>
      <c r="Q46" s="175" t="s">
        <v>807</v>
      </c>
      <c r="R46" s="175" t="s">
        <v>484</v>
      </c>
      <c r="S46" s="175" t="s">
        <v>1162</v>
      </c>
      <c r="T46" s="175" t="s">
        <v>1163</v>
      </c>
      <c r="U46" s="175" t="s">
        <v>1164</v>
      </c>
      <c r="V46" s="175" t="s">
        <v>1165</v>
      </c>
      <c r="W46" s="175" t="s">
        <v>1166</v>
      </c>
      <c r="X46" s="175" t="s">
        <v>1167</v>
      </c>
      <c r="Y46" s="175" t="s">
        <v>1168</v>
      </c>
      <c r="Z46" s="175" t="s">
        <v>1169</v>
      </c>
    </row>
    <row r="47" spans="1:26" s="164" customFormat="1" ht="30" customHeight="1" x14ac:dyDescent="0.25">
      <c r="A47" s="177"/>
      <c r="B47" s="178"/>
      <c r="C47" s="176"/>
      <c r="D47" s="174">
        <v>41</v>
      </c>
      <c r="E47" s="175" t="s">
        <v>798</v>
      </c>
      <c r="F47" s="175" t="s">
        <v>154</v>
      </c>
      <c r="G47" s="175" t="s">
        <v>1170</v>
      </c>
      <c r="H47" s="175" t="s">
        <v>1171</v>
      </c>
      <c r="I47" s="175" t="s">
        <v>1172</v>
      </c>
      <c r="J47" s="175" t="s">
        <v>1173</v>
      </c>
      <c r="K47" s="175" t="s">
        <v>1174</v>
      </c>
      <c r="L47" s="175" t="s">
        <v>1175</v>
      </c>
      <c r="M47" s="175" t="s">
        <v>1176</v>
      </c>
      <c r="N47" s="175" t="s">
        <v>1177</v>
      </c>
      <c r="O47" s="175" t="s">
        <v>805</v>
      </c>
      <c r="P47" s="175" t="s">
        <v>1026</v>
      </c>
      <c r="Q47" s="175" t="s">
        <v>807</v>
      </c>
      <c r="R47" s="175" t="s">
        <v>259</v>
      </c>
      <c r="S47" s="175" t="s">
        <v>1178</v>
      </c>
      <c r="T47" s="175" t="s">
        <v>1179</v>
      </c>
      <c r="U47" s="175" t="s">
        <v>1180</v>
      </c>
      <c r="V47" s="175" t="s">
        <v>1181</v>
      </c>
      <c r="W47" s="175" t="s">
        <v>1182</v>
      </c>
      <c r="X47" s="175" t="s">
        <v>1183</v>
      </c>
      <c r="Y47" s="175" t="s">
        <v>1184</v>
      </c>
      <c r="Z47" s="175" t="s">
        <v>1185</v>
      </c>
    </row>
    <row r="48" spans="1:26" s="164" customFormat="1" ht="30" customHeight="1" x14ac:dyDescent="0.25">
      <c r="A48" s="177"/>
      <c r="B48" s="178"/>
      <c r="C48" s="176"/>
      <c r="D48" s="174">
        <v>42</v>
      </c>
      <c r="E48" s="175" t="s">
        <v>836</v>
      </c>
      <c r="F48" s="175" t="s">
        <v>570</v>
      </c>
      <c r="G48" s="175" t="s">
        <v>1186</v>
      </c>
      <c r="H48" s="175" t="s">
        <v>1187</v>
      </c>
      <c r="I48" s="175" t="s">
        <v>1188</v>
      </c>
      <c r="J48" s="175" t="s">
        <v>1189</v>
      </c>
      <c r="K48" s="175" t="s">
        <v>1190</v>
      </c>
      <c r="L48" s="175" t="s">
        <v>1191</v>
      </c>
      <c r="M48" s="175" t="s">
        <v>1192</v>
      </c>
      <c r="N48" s="175" t="s">
        <v>1193</v>
      </c>
      <c r="O48" s="175" t="s">
        <v>805</v>
      </c>
      <c r="P48" s="175" t="s">
        <v>1026</v>
      </c>
      <c r="Q48" s="175" t="s">
        <v>807</v>
      </c>
      <c r="R48" s="175" t="s">
        <v>259</v>
      </c>
      <c r="S48" s="175" t="s">
        <v>1194</v>
      </c>
      <c r="T48" s="175" t="s">
        <v>1195</v>
      </c>
      <c r="U48" s="175" t="s">
        <v>1196</v>
      </c>
      <c r="V48" s="175" t="s">
        <v>1197</v>
      </c>
      <c r="W48" s="175" t="s">
        <v>1198</v>
      </c>
      <c r="X48" s="175" t="s">
        <v>1199</v>
      </c>
      <c r="Y48" s="175" t="s">
        <v>1200</v>
      </c>
      <c r="Z48" s="175" t="s">
        <v>1201</v>
      </c>
    </row>
    <row r="49" spans="1:26" s="164" customFormat="1" ht="30" customHeight="1" x14ac:dyDescent="0.25">
      <c r="A49" s="177"/>
      <c r="B49" s="178"/>
      <c r="C49" s="176"/>
      <c r="D49" s="174">
        <v>43</v>
      </c>
      <c r="E49" s="175" t="s">
        <v>324</v>
      </c>
      <c r="F49" s="175" t="s">
        <v>205</v>
      </c>
      <c r="G49" s="175" t="s">
        <v>1202</v>
      </c>
      <c r="H49" s="175" t="s">
        <v>1203</v>
      </c>
      <c r="I49" s="175" t="s">
        <v>1204</v>
      </c>
      <c r="J49" s="175" t="s">
        <v>1205</v>
      </c>
      <c r="K49" s="175" t="s">
        <v>1206</v>
      </c>
      <c r="L49" s="175" t="s">
        <v>1207</v>
      </c>
      <c r="M49" s="175" t="s">
        <v>1208</v>
      </c>
      <c r="N49" s="175" t="s">
        <v>1209</v>
      </c>
      <c r="O49" s="175" t="s">
        <v>805</v>
      </c>
      <c r="P49" s="175" t="s">
        <v>1026</v>
      </c>
      <c r="Q49" s="175" t="s">
        <v>807</v>
      </c>
      <c r="R49" s="175" t="s">
        <v>259</v>
      </c>
      <c r="S49" s="175" t="s">
        <v>1210</v>
      </c>
      <c r="T49" s="175" t="s">
        <v>1211</v>
      </c>
      <c r="U49" s="175" t="s">
        <v>1212</v>
      </c>
      <c r="V49" s="175" t="s">
        <v>429</v>
      </c>
      <c r="W49" s="175" t="s">
        <v>521</v>
      </c>
      <c r="X49" s="175" t="s">
        <v>1213</v>
      </c>
      <c r="Y49" s="175" t="s">
        <v>1214</v>
      </c>
      <c r="Z49" s="175" t="s">
        <v>1215</v>
      </c>
    </row>
    <row r="50" spans="1:26" s="164" customFormat="1" ht="30" customHeight="1" x14ac:dyDescent="0.25">
      <c r="A50" s="177"/>
      <c r="B50" s="178"/>
      <c r="C50" s="176"/>
      <c r="D50" s="174">
        <v>44</v>
      </c>
      <c r="E50" s="175" t="s">
        <v>246</v>
      </c>
      <c r="F50" s="175" t="s">
        <v>247</v>
      </c>
      <c r="G50" s="175" t="s">
        <v>1216</v>
      </c>
      <c r="H50" s="175" t="s">
        <v>1217</v>
      </c>
      <c r="I50" s="175" t="s">
        <v>1218</v>
      </c>
      <c r="J50" s="175" t="s">
        <v>1219</v>
      </c>
      <c r="K50" s="175" t="s">
        <v>1220</v>
      </c>
      <c r="L50" s="175" t="s">
        <v>1221</v>
      </c>
      <c r="M50" s="175" t="s">
        <v>1222</v>
      </c>
      <c r="N50" s="175" t="s">
        <v>1223</v>
      </c>
      <c r="O50" s="175" t="s">
        <v>805</v>
      </c>
      <c r="P50" s="175" t="s">
        <v>1026</v>
      </c>
      <c r="Q50" s="175" t="s">
        <v>807</v>
      </c>
      <c r="R50" s="175" t="s">
        <v>164</v>
      </c>
      <c r="S50" s="175" t="s">
        <v>1224</v>
      </c>
      <c r="T50" s="175" t="s">
        <v>1225</v>
      </c>
      <c r="U50" s="175" t="s">
        <v>1226</v>
      </c>
      <c r="V50" s="175" t="s">
        <v>1227</v>
      </c>
      <c r="W50" s="175" t="s">
        <v>1228</v>
      </c>
      <c r="X50" s="175" t="s">
        <v>1229</v>
      </c>
      <c r="Y50" s="175" t="s">
        <v>1230</v>
      </c>
      <c r="Z50" s="175" t="s">
        <v>1231</v>
      </c>
    </row>
    <row r="51" spans="1:26" s="164" customFormat="1" ht="30" customHeight="1" x14ac:dyDescent="0.25">
      <c r="A51" s="177"/>
      <c r="B51" s="178"/>
      <c r="C51" s="176"/>
      <c r="D51" s="174">
        <v>45</v>
      </c>
      <c r="E51" s="175" t="s">
        <v>415</v>
      </c>
      <c r="F51" s="175" t="s">
        <v>205</v>
      </c>
      <c r="G51" s="175" t="s">
        <v>1232</v>
      </c>
      <c r="H51" s="175" t="s">
        <v>1233</v>
      </c>
      <c r="I51" s="175" t="s">
        <v>1234</v>
      </c>
      <c r="J51" s="175" t="s">
        <v>1235</v>
      </c>
      <c r="K51" s="175" t="s">
        <v>1236</v>
      </c>
      <c r="L51" s="175" t="s">
        <v>1237</v>
      </c>
      <c r="M51" s="175" t="s">
        <v>1238</v>
      </c>
      <c r="N51" s="175" t="s">
        <v>1239</v>
      </c>
      <c r="O51" s="175" t="s">
        <v>805</v>
      </c>
      <c r="P51" s="175" t="s">
        <v>1026</v>
      </c>
      <c r="Q51" s="175" t="s">
        <v>807</v>
      </c>
      <c r="R51" s="175" t="s">
        <v>259</v>
      </c>
      <c r="S51" s="175" t="s">
        <v>1240</v>
      </c>
      <c r="T51" s="175" t="s">
        <v>612</v>
      </c>
      <c r="U51" s="175" t="s">
        <v>1241</v>
      </c>
      <c r="V51" s="175" t="s">
        <v>1242</v>
      </c>
      <c r="W51" s="175" t="s">
        <v>1243</v>
      </c>
      <c r="X51" s="175" t="s">
        <v>1244</v>
      </c>
      <c r="Y51" s="175" t="s">
        <v>1245</v>
      </c>
      <c r="Z51" s="175" t="s">
        <v>1246</v>
      </c>
    </row>
    <row r="52" spans="1:26" s="164" customFormat="1" ht="30" customHeight="1" x14ac:dyDescent="0.25">
      <c r="A52" s="177"/>
      <c r="B52" s="178"/>
      <c r="C52" s="176"/>
      <c r="D52" s="174">
        <v>46</v>
      </c>
      <c r="E52" s="175" t="s">
        <v>739</v>
      </c>
      <c r="F52" s="175" t="s">
        <v>154</v>
      </c>
      <c r="G52" s="175" t="s">
        <v>1247</v>
      </c>
      <c r="H52" s="175" t="s">
        <v>1248</v>
      </c>
      <c r="I52" s="175" t="s">
        <v>1249</v>
      </c>
      <c r="J52" s="175" t="s">
        <v>1250</v>
      </c>
      <c r="K52" s="175" t="s">
        <v>1251</v>
      </c>
      <c r="L52" s="175" t="s">
        <v>1252</v>
      </c>
      <c r="M52" s="175" t="s">
        <v>1253</v>
      </c>
      <c r="N52" s="175" t="s">
        <v>1254</v>
      </c>
      <c r="O52" s="175" t="s">
        <v>805</v>
      </c>
      <c r="P52" s="175" t="s">
        <v>1026</v>
      </c>
      <c r="Q52" s="175" t="s">
        <v>807</v>
      </c>
      <c r="R52" s="175" t="s">
        <v>259</v>
      </c>
      <c r="S52" s="175" t="s">
        <v>1255</v>
      </c>
      <c r="T52" s="175" t="s">
        <v>1256</v>
      </c>
      <c r="U52" s="175" t="s">
        <v>1257</v>
      </c>
      <c r="V52" s="175" t="s">
        <v>1258</v>
      </c>
      <c r="W52" s="175" t="s">
        <v>1259</v>
      </c>
      <c r="X52" s="175" t="s">
        <v>1091</v>
      </c>
      <c r="Y52" s="175" t="s">
        <v>1260</v>
      </c>
      <c r="Z52" s="175" t="s">
        <v>1261</v>
      </c>
    </row>
    <row r="53" spans="1:26" s="164" customFormat="1" ht="30" customHeight="1" x14ac:dyDescent="0.25">
      <c r="A53" s="177"/>
      <c r="B53" s="178"/>
      <c r="C53" s="176"/>
      <c r="D53" s="174">
        <v>47</v>
      </c>
      <c r="E53" s="175" t="s">
        <v>385</v>
      </c>
      <c r="F53" s="175" t="s">
        <v>570</v>
      </c>
      <c r="G53" s="175" t="s">
        <v>1262</v>
      </c>
      <c r="H53" s="175" t="s">
        <v>1263</v>
      </c>
      <c r="I53" s="175" t="s">
        <v>1264</v>
      </c>
      <c r="J53" s="175" t="s">
        <v>1265</v>
      </c>
      <c r="K53" s="175" t="s">
        <v>1266</v>
      </c>
      <c r="L53" s="175" t="s">
        <v>1267</v>
      </c>
      <c r="M53" s="175" t="s">
        <v>1268</v>
      </c>
      <c r="N53" s="175" t="s">
        <v>1269</v>
      </c>
      <c r="O53" s="175" t="s">
        <v>805</v>
      </c>
      <c r="P53" s="175" t="s">
        <v>1026</v>
      </c>
      <c r="Q53" s="175" t="s">
        <v>807</v>
      </c>
      <c r="R53" s="175" t="s">
        <v>259</v>
      </c>
      <c r="S53" s="175" t="s">
        <v>1270</v>
      </c>
      <c r="T53" s="175" t="s">
        <v>1271</v>
      </c>
      <c r="U53" s="175" t="s">
        <v>1272</v>
      </c>
      <c r="V53" s="175" t="s">
        <v>1273</v>
      </c>
      <c r="W53" s="175" t="s">
        <v>1274</v>
      </c>
      <c r="X53" s="175" t="s">
        <v>1275</v>
      </c>
      <c r="Y53" s="175" t="s">
        <v>1276</v>
      </c>
      <c r="Z53" s="175" t="s">
        <v>1277</v>
      </c>
    </row>
    <row r="54" spans="1:26" s="164" customFormat="1" ht="30" customHeight="1" x14ac:dyDescent="0.25">
      <c r="A54" s="177"/>
      <c r="B54" s="178"/>
      <c r="C54" s="176"/>
      <c r="D54" s="174">
        <v>48</v>
      </c>
      <c r="E54" s="175" t="s">
        <v>959</v>
      </c>
      <c r="F54" s="175" t="s">
        <v>325</v>
      </c>
      <c r="G54" s="175" t="s">
        <v>1278</v>
      </c>
      <c r="H54" s="175" t="s">
        <v>1279</v>
      </c>
      <c r="I54" s="175" t="s">
        <v>1280</v>
      </c>
      <c r="J54" s="175" t="s">
        <v>1281</v>
      </c>
      <c r="K54" s="175" t="s">
        <v>1282</v>
      </c>
      <c r="L54" s="175" t="s">
        <v>1283</v>
      </c>
      <c r="M54" s="175" t="s">
        <v>1284</v>
      </c>
      <c r="N54" s="175" t="s">
        <v>1285</v>
      </c>
      <c r="O54" s="175" t="s">
        <v>805</v>
      </c>
      <c r="P54" s="175" t="s">
        <v>1026</v>
      </c>
      <c r="Q54" s="175" t="s">
        <v>807</v>
      </c>
      <c r="R54" s="175" t="s">
        <v>164</v>
      </c>
      <c r="S54" s="175" t="s">
        <v>1286</v>
      </c>
      <c r="T54" s="175" t="s">
        <v>1287</v>
      </c>
      <c r="U54" s="175" t="s">
        <v>1288</v>
      </c>
      <c r="V54" s="175" t="s">
        <v>705</v>
      </c>
      <c r="W54" s="175" t="s">
        <v>1106</v>
      </c>
      <c r="X54" s="175" t="s">
        <v>1289</v>
      </c>
      <c r="Y54" s="175" t="s">
        <v>1290</v>
      </c>
      <c r="Z54" s="175" t="s">
        <v>1291</v>
      </c>
    </row>
    <row r="55" spans="1:26" s="164" customFormat="1" ht="30" customHeight="1" x14ac:dyDescent="0.25">
      <c r="A55" s="177"/>
      <c r="B55" s="178"/>
      <c r="C55" s="176"/>
      <c r="D55" s="174">
        <v>49</v>
      </c>
      <c r="E55" s="175" t="s">
        <v>978</v>
      </c>
      <c r="F55" s="175" t="s">
        <v>154</v>
      </c>
      <c r="G55" s="175" t="s">
        <v>1292</v>
      </c>
      <c r="H55" s="175" t="s">
        <v>1293</v>
      </c>
      <c r="I55" s="175" t="s">
        <v>1294</v>
      </c>
      <c r="J55" s="175" t="s">
        <v>1295</v>
      </c>
      <c r="K55" s="175" t="s">
        <v>1296</v>
      </c>
      <c r="L55" s="175" t="s">
        <v>1297</v>
      </c>
      <c r="M55" s="175" t="s">
        <v>1298</v>
      </c>
      <c r="N55" s="175" t="s">
        <v>1299</v>
      </c>
      <c r="O55" s="175" t="s">
        <v>805</v>
      </c>
      <c r="P55" s="175" t="s">
        <v>1026</v>
      </c>
      <c r="Q55" s="175" t="s">
        <v>807</v>
      </c>
      <c r="R55" s="175" t="s">
        <v>259</v>
      </c>
      <c r="S55" s="175" t="s">
        <v>1300</v>
      </c>
      <c r="T55" s="175" t="s">
        <v>1301</v>
      </c>
      <c r="U55" s="175" t="s">
        <v>1302</v>
      </c>
      <c r="V55" s="175" t="s">
        <v>1303</v>
      </c>
      <c r="W55" s="175" t="s">
        <v>1304</v>
      </c>
      <c r="X55" s="175" t="s">
        <v>1305</v>
      </c>
      <c r="Y55" s="175" t="s">
        <v>1306</v>
      </c>
      <c r="Z55" s="175" t="s">
        <v>1307</v>
      </c>
    </row>
    <row r="56" spans="1:26" s="164" customFormat="1" ht="30" customHeight="1" x14ac:dyDescent="0.25">
      <c r="A56" s="177"/>
      <c r="B56" s="178"/>
      <c r="C56" s="176"/>
      <c r="D56" s="174">
        <v>50</v>
      </c>
      <c r="E56" s="175" t="s">
        <v>472</v>
      </c>
      <c r="F56" s="175" t="s">
        <v>247</v>
      </c>
      <c r="G56" s="175" t="s">
        <v>1308</v>
      </c>
      <c r="H56" s="175" t="s">
        <v>1309</v>
      </c>
      <c r="I56" s="175" t="s">
        <v>1310</v>
      </c>
      <c r="J56" s="175" t="s">
        <v>1311</v>
      </c>
      <c r="K56" s="175" t="s">
        <v>1312</v>
      </c>
      <c r="L56" s="175" t="s">
        <v>1313</v>
      </c>
      <c r="M56" s="175" t="s">
        <v>1314</v>
      </c>
      <c r="N56" s="175" t="s">
        <v>1315</v>
      </c>
      <c r="O56" s="175" t="s">
        <v>805</v>
      </c>
      <c r="P56" s="175" t="s">
        <v>1026</v>
      </c>
      <c r="Q56" s="175" t="s">
        <v>807</v>
      </c>
      <c r="R56" s="175" t="s">
        <v>484</v>
      </c>
      <c r="S56" s="175" t="s">
        <v>1316</v>
      </c>
      <c r="T56" s="175" t="s">
        <v>1317</v>
      </c>
      <c r="U56" s="175" t="s">
        <v>1318</v>
      </c>
      <c r="V56" s="175" t="s">
        <v>1319</v>
      </c>
      <c r="W56" s="175" t="s">
        <v>1304</v>
      </c>
      <c r="X56" s="175" t="s">
        <v>1320</v>
      </c>
      <c r="Y56" s="175" t="s">
        <v>1321</v>
      </c>
      <c r="Z56" s="175" t="s">
        <v>1322</v>
      </c>
    </row>
    <row r="57" spans="1:26" s="183" customFormat="1" ht="30" customHeight="1" x14ac:dyDescent="0.25">
      <c r="A57" s="179"/>
      <c r="B57" s="180"/>
      <c r="C57" s="181"/>
      <c r="D57" s="174">
        <v>51</v>
      </c>
      <c r="E57" s="182" t="s">
        <v>153</v>
      </c>
      <c r="F57" s="182" t="s">
        <v>154</v>
      </c>
      <c r="G57" s="182" t="s">
        <v>1343</v>
      </c>
      <c r="H57" s="182" t="s">
        <v>1344</v>
      </c>
      <c r="I57" s="182" t="s">
        <v>1345</v>
      </c>
      <c r="J57" s="182" t="s">
        <v>1346</v>
      </c>
      <c r="K57" s="182" t="s">
        <v>1328</v>
      </c>
      <c r="L57" s="182" t="s">
        <v>1329</v>
      </c>
      <c r="M57" s="182" t="s">
        <v>1347</v>
      </c>
      <c r="N57" s="182" t="s">
        <v>1348</v>
      </c>
      <c r="O57" s="182" t="s">
        <v>1349</v>
      </c>
      <c r="P57" s="182" t="s">
        <v>1350</v>
      </c>
      <c r="Q57" s="182" t="s">
        <v>163</v>
      </c>
      <c r="R57" s="182" t="s">
        <v>164</v>
      </c>
      <c r="S57" s="182" t="s">
        <v>1351</v>
      </c>
      <c r="T57" s="182" t="s">
        <v>1352</v>
      </c>
      <c r="U57" s="182" t="s">
        <v>1353</v>
      </c>
      <c r="V57" s="182" t="s">
        <v>1354</v>
      </c>
      <c r="W57" s="182" t="s">
        <v>1355</v>
      </c>
      <c r="X57" s="182" t="s">
        <v>1356</v>
      </c>
      <c r="Y57" s="182" t="s">
        <v>171</v>
      </c>
      <c r="Z57" s="182" t="s">
        <v>1357</v>
      </c>
    </row>
    <row r="58" spans="1:26" s="183" customFormat="1" ht="30" customHeight="1" x14ac:dyDescent="0.25">
      <c r="A58" s="179"/>
      <c r="B58" s="180"/>
      <c r="C58" s="181"/>
      <c r="D58" s="174">
        <v>52</v>
      </c>
      <c r="E58" s="182" t="s">
        <v>204</v>
      </c>
      <c r="F58" s="182" t="s">
        <v>205</v>
      </c>
      <c r="G58" s="182" t="s">
        <v>1366</v>
      </c>
      <c r="H58" s="182" t="s">
        <v>1367</v>
      </c>
      <c r="I58" s="182" t="s">
        <v>1368</v>
      </c>
      <c r="J58" s="182" t="s">
        <v>1369</v>
      </c>
      <c r="K58" s="182" t="s">
        <v>1370</v>
      </c>
      <c r="L58" s="182" t="s">
        <v>1371</v>
      </c>
      <c r="M58" s="182" t="s">
        <v>1372</v>
      </c>
      <c r="N58" s="182" t="s">
        <v>1373</v>
      </c>
      <c r="O58" s="182" t="s">
        <v>1349</v>
      </c>
      <c r="P58" s="182" t="s">
        <v>1374</v>
      </c>
      <c r="Q58" s="182" t="s">
        <v>163</v>
      </c>
      <c r="R58" s="182" t="s">
        <v>164</v>
      </c>
      <c r="S58" s="182" t="s">
        <v>1375</v>
      </c>
      <c r="T58" s="182" t="s">
        <v>1376</v>
      </c>
      <c r="U58" s="182" t="s">
        <v>1377</v>
      </c>
      <c r="V58" s="182" t="s">
        <v>1378</v>
      </c>
      <c r="W58" s="182" t="s">
        <v>400</v>
      </c>
      <c r="X58" s="182" t="s">
        <v>1379</v>
      </c>
      <c r="Y58" s="182" t="s">
        <v>1380</v>
      </c>
      <c r="Z58" s="182" t="s">
        <v>1381</v>
      </c>
    </row>
    <row r="59" spans="1:26" s="183" customFormat="1" ht="30" customHeight="1" x14ac:dyDescent="0.25">
      <c r="A59" s="179"/>
      <c r="B59" s="180"/>
      <c r="C59" s="181"/>
      <c r="D59" s="174">
        <v>53</v>
      </c>
      <c r="E59" s="182" t="s">
        <v>246</v>
      </c>
      <c r="F59" s="182" t="s">
        <v>247</v>
      </c>
      <c r="G59" s="182" t="s">
        <v>416</v>
      </c>
      <c r="H59" s="182" t="s">
        <v>1382</v>
      </c>
      <c r="I59" s="182" t="s">
        <v>1383</v>
      </c>
      <c r="J59" s="182" t="s">
        <v>1384</v>
      </c>
      <c r="K59" s="182" t="s">
        <v>1385</v>
      </c>
      <c r="L59" s="182" t="s">
        <v>1386</v>
      </c>
      <c r="M59" s="182" t="s">
        <v>1387</v>
      </c>
      <c r="N59" s="182" t="s">
        <v>423</v>
      </c>
      <c r="O59" s="182" t="s">
        <v>1349</v>
      </c>
      <c r="P59" s="182" t="s">
        <v>1388</v>
      </c>
      <c r="Q59" s="182" t="s">
        <v>163</v>
      </c>
      <c r="R59" s="182" t="s">
        <v>164</v>
      </c>
      <c r="S59" s="182" t="s">
        <v>1389</v>
      </c>
      <c r="T59" s="182" t="s">
        <v>1390</v>
      </c>
      <c r="U59" s="182" t="s">
        <v>428</v>
      </c>
      <c r="V59" s="182" t="s">
        <v>1391</v>
      </c>
      <c r="W59" s="182" t="s">
        <v>1392</v>
      </c>
      <c r="X59" s="182" t="s">
        <v>1393</v>
      </c>
      <c r="Y59" s="182" t="s">
        <v>1394</v>
      </c>
      <c r="Z59" s="182" t="s">
        <v>1395</v>
      </c>
    </row>
    <row r="60" spans="1:26" s="183" customFormat="1" ht="30" customHeight="1" x14ac:dyDescent="0.25">
      <c r="A60" s="179"/>
      <c r="B60" s="180"/>
      <c r="C60" s="181"/>
      <c r="D60" s="174">
        <v>54</v>
      </c>
      <c r="E60" s="182" t="s">
        <v>978</v>
      </c>
      <c r="F60" s="182" t="s">
        <v>154</v>
      </c>
      <c r="G60" s="182" t="s">
        <v>1405</v>
      </c>
      <c r="H60" s="182" t="s">
        <v>1406</v>
      </c>
      <c r="I60" s="182" t="s">
        <v>1407</v>
      </c>
      <c r="J60" s="182" t="s">
        <v>1408</v>
      </c>
      <c r="K60" s="182" t="s">
        <v>1409</v>
      </c>
      <c r="L60" s="182" t="s">
        <v>1410</v>
      </c>
      <c r="M60" s="182" t="s">
        <v>1411</v>
      </c>
      <c r="N60" s="182" t="s">
        <v>1412</v>
      </c>
      <c r="O60" s="182" t="s">
        <v>1349</v>
      </c>
      <c r="P60" s="182" t="s">
        <v>1413</v>
      </c>
      <c r="Q60" s="182" t="s">
        <v>163</v>
      </c>
      <c r="R60" s="182" t="s">
        <v>259</v>
      </c>
      <c r="S60" s="182" t="s">
        <v>1414</v>
      </c>
      <c r="T60" s="182" t="s">
        <v>1415</v>
      </c>
      <c r="U60" s="182" t="s">
        <v>1416</v>
      </c>
      <c r="V60" s="182" t="s">
        <v>1417</v>
      </c>
      <c r="W60" s="182" t="s">
        <v>1418</v>
      </c>
      <c r="X60" s="182" t="s">
        <v>1419</v>
      </c>
      <c r="Y60" s="182" t="s">
        <v>1420</v>
      </c>
      <c r="Z60" s="182" t="s">
        <v>1421</v>
      </c>
    </row>
    <row r="61" spans="1:26" s="183" customFormat="1" ht="30" customHeight="1" x14ac:dyDescent="0.25">
      <c r="A61" s="179"/>
      <c r="B61" s="180"/>
      <c r="C61" s="181"/>
      <c r="D61" s="174">
        <v>55</v>
      </c>
      <c r="E61" s="182" t="s">
        <v>385</v>
      </c>
      <c r="F61" s="182" t="s">
        <v>570</v>
      </c>
      <c r="G61" s="182" t="s">
        <v>571</v>
      </c>
      <c r="H61" s="182" t="s">
        <v>1427</v>
      </c>
      <c r="I61" s="182" t="s">
        <v>573</v>
      </c>
      <c r="J61" s="182" t="s">
        <v>574</v>
      </c>
      <c r="K61" s="182" t="s">
        <v>1428</v>
      </c>
      <c r="L61" s="182" t="s">
        <v>1429</v>
      </c>
      <c r="M61" s="182" t="s">
        <v>1430</v>
      </c>
      <c r="N61" s="182" t="s">
        <v>1431</v>
      </c>
      <c r="O61" s="182" t="s">
        <v>1349</v>
      </c>
      <c r="P61" s="182" t="s">
        <v>1432</v>
      </c>
      <c r="Q61" s="182" t="s">
        <v>163</v>
      </c>
      <c r="R61" s="182" t="s">
        <v>164</v>
      </c>
      <c r="S61" s="182" t="s">
        <v>1433</v>
      </c>
      <c r="T61" s="182" t="s">
        <v>1434</v>
      </c>
      <c r="U61" s="182" t="s">
        <v>1435</v>
      </c>
      <c r="V61" s="182" t="s">
        <v>1436</v>
      </c>
      <c r="W61" s="182" t="s">
        <v>1437</v>
      </c>
      <c r="X61" s="182" t="s">
        <v>1438</v>
      </c>
      <c r="Y61" s="182" t="s">
        <v>1439</v>
      </c>
      <c r="Z61" s="182" t="s">
        <v>588</v>
      </c>
    </row>
    <row r="62" spans="1:26" s="183" customFormat="1" ht="30" customHeight="1" x14ac:dyDescent="0.25">
      <c r="A62" s="179"/>
      <c r="B62" s="180"/>
      <c r="C62" s="181"/>
      <c r="D62" s="174">
        <v>56</v>
      </c>
      <c r="E62" s="182" t="s">
        <v>324</v>
      </c>
      <c r="F62" s="182" t="s">
        <v>325</v>
      </c>
      <c r="G62" s="182" t="s">
        <v>1444</v>
      </c>
      <c r="H62" s="182" t="s">
        <v>1445</v>
      </c>
      <c r="I62" s="182" t="s">
        <v>1446</v>
      </c>
      <c r="J62" s="182" t="s">
        <v>1447</v>
      </c>
      <c r="K62" s="182" t="s">
        <v>1448</v>
      </c>
      <c r="L62" s="182" t="s">
        <v>1449</v>
      </c>
      <c r="M62" s="182" t="s">
        <v>1450</v>
      </c>
      <c r="N62" s="182" t="s">
        <v>1451</v>
      </c>
      <c r="O62" s="182" t="s">
        <v>1349</v>
      </c>
      <c r="P62" s="182" t="s">
        <v>1452</v>
      </c>
      <c r="Q62" s="182" t="s">
        <v>163</v>
      </c>
      <c r="R62" s="182" t="s">
        <v>164</v>
      </c>
      <c r="S62" s="182" t="s">
        <v>1453</v>
      </c>
      <c r="T62" s="182" t="s">
        <v>1454</v>
      </c>
      <c r="U62" s="182" t="s">
        <v>1455</v>
      </c>
      <c r="V62" s="182" t="s">
        <v>1456</v>
      </c>
      <c r="W62" s="182" t="s">
        <v>1457</v>
      </c>
      <c r="X62" s="182" t="s">
        <v>1458</v>
      </c>
      <c r="Y62" s="182" t="s">
        <v>1459</v>
      </c>
      <c r="Z62" s="182" t="s">
        <v>1460</v>
      </c>
    </row>
    <row r="63" spans="1:26" s="183" customFormat="1" ht="30" customHeight="1" x14ac:dyDescent="0.25">
      <c r="A63" s="179"/>
      <c r="B63" s="180"/>
      <c r="C63" s="181"/>
      <c r="D63" s="174">
        <v>57</v>
      </c>
      <c r="E63" s="182" t="s">
        <v>506</v>
      </c>
      <c r="F63" s="182" t="s">
        <v>154</v>
      </c>
      <c r="G63" s="182" t="s">
        <v>1464</v>
      </c>
      <c r="H63" s="182" t="s">
        <v>1465</v>
      </c>
      <c r="I63" s="182" t="s">
        <v>1466</v>
      </c>
      <c r="J63" s="182" t="s">
        <v>1467</v>
      </c>
      <c r="K63" s="182" t="s">
        <v>1468</v>
      </c>
      <c r="L63" s="182" t="s">
        <v>1469</v>
      </c>
      <c r="M63" s="182" t="s">
        <v>1470</v>
      </c>
      <c r="N63" s="182" t="s">
        <v>1471</v>
      </c>
      <c r="O63" s="182" t="s">
        <v>1349</v>
      </c>
      <c r="P63" s="182" t="s">
        <v>1472</v>
      </c>
      <c r="Q63" s="182" t="s">
        <v>163</v>
      </c>
      <c r="R63" s="182" t="s">
        <v>164</v>
      </c>
      <c r="S63" s="182" t="s">
        <v>1473</v>
      </c>
      <c r="T63" s="182" t="s">
        <v>1474</v>
      </c>
      <c r="U63" s="182" t="s">
        <v>1475</v>
      </c>
      <c r="V63" s="182" t="s">
        <v>1476</v>
      </c>
      <c r="W63" s="182" t="s">
        <v>1477</v>
      </c>
      <c r="X63" s="182" t="s">
        <v>1478</v>
      </c>
      <c r="Y63" s="182" t="s">
        <v>1479</v>
      </c>
      <c r="Z63" s="182" t="s">
        <v>1480</v>
      </c>
    </row>
    <row r="64" spans="1:26" s="183" customFormat="1" ht="30" customHeight="1" x14ac:dyDescent="0.25">
      <c r="A64" s="179"/>
      <c r="B64" s="180"/>
      <c r="C64" s="181"/>
      <c r="D64" s="174">
        <v>58</v>
      </c>
      <c r="E64" s="182" t="s">
        <v>444</v>
      </c>
      <c r="F64" s="182" t="s">
        <v>205</v>
      </c>
      <c r="G64" s="182" t="s">
        <v>1485</v>
      </c>
      <c r="H64" s="182" t="s">
        <v>1486</v>
      </c>
      <c r="I64" s="182" t="s">
        <v>1487</v>
      </c>
      <c r="J64" s="182" t="s">
        <v>1488</v>
      </c>
      <c r="K64" s="182" t="s">
        <v>1489</v>
      </c>
      <c r="L64" s="182" t="s">
        <v>1490</v>
      </c>
      <c r="M64" s="182" t="s">
        <v>1491</v>
      </c>
      <c r="N64" s="182" t="s">
        <v>725</v>
      </c>
      <c r="O64" s="182" t="s">
        <v>1349</v>
      </c>
      <c r="P64" s="182" t="s">
        <v>1492</v>
      </c>
      <c r="Q64" s="182" t="s">
        <v>163</v>
      </c>
      <c r="R64" s="182" t="s">
        <v>259</v>
      </c>
      <c r="S64" s="182" t="s">
        <v>1493</v>
      </c>
      <c r="T64" s="182" t="s">
        <v>1494</v>
      </c>
      <c r="U64" s="182" t="s">
        <v>1495</v>
      </c>
      <c r="V64" s="182" t="s">
        <v>1496</v>
      </c>
      <c r="W64" s="182" t="s">
        <v>1497</v>
      </c>
      <c r="X64" s="182" t="s">
        <v>1498</v>
      </c>
      <c r="Y64" s="182" t="s">
        <v>1499</v>
      </c>
      <c r="Z64" s="182" t="s">
        <v>1500</v>
      </c>
    </row>
    <row r="65" spans="1:26" s="183" customFormat="1" ht="30" customHeight="1" x14ac:dyDescent="0.25">
      <c r="A65" s="179"/>
      <c r="B65" s="180"/>
      <c r="C65" s="181"/>
      <c r="D65" s="174">
        <v>59</v>
      </c>
      <c r="E65" s="182" t="s">
        <v>385</v>
      </c>
      <c r="F65" s="182" t="s">
        <v>325</v>
      </c>
      <c r="G65" s="182" t="s">
        <v>1503</v>
      </c>
      <c r="H65" s="182" t="s">
        <v>1504</v>
      </c>
      <c r="I65" s="182" t="s">
        <v>1505</v>
      </c>
      <c r="J65" s="182" t="s">
        <v>1506</v>
      </c>
      <c r="K65" s="182" t="s">
        <v>1507</v>
      </c>
      <c r="L65" s="182" t="s">
        <v>1508</v>
      </c>
      <c r="M65" s="182" t="s">
        <v>1509</v>
      </c>
      <c r="N65" s="182" t="s">
        <v>1510</v>
      </c>
      <c r="O65" s="182" t="s">
        <v>1349</v>
      </c>
      <c r="P65" s="182" t="s">
        <v>1511</v>
      </c>
      <c r="Q65" s="182" t="s">
        <v>163</v>
      </c>
      <c r="R65" s="182" t="s">
        <v>259</v>
      </c>
      <c r="S65" s="182" t="s">
        <v>1512</v>
      </c>
      <c r="T65" s="182" t="s">
        <v>1513</v>
      </c>
      <c r="U65" s="182" t="s">
        <v>1514</v>
      </c>
      <c r="V65" s="182" t="s">
        <v>1515</v>
      </c>
      <c r="W65" s="182" t="s">
        <v>1516</v>
      </c>
      <c r="X65" s="182" t="s">
        <v>1517</v>
      </c>
      <c r="Y65" s="182" t="s">
        <v>1518</v>
      </c>
      <c r="Z65" s="182" t="s">
        <v>1519</v>
      </c>
    </row>
    <row r="66" spans="1:26" s="183" customFormat="1" ht="30" customHeight="1" x14ac:dyDescent="0.25">
      <c r="A66" s="179"/>
      <c r="B66" s="180"/>
      <c r="C66" s="181"/>
      <c r="D66" s="174">
        <v>60</v>
      </c>
      <c r="E66" s="182" t="s">
        <v>978</v>
      </c>
      <c r="F66" s="182" t="s">
        <v>570</v>
      </c>
      <c r="G66" s="182" t="s">
        <v>1522</v>
      </c>
      <c r="H66" s="182" t="s">
        <v>1523</v>
      </c>
      <c r="I66" s="182" t="s">
        <v>1524</v>
      </c>
      <c r="J66" s="182" t="s">
        <v>1525</v>
      </c>
      <c r="K66" s="182" t="s">
        <v>1526</v>
      </c>
      <c r="L66" s="182" t="s">
        <v>1527</v>
      </c>
      <c r="M66" s="182" t="s">
        <v>1528</v>
      </c>
      <c r="N66" s="182" t="s">
        <v>1529</v>
      </c>
      <c r="O66" s="182" t="s">
        <v>1349</v>
      </c>
      <c r="P66" s="182" t="s">
        <v>1530</v>
      </c>
      <c r="Q66" s="182" t="s">
        <v>163</v>
      </c>
      <c r="R66" s="182" t="s">
        <v>259</v>
      </c>
      <c r="S66" s="182" t="s">
        <v>1531</v>
      </c>
      <c r="T66" s="182" t="s">
        <v>1532</v>
      </c>
      <c r="U66" s="182" t="s">
        <v>1533</v>
      </c>
      <c r="V66" s="182" t="s">
        <v>1534</v>
      </c>
      <c r="W66" s="182" t="s">
        <v>1535</v>
      </c>
      <c r="X66" s="182" t="s">
        <v>1536</v>
      </c>
      <c r="Y66" s="182" t="s">
        <v>1537</v>
      </c>
      <c r="Z66" s="182" t="s">
        <v>1538</v>
      </c>
    </row>
    <row r="67" spans="1:26" s="183" customFormat="1" ht="30" customHeight="1" x14ac:dyDescent="0.25">
      <c r="A67" s="179"/>
      <c r="B67" s="180"/>
      <c r="C67" s="181"/>
      <c r="D67" s="174">
        <v>61</v>
      </c>
      <c r="E67" s="182" t="s">
        <v>385</v>
      </c>
      <c r="F67" s="182" t="s">
        <v>154</v>
      </c>
      <c r="G67" s="182" t="s">
        <v>1541</v>
      </c>
      <c r="H67" s="182" t="s">
        <v>1542</v>
      </c>
      <c r="I67" s="182" t="s">
        <v>1543</v>
      </c>
      <c r="J67" s="182" t="s">
        <v>1544</v>
      </c>
      <c r="K67" s="182" t="s">
        <v>1545</v>
      </c>
      <c r="L67" s="182" t="s">
        <v>1546</v>
      </c>
      <c r="M67" s="182" t="s">
        <v>1547</v>
      </c>
      <c r="N67" s="182" t="s">
        <v>1548</v>
      </c>
      <c r="O67" s="182" t="s">
        <v>1349</v>
      </c>
      <c r="P67" s="182" t="s">
        <v>1549</v>
      </c>
      <c r="Q67" s="182" t="s">
        <v>163</v>
      </c>
      <c r="R67" s="182" t="s">
        <v>259</v>
      </c>
      <c r="S67" s="182" t="s">
        <v>1550</v>
      </c>
      <c r="T67" s="182" t="s">
        <v>1551</v>
      </c>
      <c r="U67" s="182" t="s">
        <v>778</v>
      </c>
      <c r="V67" s="182" t="s">
        <v>1552</v>
      </c>
      <c r="W67" s="182" t="s">
        <v>1553</v>
      </c>
      <c r="X67" s="182" t="s">
        <v>1554</v>
      </c>
      <c r="Y67" s="182" t="s">
        <v>1555</v>
      </c>
      <c r="Z67" s="182" t="s">
        <v>1556</v>
      </c>
    </row>
    <row r="68" spans="1:26" s="183" customFormat="1" ht="30" customHeight="1" x14ac:dyDescent="0.25">
      <c r="A68" s="179"/>
      <c r="B68" s="180"/>
      <c r="C68" s="181"/>
      <c r="D68" s="174">
        <v>62</v>
      </c>
      <c r="E68" s="182" t="s">
        <v>324</v>
      </c>
      <c r="F68" s="182" t="s">
        <v>205</v>
      </c>
      <c r="G68" s="182" t="s">
        <v>1559</v>
      </c>
      <c r="H68" s="182" t="s">
        <v>1560</v>
      </c>
      <c r="I68" s="182" t="s">
        <v>1561</v>
      </c>
      <c r="J68" s="182" t="s">
        <v>1562</v>
      </c>
      <c r="K68" s="182" t="s">
        <v>1563</v>
      </c>
      <c r="L68" s="182" t="s">
        <v>1564</v>
      </c>
      <c r="M68" s="182" t="s">
        <v>1565</v>
      </c>
      <c r="N68" s="182" t="s">
        <v>1566</v>
      </c>
      <c r="O68" s="182" t="s">
        <v>1349</v>
      </c>
      <c r="P68" s="182" t="s">
        <v>1567</v>
      </c>
      <c r="Q68" s="182" t="s">
        <v>163</v>
      </c>
      <c r="R68" s="182" t="s">
        <v>164</v>
      </c>
      <c r="S68" s="182" t="s">
        <v>1568</v>
      </c>
      <c r="T68" s="182" t="s">
        <v>1569</v>
      </c>
      <c r="U68" s="182" t="s">
        <v>671</v>
      </c>
      <c r="V68" s="182" t="s">
        <v>1570</v>
      </c>
      <c r="W68" s="182" t="s">
        <v>1571</v>
      </c>
      <c r="X68" s="182" t="s">
        <v>1572</v>
      </c>
      <c r="Y68" s="182" t="s">
        <v>1573</v>
      </c>
      <c r="Z68" s="182" t="s">
        <v>1574</v>
      </c>
    </row>
    <row r="69" spans="1:26" s="183" customFormat="1" ht="30" customHeight="1" x14ac:dyDescent="0.25">
      <c r="A69" s="179"/>
      <c r="B69" s="180"/>
      <c r="C69" s="181"/>
      <c r="D69" s="174">
        <v>63</v>
      </c>
      <c r="E69" s="182" t="s">
        <v>444</v>
      </c>
      <c r="F69" s="182" t="s">
        <v>154</v>
      </c>
      <c r="G69" s="182" t="s">
        <v>1575</v>
      </c>
      <c r="H69" s="182" t="s">
        <v>1576</v>
      </c>
      <c r="I69" s="182" t="s">
        <v>1577</v>
      </c>
      <c r="J69" s="182" t="s">
        <v>1578</v>
      </c>
      <c r="K69" s="182" t="s">
        <v>1579</v>
      </c>
      <c r="L69" s="182" t="s">
        <v>1580</v>
      </c>
      <c r="M69" s="182" t="s">
        <v>1581</v>
      </c>
      <c r="N69" s="182" t="s">
        <v>1582</v>
      </c>
      <c r="O69" s="182" t="s">
        <v>1349</v>
      </c>
      <c r="P69" s="182" t="s">
        <v>1583</v>
      </c>
      <c r="Q69" s="182" t="s">
        <v>163</v>
      </c>
      <c r="R69" s="182" t="s">
        <v>259</v>
      </c>
      <c r="S69" s="182" t="s">
        <v>1584</v>
      </c>
      <c r="T69" s="182" t="s">
        <v>1585</v>
      </c>
      <c r="U69" s="182" t="s">
        <v>1586</v>
      </c>
      <c r="V69" s="182" t="s">
        <v>1587</v>
      </c>
      <c r="W69" s="182" t="s">
        <v>1588</v>
      </c>
      <c r="X69" s="182" t="s">
        <v>1589</v>
      </c>
      <c r="Y69" s="182" t="s">
        <v>1590</v>
      </c>
      <c r="Z69" s="182" t="s">
        <v>1591</v>
      </c>
    </row>
    <row r="70" spans="1:26" s="183" customFormat="1" ht="30" customHeight="1" x14ac:dyDescent="0.25">
      <c r="A70" s="179"/>
      <c r="B70" s="180"/>
      <c r="C70" s="181"/>
      <c r="D70" s="174">
        <v>64</v>
      </c>
      <c r="E70" s="182" t="s">
        <v>385</v>
      </c>
      <c r="F70" s="182" t="s">
        <v>325</v>
      </c>
      <c r="G70" s="182" t="s">
        <v>1595</v>
      </c>
      <c r="H70" s="182" t="s">
        <v>1596</v>
      </c>
      <c r="I70" s="182" t="s">
        <v>1597</v>
      </c>
      <c r="J70" s="182" t="s">
        <v>1598</v>
      </c>
      <c r="K70" s="182" t="s">
        <v>1599</v>
      </c>
      <c r="L70" s="182" t="s">
        <v>1600</v>
      </c>
      <c r="M70" s="182" t="s">
        <v>1601</v>
      </c>
      <c r="N70" s="182" t="s">
        <v>1602</v>
      </c>
      <c r="O70" s="182" t="s">
        <v>1349</v>
      </c>
      <c r="P70" s="182" t="s">
        <v>1603</v>
      </c>
      <c r="Q70" s="182" t="s">
        <v>163</v>
      </c>
      <c r="R70" s="182" t="s">
        <v>259</v>
      </c>
      <c r="S70" s="182" t="s">
        <v>1604</v>
      </c>
      <c r="T70" s="182" t="s">
        <v>1605</v>
      </c>
      <c r="U70" s="182" t="s">
        <v>1606</v>
      </c>
      <c r="V70" s="182" t="s">
        <v>1607</v>
      </c>
      <c r="W70" s="182" t="s">
        <v>1608</v>
      </c>
      <c r="X70" s="182" t="s">
        <v>1609</v>
      </c>
      <c r="Y70" s="182" t="s">
        <v>1610</v>
      </c>
      <c r="Z70" s="182" t="s">
        <v>1611</v>
      </c>
    </row>
    <row r="71" spans="1:26" s="183" customFormat="1" ht="30" customHeight="1" x14ac:dyDescent="0.25">
      <c r="A71" s="179"/>
      <c r="B71" s="180"/>
      <c r="C71" s="181"/>
      <c r="D71" s="174">
        <v>65</v>
      </c>
      <c r="E71" s="182" t="s">
        <v>506</v>
      </c>
      <c r="F71" s="182" t="s">
        <v>570</v>
      </c>
      <c r="G71" s="182" t="s">
        <v>1616</v>
      </c>
      <c r="H71" s="182" t="s">
        <v>1617</v>
      </c>
      <c r="I71" s="182" t="s">
        <v>1618</v>
      </c>
      <c r="J71" s="182" t="s">
        <v>1619</v>
      </c>
      <c r="K71" s="182" t="s">
        <v>1620</v>
      </c>
      <c r="L71" s="182" t="s">
        <v>1621</v>
      </c>
      <c r="M71" s="182" t="s">
        <v>1622</v>
      </c>
      <c r="N71" s="182" t="s">
        <v>966</v>
      </c>
      <c r="O71" s="182" t="s">
        <v>1349</v>
      </c>
      <c r="P71" s="182" t="s">
        <v>1623</v>
      </c>
      <c r="Q71" s="182" t="s">
        <v>163</v>
      </c>
      <c r="R71" s="182" t="s">
        <v>164</v>
      </c>
      <c r="S71" s="182" t="s">
        <v>1624</v>
      </c>
      <c r="T71" s="182" t="s">
        <v>1625</v>
      </c>
      <c r="U71" s="182" t="s">
        <v>1626</v>
      </c>
      <c r="V71" s="182" t="s">
        <v>1627</v>
      </c>
      <c r="W71" s="182" t="s">
        <v>1628</v>
      </c>
      <c r="X71" s="182" t="s">
        <v>1629</v>
      </c>
      <c r="Y71" s="182" t="s">
        <v>1630</v>
      </c>
      <c r="Z71" s="182" t="s">
        <v>1631</v>
      </c>
    </row>
    <row r="72" spans="1:26" s="183" customFormat="1" ht="30" customHeight="1" x14ac:dyDescent="0.25">
      <c r="A72" s="179"/>
      <c r="B72" s="180"/>
      <c r="C72" s="181"/>
      <c r="D72" s="174">
        <v>66</v>
      </c>
      <c r="E72" s="182" t="s">
        <v>472</v>
      </c>
      <c r="F72" s="182" t="s">
        <v>247</v>
      </c>
      <c r="G72" s="182" t="s">
        <v>1633</v>
      </c>
      <c r="H72" s="182" t="s">
        <v>1634</v>
      </c>
      <c r="I72" s="182" t="s">
        <v>1635</v>
      </c>
      <c r="J72" s="182" t="s">
        <v>1636</v>
      </c>
      <c r="K72" s="182" t="s">
        <v>1637</v>
      </c>
      <c r="L72" s="182" t="s">
        <v>1638</v>
      </c>
      <c r="M72" s="182" t="s">
        <v>1639</v>
      </c>
      <c r="N72" s="182" t="s">
        <v>1640</v>
      </c>
      <c r="O72" s="182" t="s">
        <v>1349</v>
      </c>
      <c r="P72" s="182" t="s">
        <v>1641</v>
      </c>
      <c r="Q72" s="182" t="s">
        <v>163</v>
      </c>
      <c r="R72" s="182" t="s">
        <v>259</v>
      </c>
      <c r="S72" s="182" t="s">
        <v>1642</v>
      </c>
      <c r="T72" s="182" t="s">
        <v>1643</v>
      </c>
      <c r="U72" s="182" t="s">
        <v>487</v>
      </c>
      <c r="V72" s="182" t="s">
        <v>1644</v>
      </c>
      <c r="W72" s="182" t="s">
        <v>1645</v>
      </c>
      <c r="X72" s="182" t="s">
        <v>1646</v>
      </c>
      <c r="Y72" s="182" t="s">
        <v>1647</v>
      </c>
      <c r="Z72" s="182" t="s">
        <v>1648</v>
      </c>
    </row>
    <row r="73" spans="1:26" s="183" customFormat="1" ht="30" customHeight="1" x14ac:dyDescent="0.25">
      <c r="A73" s="179"/>
      <c r="B73" s="180"/>
      <c r="C73" s="181"/>
      <c r="D73" s="174">
        <v>67</v>
      </c>
      <c r="E73" s="182" t="s">
        <v>385</v>
      </c>
      <c r="F73" s="182" t="s">
        <v>205</v>
      </c>
      <c r="G73" s="182" t="s">
        <v>1650</v>
      </c>
      <c r="H73" s="182" t="s">
        <v>1651</v>
      </c>
      <c r="I73" s="182" t="s">
        <v>1652</v>
      </c>
      <c r="J73" s="182" t="s">
        <v>1653</v>
      </c>
      <c r="K73" s="182" t="s">
        <v>1654</v>
      </c>
      <c r="L73" s="182" t="s">
        <v>1655</v>
      </c>
      <c r="M73" s="182" t="s">
        <v>1656</v>
      </c>
      <c r="N73" s="182" t="s">
        <v>1657</v>
      </c>
      <c r="O73" s="182" t="s">
        <v>1349</v>
      </c>
      <c r="P73" s="182" t="s">
        <v>1658</v>
      </c>
      <c r="Q73" s="182" t="s">
        <v>163</v>
      </c>
      <c r="R73" s="182" t="s">
        <v>259</v>
      </c>
      <c r="S73" s="182" t="s">
        <v>1659</v>
      </c>
      <c r="T73" s="182" t="s">
        <v>1660</v>
      </c>
      <c r="U73" s="182" t="s">
        <v>1661</v>
      </c>
      <c r="V73" s="182" t="s">
        <v>1662</v>
      </c>
      <c r="W73" s="182" t="s">
        <v>1663</v>
      </c>
      <c r="X73" s="182" t="s">
        <v>1664</v>
      </c>
      <c r="Y73" s="182" t="s">
        <v>1665</v>
      </c>
      <c r="Z73" s="182" t="s">
        <v>1666</v>
      </c>
    </row>
    <row r="74" spans="1:26" s="183" customFormat="1" ht="30" customHeight="1" x14ac:dyDescent="0.25">
      <c r="A74" s="179"/>
      <c r="B74" s="180"/>
      <c r="C74" s="181"/>
      <c r="D74" s="174">
        <v>68</v>
      </c>
      <c r="E74" s="182" t="s">
        <v>415</v>
      </c>
      <c r="F74" s="182" t="s">
        <v>325</v>
      </c>
      <c r="G74" s="182" t="s">
        <v>1670</v>
      </c>
      <c r="H74" s="182" t="s">
        <v>1671</v>
      </c>
      <c r="I74" s="182" t="s">
        <v>1672</v>
      </c>
      <c r="J74" s="182" t="s">
        <v>1673</v>
      </c>
      <c r="K74" s="182" t="s">
        <v>1674</v>
      </c>
      <c r="L74" s="182" t="s">
        <v>1675</v>
      </c>
      <c r="M74" s="182" t="s">
        <v>1676</v>
      </c>
      <c r="N74" s="182" t="s">
        <v>1677</v>
      </c>
      <c r="O74" s="182" t="s">
        <v>1349</v>
      </c>
      <c r="P74" s="182" t="s">
        <v>1678</v>
      </c>
      <c r="Q74" s="182" t="s">
        <v>163</v>
      </c>
      <c r="R74" s="182" t="s">
        <v>164</v>
      </c>
      <c r="S74" s="182" t="s">
        <v>1679</v>
      </c>
      <c r="T74" s="182" t="s">
        <v>1680</v>
      </c>
      <c r="U74" s="182" t="s">
        <v>1681</v>
      </c>
      <c r="V74" s="182" t="s">
        <v>1682</v>
      </c>
      <c r="W74" s="182" t="s">
        <v>1683</v>
      </c>
      <c r="X74" s="182" t="s">
        <v>1684</v>
      </c>
      <c r="Y74" s="182" t="s">
        <v>1685</v>
      </c>
      <c r="Z74" s="182" t="s">
        <v>1686</v>
      </c>
    </row>
    <row r="75" spans="1:26" s="183" customFormat="1" ht="30" customHeight="1" x14ac:dyDescent="0.25">
      <c r="A75" s="179"/>
      <c r="B75" s="180"/>
      <c r="C75" s="181"/>
      <c r="D75" s="174">
        <v>69</v>
      </c>
      <c r="E75" s="182" t="s">
        <v>324</v>
      </c>
      <c r="F75" s="182" t="s">
        <v>154</v>
      </c>
      <c r="G75" s="182" t="s">
        <v>1689</v>
      </c>
      <c r="H75" s="182" t="s">
        <v>1690</v>
      </c>
      <c r="I75" s="182" t="s">
        <v>1691</v>
      </c>
      <c r="J75" s="182" t="s">
        <v>1692</v>
      </c>
      <c r="K75" s="182" t="s">
        <v>1693</v>
      </c>
      <c r="L75" s="182" t="s">
        <v>1694</v>
      </c>
      <c r="M75" s="182" t="s">
        <v>1695</v>
      </c>
      <c r="N75" s="182" t="s">
        <v>1696</v>
      </c>
      <c r="O75" s="182" t="s">
        <v>1349</v>
      </c>
      <c r="P75" s="182" t="s">
        <v>1697</v>
      </c>
      <c r="Q75" s="182" t="s">
        <v>163</v>
      </c>
      <c r="R75" s="182" t="s">
        <v>164</v>
      </c>
      <c r="S75" s="182" t="s">
        <v>1698</v>
      </c>
      <c r="T75" s="182" t="s">
        <v>1699</v>
      </c>
      <c r="U75" s="182" t="s">
        <v>1700</v>
      </c>
      <c r="V75" s="182" t="s">
        <v>1701</v>
      </c>
      <c r="W75" s="182" t="s">
        <v>1702</v>
      </c>
      <c r="X75" s="182" t="s">
        <v>1703</v>
      </c>
      <c r="Y75" s="182" t="s">
        <v>1704</v>
      </c>
      <c r="Z75" s="182" t="s">
        <v>1705</v>
      </c>
    </row>
    <row r="76" spans="1:26" s="183" customFormat="1" ht="30" customHeight="1" x14ac:dyDescent="0.25">
      <c r="A76" s="179"/>
      <c r="B76" s="180"/>
      <c r="C76" s="181"/>
      <c r="D76" s="174">
        <v>70</v>
      </c>
      <c r="E76" s="182" t="s">
        <v>385</v>
      </c>
      <c r="F76" s="182" t="s">
        <v>570</v>
      </c>
      <c r="G76" s="182" t="s">
        <v>1708</v>
      </c>
      <c r="H76" s="182" t="s">
        <v>1709</v>
      </c>
      <c r="I76" s="182" t="s">
        <v>1710</v>
      </c>
      <c r="J76" s="182" t="s">
        <v>1711</v>
      </c>
      <c r="K76" s="182" t="s">
        <v>1712</v>
      </c>
      <c r="L76" s="182" t="s">
        <v>1713</v>
      </c>
      <c r="M76" s="182" t="s">
        <v>1714</v>
      </c>
      <c r="N76" s="182" t="s">
        <v>1715</v>
      </c>
      <c r="O76" s="182" t="s">
        <v>1349</v>
      </c>
      <c r="P76" s="182" t="s">
        <v>1716</v>
      </c>
      <c r="Q76" s="182" t="s">
        <v>163</v>
      </c>
      <c r="R76" s="182" t="s">
        <v>259</v>
      </c>
      <c r="S76" s="182" t="s">
        <v>1717</v>
      </c>
      <c r="T76" s="182" t="s">
        <v>1718</v>
      </c>
      <c r="U76" s="182" t="s">
        <v>1719</v>
      </c>
      <c r="V76" s="182" t="s">
        <v>1720</v>
      </c>
      <c r="W76" s="182" t="s">
        <v>1721</v>
      </c>
      <c r="X76" s="182" t="s">
        <v>1722</v>
      </c>
      <c r="Y76" s="182" t="s">
        <v>1723</v>
      </c>
      <c r="Z76" s="182" t="s">
        <v>1724</v>
      </c>
    </row>
    <row r="77" spans="1:26" s="183" customFormat="1" ht="30" customHeight="1" x14ac:dyDescent="0.25">
      <c r="A77" s="179"/>
      <c r="B77" s="180"/>
      <c r="C77" s="181"/>
      <c r="D77" s="174">
        <v>71</v>
      </c>
      <c r="E77" s="182" t="s">
        <v>153</v>
      </c>
      <c r="F77" s="182" t="s">
        <v>325</v>
      </c>
      <c r="G77" s="182" t="s">
        <v>1730</v>
      </c>
      <c r="H77" s="182" t="s">
        <v>1731</v>
      </c>
      <c r="I77" s="182" t="s">
        <v>1732</v>
      </c>
      <c r="J77" s="182" t="s">
        <v>1733</v>
      </c>
      <c r="K77" s="182" t="s">
        <v>1734</v>
      </c>
      <c r="L77" s="182" t="s">
        <v>1735</v>
      </c>
      <c r="M77" s="182" t="s">
        <v>1736</v>
      </c>
      <c r="N77" s="182" t="s">
        <v>1737</v>
      </c>
      <c r="O77" s="182" t="s">
        <v>1349</v>
      </c>
      <c r="P77" s="182" t="s">
        <v>1738</v>
      </c>
      <c r="Q77" s="182" t="s">
        <v>163</v>
      </c>
      <c r="R77" s="182" t="s">
        <v>259</v>
      </c>
      <c r="S77" s="182" t="s">
        <v>1739</v>
      </c>
      <c r="T77" s="182" t="s">
        <v>1740</v>
      </c>
      <c r="U77" s="182" t="s">
        <v>1741</v>
      </c>
      <c r="V77" s="182" t="s">
        <v>1742</v>
      </c>
      <c r="W77" s="182" t="s">
        <v>1743</v>
      </c>
      <c r="X77" s="182" t="s">
        <v>1744</v>
      </c>
      <c r="Y77" s="182" t="s">
        <v>1745</v>
      </c>
      <c r="Z77" s="182" t="s">
        <v>1746</v>
      </c>
    </row>
    <row r="78" spans="1:26" s="183" customFormat="1" ht="30" customHeight="1" x14ac:dyDescent="0.25">
      <c r="A78" s="179"/>
      <c r="B78" s="180"/>
      <c r="C78" s="181"/>
      <c r="D78" s="174">
        <v>72</v>
      </c>
      <c r="E78" s="182" t="s">
        <v>385</v>
      </c>
      <c r="F78" s="182" t="s">
        <v>154</v>
      </c>
      <c r="G78" s="182" t="s">
        <v>1750</v>
      </c>
      <c r="H78" s="182" t="s">
        <v>1751</v>
      </c>
      <c r="I78" s="182" t="s">
        <v>1752</v>
      </c>
      <c r="J78" s="182" t="s">
        <v>1753</v>
      </c>
      <c r="K78" s="182" t="s">
        <v>1754</v>
      </c>
      <c r="L78" s="182" t="s">
        <v>1755</v>
      </c>
      <c r="M78" s="182" t="s">
        <v>1756</v>
      </c>
      <c r="N78" s="182" t="s">
        <v>1757</v>
      </c>
      <c r="O78" s="182" t="s">
        <v>1349</v>
      </c>
      <c r="P78" s="182" t="s">
        <v>1758</v>
      </c>
      <c r="Q78" s="182" t="s">
        <v>163</v>
      </c>
      <c r="R78" s="182" t="s">
        <v>164</v>
      </c>
      <c r="S78" s="182" t="s">
        <v>1759</v>
      </c>
      <c r="T78" s="182" t="s">
        <v>1760</v>
      </c>
      <c r="U78" s="182" t="s">
        <v>1761</v>
      </c>
      <c r="V78" s="182" t="s">
        <v>1762</v>
      </c>
      <c r="W78" s="182" t="s">
        <v>1355</v>
      </c>
      <c r="X78" s="182" t="s">
        <v>1763</v>
      </c>
      <c r="Y78" s="182" t="s">
        <v>1764</v>
      </c>
      <c r="Z78" s="182" t="s">
        <v>1765</v>
      </c>
    </row>
    <row r="79" spans="1:26" s="183" customFormat="1" ht="30" customHeight="1" x14ac:dyDescent="0.25">
      <c r="A79" s="179"/>
      <c r="B79" s="180"/>
      <c r="C79" s="181"/>
      <c r="D79" s="174">
        <v>73</v>
      </c>
      <c r="E79" s="182" t="s">
        <v>506</v>
      </c>
      <c r="F79" s="182" t="s">
        <v>205</v>
      </c>
      <c r="G79" s="182" t="s">
        <v>1767</v>
      </c>
      <c r="H79" s="182" t="s">
        <v>1768</v>
      </c>
      <c r="I79" s="182" t="s">
        <v>1769</v>
      </c>
      <c r="J79" s="182" t="s">
        <v>1770</v>
      </c>
      <c r="K79" s="182" t="s">
        <v>1771</v>
      </c>
      <c r="L79" s="182" t="s">
        <v>1772</v>
      </c>
      <c r="M79" s="182" t="s">
        <v>1773</v>
      </c>
      <c r="N79" s="182" t="s">
        <v>1774</v>
      </c>
      <c r="O79" s="182" t="s">
        <v>1349</v>
      </c>
      <c r="P79" s="182" t="s">
        <v>1775</v>
      </c>
      <c r="Q79" s="182" t="s">
        <v>163</v>
      </c>
      <c r="R79" s="182" t="s">
        <v>259</v>
      </c>
      <c r="S79" s="182" t="s">
        <v>1776</v>
      </c>
      <c r="T79" s="182" t="s">
        <v>1777</v>
      </c>
      <c r="U79" s="182" t="s">
        <v>1778</v>
      </c>
      <c r="V79" s="182" t="s">
        <v>1779</v>
      </c>
      <c r="W79" s="182" t="s">
        <v>1780</v>
      </c>
      <c r="X79" s="182" t="s">
        <v>1781</v>
      </c>
      <c r="Y79" s="182" t="s">
        <v>1782</v>
      </c>
      <c r="Z79" s="182" t="s">
        <v>1783</v>
      </c>
    </row>
    <row r="80" spans="1:26" s="183" customFormat="1" ht="30" customHeight="1" x14ac:dyDescent="0.25">
      <c r="A80" s="179"/>
      <c r="B80" s="180"/>
      <c r="C80" s="181"/>
      <c r="D80" s="174">
        <v>74</v>
      </c>
      <c r="E80" s="182" t="s">
        <v>1787</v>
      </c>
      <c r="F80" s="182" t="s">
        <v>325</v>
      </c>
      <c r="G80" s="182" t="s">
        <v>1788</v>
      </c>
      <c r="H80" s="182" t="s">
        <v>1789</v>
      </c>
      <c r="I80" s="182" t="s">
        <v>1790</v>
      </c>
      <c r="J80" s="182" t="s">
        <v>1791</v>
      </c>
      <c r="K80" s="182" t="s">
        <v>1792</v>
      </c>
      <c r="L80" s="182" t="s">
        <v>1793</v>
      </c>
      <c r="M80" s="182" t="s">
        <v>1794</v>
      </c>
      <c r="N80" s="182" t="s">
        <v>1795</v>
      </c>
      <c r="O80" s="182" t="s">
        <v>1349</v>
      </c>
      <c r="P80" s="182" t="s">
        <v>1796</v>
      </c>
      <c r="Q80" s="182" t="s">
        <v>163</v>
      </c>
      <c r="R80" s="182" t="s">
        <v>259</v>
      </c>
      <c r="S80" s="182" t="s">
        <v>1797</v>
      </c>
      <c r="T80" s="182" t="s">
        <v>1798</v>
      </c>
      <c r="U80" s="182" t="s">
        <v>1799</v>
      </c>
      <c r="V80" s="182" t="s">
        <v>1800</v>
      </c>
      <c r="W80" s="182" t="s">
        <v>1801</v>
      </c>
      <c r="X80" s="182" t="s">
        <v>1802</v>
      </c>
      <c r="Y80" s="182" t="s">
        <v>1803</v>
      </c>
      <c r="Z80" s="182" t="s">
        <v>1804</v>
      </c>
    </row>
    <row r="81" spans="1:26" s="183" customFormat="1" ht="30" customHeight="1" x14ac:dyDescent="0.25">
      <c r="A81" s="179"/>
      <c r="B81" s="180"/>
      <c r="C81" s="181"/>
      <c r="D81" s="174">
        <v>75</v>
      </c>
      <c r="E81" s="182" t="s">
        <v>385</v>
      </c>
      <c r="F81" s="182" t="s">
        <v>247</v>
      </c>
      <c r="G81" s="182" t="s">
        <v>1806</v>
      </c>
      <c r="H81" s="182" t="s">
        <v>1807</v>
      </c>
      <c r="I81" s="182" t="s">
        <v>1808</v>
      </c>
      <c r="J81" s="182" t="s">
        <v>1809</v>
      </c>
      <c r="K81" s="182" t="s">
        <v>1810</v>
      </c>
      <c r="L81" s="182" t="s">
        <v>1811</v>
      </c>
      <c r="M81" s="182" t="s">
        <v>1812</v>
      </c>
      <c r="N81" s="182" t="s">
        <v>1813</v>
      </c>
      <c r="O81" s="182" t="s">
        <v>1349</v>
      </c>
      <c r="P81" s="182" t="s">
        <v>1814</v>
      </c>
      <c r="Q81" s="182" t="s">
        <v>163</v>
      </c>
      <c r="R81" s="182" t="s">
        <v>259</v>
      </c>
      <c r="S81" s="182" t="s">
        <v>1815</v>
      </c>
      <c r="T81" s="182" t="s">
        <v>1816</v>
      </c>
      <c r="U81" s="182" t="s">
        <v>1817</v>
      </c>
      <c r="V81" s="182" t="s">
        <v>1818</v>
      </c>
      <c r="W81" s="182" t="s">
        <v>1819</v>
      </c>
      <c r="X81" s="182" t="s">
        <v>1820</v>
      </c>
      <c r="Y81" s="182" t="s">
        <v>1821</v>
      </c>
      <c r="Z81" s="182" t="s">
        <v>1822</v>
      </c>
    </row>
    <row r="82" spans="1:26" s="183" customFormat="1" ht="30" customHeight="1" x14ac:dyDescent="0.25">
      <c r="A82" s="179"/>
      <c r="B82" s="180"/>
      <c r="C82" s="181"/>
      <c r="D82" s="174">
        <v>76</v>
      </c>
      <c r="E82" s="182" t="s">
        <v>153</v>
      </c>
      <c r="F82" s="182" t="s">
        <v>570</v>
      </c>
      <c r="G82" s="182" t="s">
        <v>1827</v>
      </c>
      <c r="H82" s="182" t="s">
        <v>1828</v>
      </c>
      <c r="I82" s="182" t="s">
        <v>1829</v>
      </c>
      <c r="J82" s="182" t="s">
        <v>1830</v>
      </c>
      <c r="K82" s="182" t="s">
        <v>1831</v>
      </c>
      <c r="L82" s="182" t="s">
        <v>1832</v>
      </c>
      <c r="M82" s="182" t="s">
        <v>1833</v>
      </c>
      <c r="N82" s="182" t="s">
        <v>1834</v>
      </c>
      <c r="O82" s="182" t="s">
        <v>1349</v>
      </c>
      <c r="P82" s="182" t="s">
        <v>1835</v>
      </c>
      <c r="Q82" s="182" t="s">
        <v>163</v>
      </c>
      <c r="R82" s="182" t="s">
        <v>164</v>
      </c>
      <c r="S82" s="182" t="s">
        <v>1836</v>
      </c>
      <c r="T82" s="182" t="s">
        <v>1837</v>
      </c>
      <c r="U82" s="182" t="s">
        <v>1838</v>
      </c>
      <c r="V82" s="182" t="s">
        <v>1839</v>
      </c>
      <c r="W82" s="182" t="s">
        <v>1840</v>
      </c>
      <c r="X82" s="182" t="s">
        <v>1841</v>
      </c>
      <c r="Y82" s="182" t="s">
        <v>1842</v>
      </c>
      <c r="Z82" s="182" t="s">
        <v>1843</v>
      </c>
    </row>
    <row r="83" spans="1:26" s="183" customFormat="1" ht="30" customHeight="1" x14ac:dyDescent="0.25">
      <c r="A83" s="179"/>
      <c r="B83" s="180"/>
      <c r="C83" s="181"/>
      <c r="D83" s="174">
        <v>77</v>
      </c>
      <c r="E83" s="182" t="s">
        <v>385</v>
      </c>
      <c r="F83" s="182" t="s">
        <v>154</v>
      </c>
      <c r="G83" s="182" t="s">
        <v>1847</v>
      </c>
      <c r="H83" s="182" t="s">
        <v>1848</v>
      </c>
      <c r="I83" s="182" t="s">
        <v>1849</v>
      </c>
      <c r="J83" s="182" t="s">
        <v>1850</v>
      </c>
      <c r="K83" s="182" t="s">
        <v>1851</v>
      </c>
      <c r="L83" s="182" t="s">
        <v>1852</v>
      </c>
      <c r="M83" s="182" t="s">
        <v>1853</v>
      </c>
      <c r="N83" s="182" t="s">
        <v>1854</v>
      </c>
      <c r="O83" s="182" t="s">
        <v>1349</v>
      </c>
      <c r="P83" s="182" t="s">
        <v>1855</v>
      </c>
      <c r="Q83" s="182" t="s">
        <v>163</v>
      </c>
      <c r="R83" s="182" t="s">
        <v>164</v>
      </c>
      <c r="S83" s="182" t="s">
        <v>1856</v>
      </c>
      <c r="T83" s="182" t="s">
        <v>1857</v>
      </c>
      <c r="U83" s="182" t="s">
        <v>1661</v>
      </c>
      <c r="V83" s="182" t="s">
        <v>1858</v>
      </c>
      <c r="W83" s="182" t="s">
        <v>221</v>
      </c>
      <c r="X83" s="182" t="s">
        <v>1859</v>
      </c>
      <c r="Y83" s="182" t="s">
        <v>1860</v>
      </c>
      <c r="Z83" s="182" t="s">
        <v>1861</v>
      </c>
    </row>
    <row r="84" spans="1:26" s="183" customFormat="1" ht="30" customHeight="1" x14ac:dyDescent="0.25">
      <c r="A84" s="179"/>
      <c r="B84" s="180"/>
      <c r="C84" s="181"/>
      <c r="D84" s="174">
        <v>78</v>
      </c>
      <c r="E84" s="182" t="s">
        <v>506</v>
      </c>
      <c r="F84" s="182" t="s">
        <v>325</v>
      </c>
      <c r="G84" s="182" t="s">
        <v>1862</v>
      </c>
      <c r="H84" s="182" t="s">
        <v>1863</v>
      </c>
      <c r="I84" s="182" t="s">
        <v>1864</v>
      </c>
      <c r="J84" s="182" t="s">
        <v>1865</v>
      </c>
      <c r="K84" s="182" t="s">
        <v>1866</v>
      </c>
      <c r="L84" s="182" t="s">
        <v>1867</v>
      </c>
      <c r="M84" s="182" t="s">
        <v>1868</v>
      </c>
      <c r="N84" s="182" t="s">
        <v>1869</v>
      </c>
      <c r="O84" s="182" t="s">
        <v>1349</v>
      </c>
      <c r="P84" s="182" t="s">
        <v>1870</v>
      </c>
      <c r="Q84" s="182" t="s">
        <v>163</v>
      </c>
      <c r="R84" s="182" t="s">
        <v>259</v>
      </c>
      <c r="S84" s="182" t="s">
        <v>1871</v>
      </c>
      <c r="T84" s="182" t="s">
        <v>1872</v>
      </c>
      <c r="U84" s="182" t="s">
        <v>1873</v>
      </c>
      <c r="V84" s="182" t="s">
        <v>1874</v>
      </c>
      <c r="W84" s="182" t="s">
        <v>1875</v>
      </c>
      <c r="X84" s="182" t="s">
        <v>1781</v>
      </c>
      <c r="Y84" s="182" t="s">
        <v>1876</v>
      </c>
      <c r="Z84" s="182" t="s">
        <v>1877</v>
      </c>
    </row>
    <row r="85" spans="1:26" s="183" customFormat="1" ht="30" customHeight="1" x14ac:dyDescent="0.25">
      <c r="A85" s="179"/>
      <c r="B85" s="180"/>
      <c r="C85" s="181"/>
      <c r="D85" s="174">
        <v>79</v>
      </c>
      <c r="E85" s="182" t="s">
        <v>978</v>
      </c>
      <c r="F85" s="182" t="s">
        <v>205</v>
      </c>
      <c r="G85" s="182" t="s">
        <v>1880</v>
      </c>
      <c r="H85" s="182" t="s">
        <v>1881</v>
      </c>
      <c r="I85" s="182" t="s">
        <v>1882</v>
      </c>
      <c r="J85" s="182" t="s">
        <v>1883</v>
      </c>
      <c r="K85" s="182" t="s">
        <v>1884</v>
      </c>
      <c r="L85" s="182" t="s">
        <v>1885</v>
      </c>
      <c r="M85" s="182" t="s">
        <v>1886</v>
      </c>
      <c r="N85" s="182" t="s">
        <v>1887</v>
      </c>
      <c r="O85" s="182" t="s">
        <v>1349</v>
      </c>
      <c r="P85" s="182" t="s">
        <v>1888</v>
      </c>
      <c r="Q85" s="182" t="s">
        <v>163</v>
      </c>
      <c r="R85" s="182" t="s">
        <v>259</v>
      </c>
      <c r="S85" s="182" t="s">
        <v>1889</v>
      </c>
      <c r="T85" s="182" t="s">
        <v>1890</v>
      </c>
      <c r="U85" s="182" t="s">
        <v>1891</v>
      </c>
      <c r="V85" s="182" t="s">
        <v>1892</v>
      </c>
      <c r="W85" s="182" t="s">
        <v>1893</v>
      </c>
      <c r="X85" s="182" t="s">
        <v>1894</v>
      </c>
      <c r="Y85" s="182" t="s">
        <v>1895</v>
      </c>
      <c r="Z85" s="182" t="s">
        <v>1896</v>
      </c>
    </row>
    <row r="86" spans="1:26" s="183" customFormat="1" ht="30" customHeight="1" x14ac:dyDescent="0.25">
      <c r="A86" s="179"/>
      <c r="B86" s="180"/>
      <c r="C86" s="181"/>
      <c r="D86" s="174">
        <v>80</v>
      </c>
      <c r="E86" s="182" t="s">
        <v>385</v>
      </c>
      <c r="F86" s="182" t="s">
        <v>247</v>
      </c>
      <c r="G86" s="182" t="s">
        <v>1898</v>
      </c>
      <c r="H86" s="182" t="s">
        <v>1899</v>
      </c>
      <c r="I86" s="182" t="s">
        <v>1900</v>
      </c>
      <c r="J86" s="182" t="s">
        <v>1901</v>
      </c>
      <c r="K86" s="182" t="s">
        <v>1902</v>
      </c>
      <c r="L86" s="182" t="s">
        <v>1903</v>
      </c>
      <c r="M86" s="182" t="s">
        <v>1904</v>
      </c>
      <c r="N86" s="182" t="s">
        <v>1905</v>
      </c>
      <c r="O86" s="182" t="s">
        <v>1349</v>
      </c>
      <c r="P86" s="182" t="s">
        <v>1906</v>
      </c>
      <c r="Q86" s="182" t="s">
        <v>163</v>
      </c>
      <c r="R86" s="182" t="s">
        <v>164</v>
      </c>
      <c r="S86" s="182" t="s">
        <v>1907</v>
      </c>
      <c r="T86" s="182" t="s">
        <v>1908</v>
      </c>
      <c r="U86" s="182" t="s">
        <v>1909</v>
      </c>
      <c r="V86" s="182" t="s">
        <v>1910</v>
      </c>
      <c r="W86" s="182" t="s">
        <v>1259</v>
      </c>
      <c r="X86" s="182" t="s">
        <v>1911</v>
      </c>
      <c r="Y86" s="182" t="s">
        <v>1912</v>
      </c>
      <c r="Z86" s="182" t="s">
        <v>1913</v>
      </c>
    </row>
    <row r="87" spans="1:26" s="164" customFormat="1" ht="30" customHeight="1" x14ac:dyDescent="0.25">
      <c r="A87" s="177"/>
      <c r="B87" s="178"/>
      <c r="C87" s="176"/>
      <c r="D87" s="174">
        <v>81</v>
      </c>
      <c r="E87" s="175" t="s">
        <v>153</v>
      </c>
      <c r="F87" s="175" t="s">
        <v>154</v>
      </c>
      <c r="G87" s="175" t="s">
        <v>1933</v>
      </c>
      <c r="H87" s="175" t="s">
        <v>1934</v>
      </c>
      <c r="I87" s="175" t="s">
        <v>1935</v>
      </c>
      <c r="J87" s="175" t="s">
        <v>1936</v>
      </c>
      <c r="K87" s="175" t="s">
        <v>1922</v>
      </c>
      <c r="L87" s="175" t="s">
        <v>1923</v>
      </c>
      <c r="M87" s="175" t="s">
        <v>1937</v>
      </c>
      <c r="N87" s="175" t="s">
        <v>1938</v>
      </c>
      <c r="O87" s="175" t="s">
        <v>1939</v>
      </c>
      <c r="P87" s="175" t="s">
        <v>1940</v>
      </c>
      <c r="Q87" s="175" t="s">
        <v>163</v>
      </c>
      <c r="R87" s="175" t="s">
        <v>164</v>
      </c>
      <c r="S87" s="175" t="s">
        <v>1941</v>
      </c>
      <c r="T87" s="175" t="s">
        <v>1942</v>
      </c>
      <c r="U87" s="175" t="s">
        <v>167</v>
      </c>
      <c r="V87" s="175" t="s">
        <v>1943</v>
      </c>
      <c r="W87" s="175" t="s">
        <v>1944</v>
      </c>
      <c r="X87" s="175" t="s">
        <v>1945</v>
      </c>
      <c r="Y87" s="175" t="s">
        <v>1946</v>
      </c>
      <c r="Z87" s="175" t="s">
        <v>1947</v>
      </c>
    </row>
    <row r="88" spans="1:26" s="164" customFormat="1" ht="30" customHeight="1" x14ac:dyDescent="0.25">
      <c r="A88" s="177"/>
      <c r="B88" s="178"/>
      <c r="C88" s="176"/>
      <c r="D88" s="174">
        <v>82</v>
      </c>
      <c r="E88" s="175" t="s">
        <v>506</v>
      </c>
      <c r="F88" s="175" t="s">
        <v>247</v>
      </c>
      <c r="G88" s="175" t="s">
        <v>1955</v>
      </c>
      <c r="H88" s="175" t="s">
        <v>1956</v>
      </c>
      <c r="I88" s="175" t="s">
        <v>1957</v>
      </c>
      <c r="J88" s="175" t="s">
        <v>1958</v>
      </c>
      <c r="K88" s="175" t="s">
        <v>1959</v>
      </c>
      <c r="L88" s="175" t="s">
        <v>1960</v>
      </c>
      <c r="M88" s="175" t="s">
        <v>1937</v>
      </c>
      <c r="N88" s="175" t="s">
        <v>1938</v>
      </c>
      <c r="O88" s="175" t="s">
        <v>1939</v>
      </c>
      <c r="P88" s="175" t="s">
        <v>1961</v>
      </c>
      <c r="Q88" s="175" t="s">
        <v>163</v>
      </c>
      <c r="R88" s="175" t="s">
        <v>164</v>
      </c>
      <c r="S88" s="175" t="s">
        <v>1962</v>
      </c>
      <c r="T88" s="175" t="s">
        <v>1963</v>
      </c>
      <c r="U88" s="175" t="s">
        <v>1964</v>
      </c>
      <c r="V88" s="175" t="s">
        <v>705</v>
      </c>
      <c r="W88" s="175" t="s">
        <v>1965</v>
      </c>
      <c r="X88" s="175" t="s">
        <v>1966</v>
      </c>
      <c r="Y88" s="175" t="s">
        <v>1967</v>
      </c>
      <c r="Z88" s="175" t="s">
        <v>1968</v>
      </c>
    </row>
    <row r="89" spans="1:26" s="164" customFormat="1" ht="30" customHeight="1" x14ac:dyDescent="0.25">
      <c r="A89" s="177"/>
      <c r="B89" s="178"/>
      <c r="C89" s="176"/>
      <c r="D89" s="174">
        <v>83</v>
      </c>
      <c r="E89" s="175" t="s">
        <v>385</v>
      </c>
      <c r="F89" s="175" t="s">
        <v>325</v>
      </c>
      <c r="G89" s="175" t="s">
        <v>1970</v>
      </c>
      <c r="H89" s="175" t="s">
        <v>1971</v>
      </c>
      <c r="I89" s="175" t="s">
        <v>1972</v>
      </c>
      <c r="J89" s="175" t="s">
        <v>1973</v>
      </c>
      <c r="K89" s="175" t="s">
        <v>1974</v>
      </c>
      <c r="L89" s="175" t="s">
        <v>1975</v>
      </c>
      <c r="M89" s="175" t="s">
        <v>1937</v>
      </c>
      <c r="N89" s="175" t="s">
        <v>1938</v>
      </c>
      <c r="O89" s="175" t="s">
        <v>1939</v>
      </c>
      <c r="P89" s="175" t="s">
        <v>1976</v>
      </c>
      <c r="Q89" s="175" t="s">
        <v>163</v>
      </c>
      <c r="R89" s="175" t="s">
        <v>259</v>
      </c>
      <c r="S89" s="175" t="s">
        <v>1977</v>
      </c>
      <c r="T89" s="175" t="s">
        <v>1978</v>
      </c>
      <c r="U89" s="175" t="s">
        <v>1979</v>
      </c>
      <c r="V89" s="175" t="s">
        <v>1980</v>
      </c>
      <c r="W89" s="175" t="s">
        <v>1981</v>
      </c>
      <c r="X89" s="175" t="s">
        <v>1982</v>
      </c>
      <c r="Y89" s="175" t="s">
        <v>1983</v>
      </c>
      <c r="Z89" s="175" t="s">
        <v>1984</v>
      </c>
    </row>
    <row r="90" spans="1:26" s="164" customFormat="1" ht="30" customHeight="1" x14ac:dyDescent="0.25">
      <c r="A90" s="177"/>
      <c r="B90" s="178"/>
      <c r="C90" s="176"/>
      <c r="D90" s="174">
        <v>84</v>
      </c>
      <c r="E90" s="175" t="s">
        <v>978</v>
      </c>
      <c r="F90" s="175" t="s">
        <v>154</v>
      </c>
      <c r="G90" s="175" t="s">
        <v>1988</v>
      </c>
      <c r="H90" s="175" t="s">
        <v>1989</v>
      </c>
      <c r="I90" s="175" t="s">
        <v>1990</v>
      </c>
      <c r="J90" s="175" t="s">
        <v>1991</v>
      </c>
      <c r="K90" s="175" t="s">
        <v>1992</v>
      </c>
      <c r="L90" s="175" t="s">
        <v>1993</v>
      </c>
      <c r="M90" s="175" t="s">
        <v>1937</v>
      </c>
      <c r="N90" s="175" t="s">
        <v>1938</v>
      </c>
      <c r="O90" s="175" t="s">
        <v>1939</v>
      </c>
      <c r="P90" s="175" t="s">
        <v>1994</v>
      </c>
      <c r="Q90" s="175" t="s">
        <v>163</v>
      </c>
      <c r="R90" s="175" t="s">
        <v>259</v>
      </c>
      <c r="S90" s="175" t="s">
        <v>1995</v>
      </c>
      <c r="T90" s="175" t="s">
        <v>1996</v>
      </c>
      <c r="U90" s="175" t="s">
        <v>1997</v>
      </c>
      <c r="V90" s="175" t="s">
        <v>1998</v>
      </c>
      <c r="W90" s="175" t="s">
        <v>1999</v>
      </c>
      <c r="X90" s="175" t="s">
        <v>2000</v>
      </c>
      <c r="Y90" s="175" t="s">
        <v>2001</v>
      </c>
      <c r="Z90" s="175" t="s">
        <v>2002</v>
      </c>
    </row>
    <row r="91" spans="1:26" s="164" customFormat="1" ht="30" customHeight="1" x14ac:dyDescent="0.25">
      <c r="A91" s="177"/>
      <c r="B91" s="178"/>
      <c r="C91" s="176"/>
      <c r="D91" s="174">
        <v>85</v>
      </c>
      <c r="E91" s="175" t="s">
        <v>765</v>
      </c>
      <c r="F91" s="175" t="s">
        <v>247</v>
      </c>
      <c r="G91" s="175" t="s">
        <v>2008</v>
      </c>
      <c r="H91" s="175" t="s">
        <v>2009</v>
      </c>
      <c r="I91" s="175" t="s">
        <v>2010</v>
      </c>
      <c r="J91" s="175" t="s">
        <v>2011</v>
      </c>
      <c r="K91" s="175" t="s">
        <v>2012</v>
      </c>
      <c r="L91" s="175" t="s">
        <v>2013</v>
      </c>
      <c r="M91" s="175" t="s">
        <v>1937</v>
      </c>
      <c r="N91" s="175" t="s">
        <v>1938</v>
      </c>
      <c r="O91" s="175" t="s">
        <v>1939</v>
      </c>
      <c r="P91" s="175" t="s">
        <v>2014</v>
      </c>
      <c r="Q91" s="175" t="s">
        <v>163</v>
      </c>
      <c r="R91" s="175" t="s">
        <v>164</v>
      </c>
      <c r="S91" s="175" t="s">
        <v>2015</v>
      </c>
      <c r="T91" s="175" t="s">
        <v>2016</v>
      </c>
      <c r="U91" s="175" t="s">
        <v>2017</v>
      </c>
      <c r="V91" s="175" t="s">
        <v>2018</v>
      </c>
      <c r="W91" s="175" t="s">
        <v>2019</v>
      </c>
      <c r="X91" s="175" t="s">
        <v>2020</v>
      </c>
      <c r="Y91" s="175" t="s">
        <v>993</v>
      </c>
      <c r="Z91" s="175" t="s">
        <v>2021</v>
      </c>
    </row>
    <row r="92" spans="1:26" s="164" customFormat="1" ht="30" customHeight="1" x14ac:dyDescent="0.25">
      <c r="A92" s="177"/>
      <c r="B92" s="178"/>
      <c r="C92" s="176"/>
      <c r="D92" s="174">
        <v>86</v>
      </c>
      <c r="E92" s="175" t="s">
        <v>2026</v>
      </c>
      <c r="F92" s="175" t="s">
        <v>247</v>
      </c>
      <c r="G92" s="175" t="s">
        <v>2027</v>
      </c>
      <c r="H92" s="175" t="s">
        <v>2028</v>
      </c>
      <c r="I92" s="175" t="s">
        <v>2029</v>
      </c>
      <c r="J92" s="175" t="s">
        <v>2030</v>
      </c>
      <c r="K92" s="175" t="s">
        <v>2031</v>
      </c>
      <c r="L92" s="175" t="s">
        <v>2032</v>
      </c>
      <c r="M92" s="175" t="s">
        <v>1937</v>
      </c>
      <c r="N92" s="175" t="s">
        <v>1938</v>
      </c>
      <c r="O92" s="175" t="s">
        <v>1939</v>
      </c>
      <c r="P92" s="175" t="s">
        <v>2033</v>
      </c>
      <c r="Q92" s="175" t="s">
        <v>163</v>
      </c>
      <c r="R92" s="175" t="s">
        <v>259</v>
      </c>
      <c r="S92" s="175" t="s">
        <v>2034</v>
      </c>
      <c r="T92" s="175" t="s">
        <v>2035</v>
      </c>
      <c r="U92" s="175" t="s">
        <v>2036</v>
      </c>
      <c r="V92" s="175" t="s">
        <v>2037</v>
      </c>
      <c r="W92" s="175" t="s">
        <v>2038</v>
      </c>
      <c r="X92" s="175" t="s">
        <v>2039</v>
      </c>
      <c r="Y92" s="175" t="s">
        <v>2040</v>
      </c>
      <c r="Z92" s="175" t="s">
        <v>2041</v>
      </c>
    </row>
    <row r="93" spans="1:26" s="164" customFormat="1" ht="30" customHeight="1" x14ac:dyDescent="0.25">
      <c r="A93" s="177"/>
      <c r="B93" s="178"/>
      <c r="C93" s="176"/>
      <c r="D93" s="174">
        <v>87</v>
      </c>
      <c r="E93" s="175" t="s">
        <v>204</v>
      </c>
      <c r="F93" s="175" t="s">
        <v>205</v>
      </c>
      <c r="G93" s="175" t="s">
        <v>2044</v>
      </c>
      <c r="H93" s="175" t="s">
        <v>2045</v>
      </c>
      <c r="I93" s="175" t="s">
        <v>2046</v>
      </c>
      <c r="J93" s="175" t="s">
        <v>2047</v>
      </c>
      <c r="K93" s="175" t="s">
        <v>2048</v>
      </c>
      <c r="L93" s="175" t="s">
        <v>2049</v>
      </c>
      <c r="M93" s="175" t="s">
        <v>1937</v>
      </c>
      <c r="N93" s="175" t="s">
        <v>1938</v>
      </c>
      <c r="O93" s="175" t="s">
        <v>1939</v>
      </c>
      <c r="P93" s="175" t="s">
        <v>2050</v>
      </c>
      <c r="Q93" s="175" t="s">
        <v>163</v>
      </c>
      <c r="R93" s="175" t="s">
        <v>164</v>
      </c>
      <c r="S93" s="175" t="s">
        <v>2051</v>
      </c>
      <c r="T93" s="175" t="s">
        <v>2052</v>
      </c>
      <c r="U93" s="175" t="s">
        <v>2053</v>
      </c>
      <c r="V93" s="175" t="s">
        <v>429</v>
      </c>
      <c r="W93" s="175" t="s">
        <v>2054</v>
      </c>
      <c r="X93" s="175" t="s">
        <v>2055</v>
      </c>
      <c r="Y93" s="175" t="s">
        <v>2056</v>
      </c>
      <c r="Z93" s="175" t="s">
        <v>2057</v>
      </c>
    </row>
    <row r="94" spans="1:26" s="164" customFormat="1" ht="30" customHeight="1" x14ac:dyDescent="0.25">
      <c r="A94" s="177"/>
      <c r="B94" s="178"/>
      <c r="C94" s="176"/>
      <c r="D94" s="174">
        <v>88</v>
      </c>
      <c r="E94" s="175" t="s">
        <v>2059</v>
      </c>
      <c r="F94" s="175" t="s">
        <v>247</v>
      </c>
      <c r="G94" s="175" t="s">
        <v>2060</v>
      </c>
      <c r="H94" s="175" t="s">
        <v>2061</v>
      </c>
      <c r="I94" s="175" t="s">
        <v>2062</v>
      </c>
      <c r="J94" s="175" t="s">
        <v>2063</v>
      </c>
      <c r="K94" s="175" t="s">
        <v>2064</v>
      </c>
      <c r="L94" s="175" t="s">
        <v>2065</v>
      </c>
      <c r="M94" s="175" t="s">
        <v>1937</v>
      </c>
      <c r="N94" s="175" t="s">
        <v>1938</v>
      </c>
      <c r="O94" s="175" t="s">
        <v>1939</v>
      </c>
      <c r="P94" s="175" t="s">
        <v>2066</v>
      </c>
      <c r="Q94" s="175" t="s">
        <v>163</v>
      </c>
      <c r="R94" s="175" t="s">
        <v>259</v>
      </c>
      <c r="S94" s="175" t="s">
        <v>2067</v>
      </c>
      <c r="T94" s="175" t="s">
        <v>2068</v>
      </c>
      <c r="U94" s="175" t="s">
        <v>2069</v>
      </c>
      <c r="V94" s="175" t="s">
        <v>2070</v>
      </c>
      <c r="W94" s="175" t="s">
        <v>306</v>
      </c>
      <c r="X94" s="175" t="s">
        <v>2071</v>
      </c>
      <c r="Y94" s="175" t="s">
        <v>2072</v>
      </c>
      <c r="Z94" s="175" t="s">
        <v>2073</v>
      </c>
    </row>
    <row r="95" spans="1:26" s="164" customFormat="1" ht="30" customHeight="1" x14ac:dyDescent="0.25">
      <c r="A95" s="177"/>
      <c r="B95" s="178"/>
      <c r="C95" s="176"/>
      <c r="D95" s="174">
        <v>89</v>
      </c>
      <c r="E95" s="175" t="s">
        <v>2076</v>
      </c>
      <c r="F95" s="175" t="s">
        <v>154</v>
      </c>
      <c r="G95" s="175" t="s">
        <v>2077</v>
      </c>
      <c r="H95" s="175" t="s">
        <v>2078</v>
      </c>
      <c r="I95" s="175" t="s">
        <v>2079</v>
      </c>
      <c r="J95" s="175" t="s">
        <v>2080</v>
      </c>
      <c r="K95" s="175" t="s">
        <v>2081</v>
      </c>
      <c r="L95" s="175" t="s">
        <v>2082</v>
      </c>
      <c r="M95" s="175" t="s">
        <v>1937</v>
      </c>
      <c r="N95" s="175" t="s">
        <v>1938</v>
      </c>
      <c r="O95" s="175" t="s">
        <v>1939</v>
      </c>
      <c r="P95" s="175" t="s">
        <v>2083</v>
      </c>
      <c r="Q95" s="175" t="s">
        <v>163</v>
      </c>
      <c r="R95" s="175" t="s">
        <v>259</v>
      </c>
      <c r="S95" s="175" t="s">
        <v>2084</v>
      </c>
      <c r="T95" s="175" t="s">
        <v>2085</v>
      </c>
      <c r="U95" s="175" t="s">
        <v>2086</v>
      </c>
      <c r="V95" s="175" t="s">
        <v>2087</v>
      </c>
      <c r="W95" s="175" t="s">
        <v>1259</v>
      </c>
      <c r="X95" s="175" t="s">
        <v>2088</v>
      </c>
      <c r="Y95" s="175" t="s">
        <v>2089</v>
      </c>
      <c r="Z95" s="175" t="s">
        <v>2090</v>
      </c>
    </row>
    <row r="96" spans="1:26" s="164" customFormat="1" ht="30" customHeight="1" x14ac:dyDescent="0.25">
      <c r="A96" s="177"/>
      <c r="B96" s="178"/>
      <c r="C96" s="176"/>
      <c r="D96" s="174">
        <v>90</v>
      </c>
      <c r="E96" s="175" t="s">
        <v>2096</v>
      </c>
      <c r="F96" s="175" t="s">
        <v>247</v>
      </c>
      <c r="G96" s="175" t="s">
        <v>2097</v>
      </c>
      <c r="H96" s="175" t="s">
        <v>2098</v>
      </c>
      <c r="I96" s="175" t="s">
        <v>2099</v>
      </c>
      <c r="J96" s="175" t="s">
        <v>2100</v>
      </c>
      <c r="K96" s="175" t="s">
        <v>2101</v>
      </c>
      <c r="L96" s="175" t="s">
        <v>2102</v>
      </c>
      <c r="M96" s="175" t="s">
        <v>1937</v>
      </c>
      <c r="N96" s="175" t="s">
        <v>1938</v>
      </c>
      <c r="O96" s="175" t="s">
        <v>1939</v>
      </c>
      <c r="P96" s="175" t="s">
        <v>2103</v>
      </c>
      <c r="Q96" s="175" t="s">
        <v>163</v>
      </c>
      <c r="R96" s="175" t="s">
        <v>164</v>
      </c>
      <c r="S96" s="175" t="s">
        <v>2104</v>
      </c>
      <c r="T96" s="175" t="s">
        <v>2105</v>
      </c>
      <c r="U96" s="175" t="s">
        <v>2106</v>
      </c>
      <c r="V96" s="175" t="s">
        <v>2018</v>
      </c>
      <c r="W96" s="175" t="s">
        <v>2107</v>
      </c>
      <c r="X96" s="175" t="s">
        <v>2108</v>
      </c>
      <c r="Y96" s="175" t="s">
        <v>2109</v>
      </c>
      <c r="Z96" s="175" t="s">
        <v>2110</v>
      </c>
    </row>
    <row r="97" spans="1:26" s="164" customFormat="1" ht="30" customHeight="1" x14ac:dyDescent="0.25">
      <c r="A97" s="177"/>
      <c r="B97" s="178"/>
      <c r="C97" s="176"/>
      <c r="D97" s="174">
        <v>91</v>
      </c>
      <c r="E97" s="175" t="s">
        <v>506</v>
      </c>
      <c r="F97" s="175" t="s">
        <v>247</v>
      </c>
      <c r="G97" s="175" t="s">
        <v>2113</v>
      </c>
      <c r="H97" s="175" t="s">
        <v>2114</v>
      </c>
      <c r="I97" s="175" t="s">
        <v>2115</v>
      </c>
      <c r="J97" s="175" t="s">
        <v>2116</v>
      </c>
      <c r="K97" s="175" t="s">
        <v>2117</v>
      </c>
      <c r="L97" s="175" t="s">
        <v>2118</v>
      </c>
      <c r="M97" s="175" t="s">
        <v>1937</v>
      </c>
      <c r="N97" s="175" t="s">
        <v>1938</v>
      </c>
      <c r="O97" s="175" t="s">
        <v>1939</v>
      </c>
      <c r="P97" s="175" t="s">
        <v>2119</v>
      </c>
      <c r="Q97" s="175" t="s">
        <v>163</v>
      </c>
      <c r="R97" s="175" t="s">
        <v>164</v>
      </c>
      <c r="S97" s="175" t="s">
        <v>2120</v>
      </c>
      <c r="T97" s="175" t="s">
        <v>2121</v>
      </c>
      <c r="U97" s="175" t="s">
        <v>2122</v>
      </c>
      <c r="V97" s="175" t="s">
        <v>2123</v>
      </c>
      <c r="W97" s="175" t="s">
        <v>521</v>
      </c>
      <c r="X97" s="175" t="s">
        <v>2124</v>
      </c>
      <c r="Y97" s="175" t="s">
        <v>2125</v>
      </c>
      <c r="Z97" s="175" t="s">
        <v>2126</v>
      </c>
    </row>
    <row r="98" spans="1:26" s="164" customFormat="1" ht="30" customHeight="1" x14ac:dyDescent="0.25">
      <c r="A98" s="177"/>
      <c r="B98" s="178"/>
      <c r="C98" s="176"/>
      <c r="D98" s="174">
        <v>92</v>
      </c>
      <c r="E98" s="175" t="s">
        <v>978</v>
      </c>
      <c r="F98" s="175" t="s">
        <v>154</v>
      </c>
      <c r="G98" s="175" t="s">
        <v>2131</v>
      </c>
      <c r="H98" s="175" t="s">
        <v>2132</v>
      </c>
      <c r="I98" s="175" t="s">
        <v>2133</v>
      </c>
      <c r="J98" s="175" t="s">
        <v>2134</v>
      </c>
      <c r="K98" s="175" t="s">
        <v>2135</v>
      </c>
      <c r="L98" s="175" t="s">
        <v>2136</v>
      </c>
      <c r="M98" s="175" t="s">
        <v>1937</v>
      </c>
      <c r="N98" s="175" t="s">
        <v>1938</v>
      </c>
      <c r="O98" s="175" t="s">
        <v>1939</v>
      </c>
      <c r="P98" s="175" t="s">
        <v>2137</v>
      </c>
      <c r="Q98" s="175" t="s">
        <v>163</v>
      </c>
      <c r="R98" s="175" t="s">
        <v>259</v>
      </c>
      <c r="S98" s="175" t="s">
        <v>2138</v>
      </c>
      <c r="T98" s="175" t="s">
        <v>2139</v>
      </c>
      <c r="U98" s="175" t="s">
        <v>2140</v>
      </c>
      <c r="V98" s="175" t="s">
        <v>2141</v>
      </c>
      <c r="W98" s="175" t="s">
        <v>673</v>
      </c>
      <c r="X98" s="175" t="s">
        <v>2142</v>
      </c>
      <c r="Y98" s="175" t="s">
        <v>2143</v>
      </c>
      <c r="Z98" s="175" t="s">
        <v>2144</v>
      </c>
    </row>
    <row r="99" spans="1:26" s="164" customFormat="1" ht="30" customHeight="1" x14ac:dyDescent="0.25">
      <c r="A99" s="177"/>
      <c r="B99" s="178"/>
      <c r="C99" s="176"/>
      <c r="D99" s="174">
        <v>93</v>
      </c>
      <c r="E99" s="175" t="s">
        <v>246</v>
      </c>
      <c r="F99" s="175" t="s">
        <v>247</v>
      </c>
      <c r="G99" s="175" t="s">
        <v>2147</v>
      </c>
      <c r="H99" s="175" t="s">
        <v>2148</v>
      </c>
      <c r="I99" s="175" t="s">
        <v>2149</v>
      </c>
      <c r="J99" s="175" t="s">
        <v>2150</v>
      </c>
      <c r="K99" s="175" t="s">
        <v>2151</v>
      </c>
      <c r="L99" s="175" t="s">
        <v>2152</v>
      </c>
      <c r="M99" s="175" t="s">
        <v>1937</v>
      </c>
      <c r="N99" s="175" t="s">
        <v>1938</v>
      </c>
      <c r="O99" s="175" t="s">
        <v>1939</v>
      </c>
      <c r="P99" s="175" t="s">
        <v>2153</v>
      </c>
      <c r="Q99" s="175" t="s">
        <v>163</v>
      </c>
      <c r="R99" s="175" t="s">
        <v>164</v>
      </c>
      <c r="S99" s="175" t="s">
        <v>2154</v>
      </c>
      <c r="T99" s="175" t="s">
        <v>2155</v>
      </c>
      <c r="U99" s="175" t="s">
        <v>2156</v>
      </c>
      <c r="V99" s="175" t="s">
        <v>2157</v>
      </c>
      <c r="W99" s="175" t="s">
        <v>521</v>
      </c>
      <c r="X99" s="175" t="s">
        <v>2158</v>
      </c>
      <c r="Y99" s="175" t="s">
        <v>2159</v>
      </c>
      <c r="Z99" s="175" t="s">
        <v>2160</v>
      </c>
    </row>
    <row r="100" spans="1:26" s="164" customFormat="1" ht="30" customHeight="1" x14ac:dyDescent="0.25">
      <c r="A100" s="177"/>
      <c r="B100" s="178"/>
      <c r="C100" s="176"/>
      <c r="D100" s="174">
        <v>94</v>
      </c>
      <c r="E100" s="175" t="s">
        <v>2165</v>
      </c>
      <c r="F100" s="175" t="s">
        <v>154</v>
      </c>
      <c r="G100" s="175" t="s">
        <v>2166</v>
      </c>
      <c r="H100" s="175" t="s">
        <v>2167</v>
      </c>
      <c r="I100" s="175" t="s">
        <v>2168</v>
      </c>
      <c r="J100" s="175" t="s">
        <v>2169</v>
      </c>
      <c r="K100" s="175" t="s">
        <v>2170</v>
      </c>
      <c r="L100" s="175" t="s">
        <v>2171</v>
      </c>
      <c r="M100" s="175" t="s">
        <v>1937</v>
      </c>
      <c r="N100" s="175" t="s">
        <v>1938</v>
      </c>
      <c r="O100" s="175" t="s">
        <v>1939</v>
      </c>
      <c r="P100" s="175" t="s">
        <v>2172</v>
      </c>
      <c r="Q100" s="175" t="s">
        <v>163</v>
      </c>
      <c r="R100" s="175" t="s">
        <v>164</v>
      </c>
      <c r="S100" s="175" t="s">
        <v>2173</v>
      </c>
      <c r="T100" s="175" t="s">
        <v>2174</v>
      </c>
      <c r="U100" s="175" t="s">
        <v>2175</v>
      </c>
      <c r="V100" s="175" t="s">
        <v>2176</v>
      </c>
      <c r="W100" s="175" t="s">
        <v>2177</v>
      </c>
      <c r="X100" s="175" t="s">
        <v>2178</v>
      </c>
      <c r="Y100" s="175" t="s">
        <v>2179</v>
      </c>
      <c r="Z100" s="175" t="s">
        <v>2180</v>
      </c>
    </row>
    <row r="101" spans="1:26" s="164" customFormat="1" ht="30" customHeight="1" x14ac:dyDescent="0.25">
      <c r="A101" s="177"/>
      <c r="B101" s="178"/>
      <c r="C101" s="176"/>
      <c r="D101" s="174">
        <v>95</v>
      </c>
      <c r="E101" s="175" t="s">
        <v>246</v>
      </c>
      <c r="F101" s="175" t="s">
        <v>247</v>
      </c>
      <c r="G101" s="175" t="s">
        <v>2184</v>
      </c>
      <c r="H101" s="175" t="s">
        <v>2185</v>
      </c>
      <c r="I101" s="175" t="s">
        <v>2186</v>
      </c>
      <c r="J101" s="175" t="s">
        <v>2187</v>
      </c>
      <c r="K101" s="175" t="s">
        <v>2188</v>
      </c>
      <c r="L101" s="175" t="s">
        <v>2189</v>
      </c>
      <c r="M101" s="175" t="s">
        <v>1937</v>
      </c>
      <c r="N101" s="175" t="s">
        <v>1938</v>
      </c>
      <c r="O101" s="175" t="s">
        <v>1939</v>
      </c>
      <c r="P101" s="175" t="s">
        <v>2190</v>
      </c>
      <c r="Q101" s="175" t="s">
        <v>163</v>
      </c>
      <c r="R101" s="175" t="s">
        <v>259</v>
      </c>
      <c r="S101" s="175" t="s">
        <v>2191</v>
      </c>
      <c r="T101" s="175" t="s">
        <v>2192</v>
      </c>
      <c r="U101" s="175" t="s">
        <v>2193</v>
      </c>
      <c r="V101" s="175" t="s">
        <v>2194</v>
      </c>
      <c r="W101" s="175" t="s">
        <v>673</v>
      </c>
      <c r="X101" s="175" t="s">
        <v>2195</v>
      </c>
      <c r="Y101" s="175" t="s">
        <v>2196</v>
      </c>
      <c r="Z101" s="175" t="s">
        <v>2197</v>
      </c>
    </row>
    <row r="102" spans="1:26" s="164" customFormat="1" ht="30" customHeight="1" x14ac:dyDescent="0.25">
      <c r="A102" s="177"/>
      <c r="B102" s="178"/>
      <c r="C102" s="176"/>
      <c r="D102" s="174">
        <v>96</v>
      </c>
      <c r="E102" s="175" t="s">
        <v>385</v>
      </c>
      <c r="F102" s="175" t="s">
        <v>205</v>
      </c>
      <c r="G102" s="175" t="s">
        <v>2198</v>
      </c>
      <c r="H102" s="175" t="s">
        <v>2199</v>
      </c>
      <c r="I102" s="175" t="s">
        <v>2200</v>
      </c>
      <c r="J102" s="175" t="s">
        <v>2201</v>
      </c>
      <c r="K102" s="175" t="s">
        <v>2202</v>
      </c>
      <c r="L102" s="175" t="s">
        <v>2203</v>
      </c>
      <c r="M102" s="175" t="s">
        <v>1937</v>
      </c>
      <c r="N102" s="175" t="s">
        <v>1938</v>
      </c>
      <c r="O102" s="175" t="s">
        <v>1939</v>
      </c>
      <c r="P102" s="175" t="s">
        <v>2204</v>
      </c>
      <c r="Q102" s="175" t="s">
        <v>163</v>
      </c>
      <c r="R102" s="175" t="s">
        <v>259</v>
      </c>
      <c r="S102" s="175" t="s">
        <v>2205</v>
      </c>
      <c r="T102" s="175" t="s">
        <v>2206</v>
      </c>
      <c r="U102" s="175" t="s">
        <v>2207</v>
      </c>
      <c r="V102" s="175" t="s">
        <v>2208</v>
      </c>
      <c r="W102" s="175" t="s">
        <v>521</v>
      </c>
      <c r="X102" s="175" t="s">
        <v>2209</v>
      </c>
      <c r="Y102" s="175" t="s">
        <v>2210</v>
      </c>
      <c r="Z102" s="175" t="s">
        <v>2211</v>
      </c>
    </row>
    <row r="103" spans="1:26" s="164" customFormat="1" ht="30" customHeight="1" x14ac:dyDescent="0.25">
      <c r="A103" s="177"/>
      <c r="B103" s="178"/>
      <c r="C103" s="176"/>
      <c r="D103" s="174">
        <v>97</v>
      </c>
      <c r="E103" s="175" t="s">
        <v>739</v>
      </c>
      <c r="F103" s="175" t="s">
        <v>247</v>
      </c>
      <c r="G103" s="175" t="s">
        <v>2215</v>
      </c>
      <c r="H103" s="175" t="s">
        <v>2216</v>
      </c>
      <c r="I103" s="175" t="s">
        <v>2217</v>
      </c>
      <c r="J103" s="175" t="s">
        <v>2218</v>
      </c>
      <c r="K103" s="175" t="s">
        <v>2219</v>
      </c>
      <c r="L103" s="175" t="s">
        <v>2220</v>
      </c>
      <c r="M103" s="175" t="s">
        <v>1937</v>
      </c>
      <c r="N103" s="175" t="s">
        <v>1938</v>
      </c>
      <c r="O103" s="175" t="s">
        <v>1939</v>
      </c>
      <c r="P103" s="175" t="s">
        <v>2221</v>
      </c>
      <c r="Q103" s="175" t="s">
        <v>163</v>
      </c>
      <c r="R103" s="175" t="s">
        <v>164</v>
      </c>
      <c r="S103" s="175" t="s">
        <v>2222</v>
      </c>
      <c r="T103" s="175" t="s">
        <v>2223</v>
      </c>
      <c r="U103" s="175" t="s">
        <v>2224</v>
      </c>
      <c r="V103" s="175" t="s">
        <v>2225</v>
      </c>
      <c r="W103" s="175" t="s">
        <v>2107</v>
      </c>
      <c r="X103" s="175" t="s">
        <v>2226</v>
      </c>
      <c r="Y103" s="175" t="s">
        <v>2227</v>
      </c>
      <c r="Z103" s="175" t="s">
        <v>2228</v>
      </c>
    </row>
    <row r="104" spans="1:26" s="164" customFormat="1" ht="30" customHeight="1" x14ac:dyDescent="0.25">
      <c r="A104" s="177"/>
      <c r="B104" s="178"/>
      <c r="C104" s="176"/>
      <c r="D104" s="174">
        <v>98</v>
      </c>
      <c r="E104" s="175" t="s">
        <v>324</v>
      </c>
      <c r="F104" s="175" t="s">
        <v>154</v>
      </c>
      <c r="G104" s="175" t="s">
        <v>2235</v>
      </c>
      <c r="H104" s="175" t="s">
        <v>2236</v>
      </c>
      <c r="I104" s="175" t="s">
        <v>2237</v>
      </c>
      <c r="J104" s="175" t="s">
        <v>2238</v>
      </c>
      <c r="K104" s="175" t="s">
        <v>2239</v>
      </c>
      <c r="L104" s="175" t="s">
        <v>2240</v>
      </c>
      <c r="M104" s="175" t="s">
        <v>1937</v>
      </c>
      <c r="N104" s="175" t="s">
        <v>1938</v>
      </c>
      <c r="O104" s="175" t="s">
        <v>1939</v>
      </c>
      <c r="P104" s="175" t="s">
        <v>2241</v>
      </c>
      <c r="Q104" s="175" t="s">
        <v>163</v>
      </c>
      <c r="R104" s="175" t="s">
        <v>259</v>
      </c>
      <c r="S104" s="175" t="s">
        <v>2242</v>
      </c>
      <c r="T104" s="175" t="s">
        <v>2243</v>
      </c>
      <c r="U104" s="175" t="s">
        <v>2244</v>
      </c>
      <c r="V104" s="175" t="s">
        <v>2245</v>
      </c>
      <c r="W104" s="175" t="s">
        <v>521</v>
      </c>
      <c r="X104" s="175" t="s">
        <v>2246</v>
      </c>
      <c r="Y104" s="175" t="s">
        <v>2247</v>
      </c>
      <c r="Z104" s="175" t="s">
        <v>2248</v>
      </c>
    </row>
    <row r="105" spans="1:26" s="164" customFormat="1" ht="30" customHeight="1" x14ac:dyDescent="0.25">
      <c r="A105" s="177"/>
      <c r="B105" s="178"/>
      <c r="C105" s="176"/>
      <c r="D105" s="174">
        <v>99</v>
      </c>
      <c r="E105" s="175" t="s">
        <v>204</v>
      </c>
      <c r="F105" s="175" t="s">
        <v>325</v>
      </c>
      <c r="G105" s="175" t="s">
        <v>2251</v>
      </c>
      <c r="H105" s="175" t="s">
        <v>2252</v>
      </c>
      <c r="I105" s="175" t="s">
        <v>2253</v>
      </c>
      <c r="J105" s="175" t="s">
        <v>2254</v>
      </c>
      <c r="K105" s="175" t="s">
        <v>2255</v>
      </c>
      <c r="L105" s="175" t="s">
        <v>2256</v>
      </c>
      <c r="M105" s="175" t="s">
        <v>1937</v>
      </c>
      <c r="N105" s="175" t="s">
        <v>1938</v>
      </c>
      <c r="O105" s="175" t="s">
        <v>1939</v>
      </c>
      <c r="P105" s="175" t="s">
        <v>2257</v>
      </c>
      <c r="Q105" s="175" t="s">
        <v>163</v>
      </c>
      <c r="R105" s="175" t="s">
        <v>164</v>
      </c>
      <c r="S105" s="175" t="s">
        <v>2258</v>
      </c>
      <c r="T105" s="175" t="s">
        <v>2259</v>
      </c>
      <c r="U105" s="175" t="s">
        <v>2260</v>
      </c>
      <c r="V105" s="175" t="s">
        <v>2261</v>
      </c>
      <c r="W105" s="175" t="s">
        <v>1965</v>
      </c>
      <c r="X105" s="175" t="s">
        <v>2262</v>
      </c>
      <c r="Y105" s="175" t="s">
        <v>2263</v>
      </c>
      <c r="Z105" s="175" t="s">
        <v>2264</v>
      </c>
    </row>
    <row r="106" spans="1:26" s="164" customFormat="1" ht="30" customHeight="1" x14ac:dyDescent="0.25">
      <c r="A106" s="177"/>
      <c r="B106" s="178"/>
      <c r="C106" s="176"/>
      <c r="D106" s="174">
        <v>100</v>
      </c>
      <c r="E106" s="175" t="s">
        <v>978</v>
      </c>
      <c r="F106" s="175" t="s">
        <v>325</v>
      </c>
      <c r="G106" s="175" t="s">
        <v>2267</v>
      </c>
      <c r="H106" s="175" t="s">
        <v>2268</v>
      </c>
      <c r="I106" s="175" t="s">
        <v>2269</v>
      </c>
      <c r="J106" s="175" t="s">
        <v>2270</v>
      </c>
      <c r="K106" s="175" t="s">
        <v>2271</v>
      </c>
      <c r="L106" s="175" t="s">
        <v>2272</v>
      </c>
      <c r="M106" s="175" t="s">
        <v>1937</v>
      </c>
      <c r="N106" s="175" t="s">
        <v>1938</v>
      </c>
      <c r="O106" s="175" t="s">
        <v>1939</v>
      </c>
      <c r="P106" s="175" t="s">
        <v>2273</v>
      </c>
      <c r="Q106" s="175" t="s">
        <v>163</v>
      </c>
      <c r="R106" s="175" t="s">
        <v>259</v>
      </c>
      <c r="S106" s="175" t="s">
        <v>2274</v>
      </c>
      <c r="T106" s="175" t="s">
        <v>2275</v>
      </c>
      <c r="U106" s="175" t="s">
        <v>2276</v>
      </c>
      <c r="V106" s="175" t="s">
        <v>2277</v>
      </c>
      <c r="W106" s="175" t="s">
        <v>2278</v>
      </c>
      <c r="X106" s="175" t="s">
        <v>2279</v>
      </c>
      <c r="Y106" s="175" t="s">
        <v>2280</v>
      </c>
      <c r="Z106" s="175" t="s">
        <v>2281</v>
      </c>
    </row>
    <row r="107" spans="1:26" s="164" customFormat="1" ht="30" customHeight="1" x14ac:dyDescent="0.25">
      <c r="A107" s="177"/>
      <c r="B107" s="178"/>
      <c r="C107" s="176"/>
      <c r="D107" s="174">
        <v>101</v>
      </c>
      <c r="E107" s="175" t="s">
        <v>246</v>
      </c>
      <c r="F107" s="175" t="s">
        <v>205</v>
      </c>
      <c r="G107" s="175" t="s">
        <v>2282</v>
      </c>
      <c r="H107" s="175" t="s">
        <v>2283</v>
      </c>
      <c r="I107" s="175" t="s">
        <v>2284</v>
      </c>
      <c r="J107" s="175" t="s">
        <v>2285</v>
      </c>
      <c r="K107" s="175" t="s">
        <v>2286</v>
      </c>
      <c r="L107" s="175" t="s">
        <v>2287</v>
      </c>
      <c r="M107" s="175" t="s">
        <v>1937</v>
      </c>
      <c r="N107" s="175" t="s">
        <v>1938</v>
      </c>
      <c r="O107" s="175" t="s">
        <v>1939</v>
      </c>
      <c r="P107" s="175" t="s">
        <v>2288</v>
      </c>
      <c r="Q107" s="175" t="s">
        <v>163</v>
      </c>
      <c r="R107" s="175" t="s">
        <v>259</v>
      </c>
      <c r="S107" s="175" t="s">
        <v>2289</v>
      </c>
      <c r="T107" s="175" t="s">
        <v>2290</v>
      </c>
      <c r="U107" s="175" t="s">
        <v>2291</v>
      </c>
      <c r="V107" s="175" t="s">
        <v>705</v>
      </c>
      <c r="W107" s="175" t="s">
        <v>2292</v>
      </c>
      <c r="X107" s="175" t="s">
        <v>2293</v>
      </c>
      <c r="Y107" s="175" t="s">
        <v>2294</v>
      </c>
      <c r="Z107" s="175" t="s">
        <v>2295</v>
      </c>
    </row>
    <row r="108" spans="1:26" s="164" customFormat="1" ht="30" customHeight="1" x14ac:dyDescent="0.25">
      <c r="A108" s="177"/>
      <c r="B108" s="178"/>
      <c r="C108" s="176"/>
      <c r="D108" s="174">
        <v>102</v>
      </c>
      <c r="E108" s="175" t="s">
        <v>444</v>
      </c>
      <c r="F108" s="175" t="s">
        <v>154</v>
      </c>
      <c r="G108" s="175" t="s">
        <v>2297</v>
      </c>
      <c r="H108" s="175" t="s">
        <v>2298</v>
      </c>
      <c r="I108" s="175" t="s">
        <v>2299</v>
      </c>
      <c r="J108" s="175" t="s">
        <v>2300</v>
      </c>
      <c r="K108" s="175" t="s">
        <v>2301</v>
      </c>
      <c r="L108" s="175" t="s">
        <v>2302</v>
      </c>
      <c r="M108" s="175" t="s">
        <v>1937</v>
      </c>
      <c r="N108" s="175" t="s">
        <v>1938</v>
      </c>
      <c r="O108" s="175" t="s">
        <v>1939</v>
      </c>
      <c r="P108" s="175" t="s">
        <v>2303</v>
      </c>
      <c r="Q108" s="175" t="s">
        <v>163</v>
      </c>
      <c r="R108" s="175" t="s">
        <v>259</v>
      </c>
      <c r="S108" s="175" t="s">
        <v>455</v>
      </c>
      <c r="T108" s="175" t="s">
        <v>2304</v>
      </c>
      <c r="U108" s="175" t="s">
        <v>457</v>
      </c>
      <c r="V108" s="175" t="s">
        <v>429</v>
      </c>
      <c r="W108" s="175" t="s">
        <v>2305</v>
      </c>
      <c r="X108" s="175" t="s">
        <v>2306</v>
      </c>
      <c r="Y108" s="175" t="s">
        <v>2307</v>
      </c>
      <c r="Z108" s="175" t="s">
        <v>2308</v>
      </c>
    </row>
    <row r="109" spans="1:26" s="164" customFormat="1" ht="30" customHeight="1" x14ac:dyDescent="0.25">
      <c r="A109" s="177"/>
      <c r="B109" s="178"/>
      <c r="C109" s="176"/>
      <c r="D109" s="174">
        <v>103</v>
      </c>
      <c r="E109" s="175" t="s">
        <v>765</v>
      </c>
      <c r="F109" s="175" t="s">
        <v>205</v>
      </c>
      <c r="G109" s="175" t="s">
        <v>2314</v>
      </c>
      <c r="H109" s="175" t="s">
        <v>2315</v>
      </c>
      <c r="I109" s="175" t="s">
        <v>2316</v>
      </c>
      <c r="J109" s="175" t="s">
        <v>2317</v>
      </c>
      <c r="K109" s="175" t="s">
        <v>2318</v>
      </c>
      <c r="L109" s="175" t="s">
        <v>2319</v>
      </c>
      <c r="M109" s="175" t="s">
        <v>1937</v>
      </c>
      <c r="N109" s="175" t="s">
        <v>1938</v>
      </c>
      <c r="O109" s="175" t="s">
        <v>1939</v>
      </c>
      <c r="P109" s="175" t="s">
        <v>2320</v>
      </c>
      <c r="Q109" s="175" t="s">
        <v>163</v>
      </c>
      <c r="R109" s="175" t="s">
        <v>259</v>
      </c>
      <c r="S109" s="175" t="s">
        <v>2321</v>
      </c>
      <c r="T109" s="175" t="s">
        <v>2322</v>
      </c>
      <c r="U109" s="175" t="s">
        <v>2323</v>
      </c>
      <c r="V109" s="175" t="s">
        <v>2324</v>
      </c>
      <c r="W109" s="175" t="s">
        <v>521</v>
      </c>
      <c r="X109" s="175" t="s">
        <v>2325</v>
      </c>
      <c r="Y109" s="175" t="s">
        <v>2326</v>
      </c>
      <c r="Z109" s="175" t="s">
        <v>2327</v>
      </c>
    </row>
    <row r="110" spans="1:26" s="164" customFormat="1" ht="30" customHeight="1" x14ac:dyDescent="0.25">
      <c r="A110" s="177"/>
      <c r="B110" s="178"/>
      <c r="C110" s="176"/>
      <c r="D110" s="174">
        <v>104</v>
      </c>
      <c r="E110" s="175" t="s">
        <v>385</v>
      </c>
      <c r="F110" s="175" t="s">
        <v>247</v>
      </c>
      <c r="G110" s="175" t="s">
        <v>2331</v>
      </c>
      <c r="H110" s="175" t="s">
        <v>2332</v>
      </c>
      <c r="I110" s="175" t="s">
        <v>2333</v>
      </c>
      <c r="J110" s="175" t="s">
        <v>2334</v>
      </c>
      <c r="K110" s="175" t="s">
        <v>2335</v>
      </c>
      <c r="L110" s="175" t="s">
        <v>2336</v>
      </c>
      <c r="M110" s="175" t="s">
        <v>1937</v>
      </c>
      <c r="N110" s="175" t="s">
        <v>1938</v>
      </c>
      <c r="O110" s="175" t="s">
        <v>1939</v>
      </c>
      <c r="P110" s="175" t="s">
        <v>2337</v>
      </c>
      <c r="Q110" s="175" t="s">
        <v>163</v>
      </c>
      <c r="R110" s="175" t="s">
        <v>259</v>
      </c>
      <c r="S110" s="175" t="s">
        <v>2338</v>
      </c>
      <c r="T110" s="175" t="s">
        <v>2339</v>
      </c>
      <c r="U110" s="175" t="s">
        <v>2340</v>
      </c>
      <c r="V110" s="175" t="s">
        <v>705</v>
      </c>
      <c r="W110" s="175" t="s">
        <v>2341</v>
      </c>
      <c r="X110" s="175" t="s">
        <v>2342</v>
      </c>
      <c r="Y110" s="175" t="s">
        <v>2343</v>
      </c>
      <c r="Z110" s="175" t="s">
        <v>2344</v>
      </c>
    </row>
    <row r="111" spans="1:26" s="164" customFormat="1" ht="30" customHeight="1" x14ac:dyDescent="0.25">
      <c r="A111" s="177"/>
      <c r="B111" s="178"/>
      <c r="C111" s="176"/>
      <c r="D111" s="174">
        <v>105</v>
      </c>
      <c r="E111" s="175" t="s">
        <v>2096</v>
      </c>
      <c r="F111" s="175" t="s">
        <v>247</v>
      </c>
      <c r="G111" s="175" t="s">
        <v>2346</v>
      </c>
      <c r="H111" s="175" t="s">
        <v>2347</v>
      </c>
      <c r="I111" s="175" t="s">
        <v>2348</v>
      </c>
      <c r="J111" s="175" t="s">
        <v>2349</v>
      </c>
      <c r="K111" s="175" t="s">
        <v>2350</v>
      </c>
      <c r="L111" s="175" t="s">
        <v>2351</v>
      </c>
      <c r="M111" s="175" t="s">
        <v>1937</v>
      </c>
      <c r="N111" s="175" t="s">
        <v>1938</v>
      </c>
      <c r="O111" s="175" t="s">
        <v>1939</v>
      </c>
      <c r="P111" s="175" t="s">
        <v>2352</v>
      </c>
      <c r="Q111" s="175" t="s">
        <v>163</v>
      </c>
      <c r="R111" s="175" t="s">
        <v>259</v>
      </c>
      <c r="S111" s="175" t="s">
        <v>1871</v>
      </c>
      <c r="T111" s="175" t="s">
        <v>2353</v>
      </c>
      <c r="U111" s="175" t="s">
        <v>2354</v>
      </c>
      <c r="V111" s="175" t="s">
        <v>705</v>
      </c>
      <c r="W111" s="175" t="s">
        <v>521</v>
      </c>
      <c r="X111" s="175" t="s">
        <v>2355</v>
      </c>
      <c r="Y111" s="175" t="s">
        <v>2356</v>
      </c>
      <c r="Z111" s="175" t="s">
        <v>2357</v>
      </c>
    </row>
    <row r="112" spans="1:26" s="164" customFormat="1" ht="30" customHeight="1" x14ac:dyDescent="0.25">
      <c r="A112" s="177"/>
      <c r="B112" s="178"/>
      <c r="C112" s="176"/>
      <c r="D112" s="174">
        <v>106</v>
      </c>
      <c r="E112" s="175" t="s">
        <v>506</v>
      </c>
      <c r="F112" s="175" t="s">
        <v>247</v>
      </c>
      <c r="G112" s="175" t="s">
        <v>2362</v>
      </c>
      <c r="H112" s="175" t="s">
        <v>2363</v>
      </c>
      <c r="I112" s="175" t="s">
        <v>2364</v>
      </c>
      <c r="J112" s="175" t="s">
        <v>2365</v>
      </c>
      <c r="K112" s="175" t="s">
        <v>2366</v>
      </c>
      <c r="L112" s="175" t="s">
        <v>2367</v>
      </c>
      <c r="M112" s="175" t="s">
        <v>1937</v>
      </c>
      <c r="N112" s="175" t="s">
        <v>1938</v>
      </c>
      <c r="O112" s="175" t="s">
        <v>1939</v>
      </c>
      <c r="P112" s="175" t="s">
        <v>2368</v>
      </c>
      <c r="Q112" s="175" t="s">
        <v>163</v>
      </c>
      <c r="R112" s="175" t="s">
        <v>259</v>
      </c>
      <c r="S112" s="175" t="s">
        <v>2369</v>
      </c>
      <c r="T112" s="175" t="s">
        <v>2370</v>
      </c>
      <c r="U112" s="175" t="s">
        <v>1817</v>
      </c>
      <c r="V112" s="175" t="s">
        <v>2123</v>
      </c>
      <c r="W112" s="175" t="s">
        <v>2292</v>
      </c>
      <c r="X112" s="175" t="s">
        <v>2371</v>
      </c>
      <c r="Y112" s="175" t="s">
        <v>2372</v>
      </c>
      <c r="Z112" s="175" t="s">
        <v>2373</v>
      </c>
    </row>
    <row r="113" spans="1:26" s="164" customFormat="1" ht="30" customHeight="1" x14ac:dyDescent="0.25">
      <c r="A113" s="177"/>
      <c r="B113" s="178"/>
      <c r="C113" s="176"/>
      <c r="D113" s="174">
        <v>107</v>
      </c>
      <c r="E113" s="175" t="s">
        <v>444</v>
      </c>
      <c r="F113" s="175" t="s">
        <v>247</v>
      </c>
      <c r="G113" s="175" t="s">
        <v>2375</v>
      </c>
      <c r="H113" s="175" t="s">
        <v>2376</v>
      </c>
      <c r="I113" s="175" t="s">
        <v>2377</v>
      </c>
      <c r="J113" s="175" t="s">
        <v>2378</v>
      </c>
      <c r="K113" s="175" t="s">
        <v>2379</v>
      </c>
      <c r="L113" s="175" t="s">
        <v>2380</v>
      </c>
      <c r="M113" s="175" t="s">
        <v>1937</v>
      </c>
      <c r="N113" s="175" t="s">
        <v>1938</v>
      </c>
      <c r="O113" s="175" t="s">
        <v>1939</v>
      </c>
      <c r="P113" s="175" t="s">
        <v>2381</v>
      </c>
      <c r="Q113" s="175" t="s">
        <v>163</v>
      </c>
      <c r="R113" s="175" t="s">
        <v>259</v>
      </c>
      <c r="S113" s="175" t="s">
        <v>2382</v>
      </c>
      <c r="T113" s="175" t="s">
        <v>2383</v>
      </c>
      <c r="U113" s="175" t="s">
        <v>2384</v>
      </c>
      <c r="V113" s="175" t="s">
        <v>2385</v>
      </c>
      <c r="W113" s="175" t="s">
        <v>521</v>
      </c>
      <c r="X113" s="175" t="s">
        <v>2386</v>
      </c>
      <c r="Y113" s="175" t="s">
        <v>2387</v>
      </c>
      <c r="Z113" s="175" t="s">
        <v>2388</v>
      </c>
    </row>
    <row r="114" spans="1:26" s="164" customFormat="1" ht="30" customHeight="1" x14ac:dyDescent="0.25">
      <c r="A114" s="177"/>
      <c r="B114" s="178"/>
      <c r="C114" s="176"/>
      <c r="D114" s="174">
        <v>108</v>
      </c>
      <c r="E114" s="175" t="s">
        <v>385</v>
      </c>
      <c r="F114" s="175" t="s">
        <v>325</v>
      </c>
      <c r="G114" s="175" t="s">
        <v>2394</v>
      </c>
      <c r="H114" s="175" t="s">
        <v>2395</v>
      </c>
      <c r="I114" s="175" t="s">
        <v>2396</v>
      </c>
      <c r="J114" s="175" t="s">
        <v>2397</v>
      </c>
      <c r="K114" s="175" t="s">
        <v>2398</v>
      </c>
      <c r="L114" s="175" t="s">
        <v>2399</v>
      </c>
      <c r="M114" s="175" t="s">
        <v>1937</v>
      </c>
      <c r="N114" s="175" t="s">
        <v>1938</v>
      </c>
      <c r="O114" s="175" t="s">
        <v>1939</v>
      </c>
      <c r="P114" s="175" t="s">
        <v>2400</v>
      </c>
      <c r="Q114" s="175" t="s">
        <v>163</v>
      </c>
      <c r="R114" s="175" t="s">
        <v>259</v>
      </c>
      <c r="S114" s="175" t="s">
        <v>2401</v>
      </c>
      <c r="T114" s="175" t="s">
        <v>2402</v>
      </c>
      <c r="U114" s="175" t="s">
        <v>2403</v>
      </c>
      <c r="V114" s="175" t="s">
        <v>2123</v>
      </c>
      <c r="W114" s="175" t="s">
        <v>2404</v>
      </c>
      <c r="X114" s="175" t="s">
        <v>2405</v>
      </c>
      <c r="Y114" s="175" t="s">
        <v>2406</v>
      </c>
      <c r="Z114" s="175" t="s">
        <v>2407</v>
      </c>
    </row>
    <row r="115" spans="1:26" s="164" customFormat="1" ht="30" customHeight="1" x14ac:dyDescent="0.25">
      <c r="A115" s="177"/>
      <c r="B115" s="178"/>
      <c r="C115" s="176"/>
      <c r="D115" s="174">
        <v>109</v>
      </c>
      <c r="E115" s="175" t="s">
        <v>765</v>
      </c>
      <c r="F115" s="175" t="s">
        <v>570</v>
      </c>
      <c r="G115" s="175" t="s">
        <v>2408</v>
      </c>
      <c r="H115" s="175" t="s">
        <v>2409</v>
      </c>
      <c r="I115" s="175" t="s">
        <v>2410</v>
      </c>
      <c r="J115" s="175" t="s">
        <v>2411</v>
      </c>
      <c r="K115" s="175" t="s">
        <v>2412</v>
      </c>
      <c r="L115" s="175" t="s">
        <v>2413</v>
      </c>
      <c r="M115" s="175" t="s">
        <v>1937</v>
      </c>
      <c r="N115" s="175" t="s">
        <v>1938</v>
      </c>
      <c r="O115" s="175" t="s">
        <v>1939</v>
      </c>
      <c r="P115" s="175" t="s">
        <v>2414</v>
      </c>
      <c r="Q115" s="175" t="s">
        <v>163</v>
      </c>
      <c r="R115" s="175" t="s">
        <v>259</v>
      </c>
      <c r="S115" s="175" t="s">
        <v>2415</v>
      </c>
      <c r="T115" s="175" t="s">
        <v>2416</v>
      </c>
      <c r="U115" s="175" t="s">
        <v>2417</v>
      </c>
      <c r="V115" s="175" t="s">
        <v>2418</v>
      </c>
      <c r="W115" s="175" t="s">
        <v>1628</v>
      </c>
      <c r="X115" s="175" t="s">
        <v>2419</v>
      </c>
      <c r="Y115" s="175" t="s">
        <v>2420</v>
      </c>
      <c r="Z115" s="175" t="s">
        <v>2421</v>
      </c>
    </row>
    <row r="116" spans="1:26" s="164" customFormat="1" ht="30" customHeight="1" x14ac:dyDescent="0.25">
      <c r="A116" s="177"/>
      <c r="B116" s="178"/>
      <c r="C116" s="176"/>
      <c r="D116" s="174">
        <v>110</v>
      </c>
      <c r="E116" s="175" t="s">
        <v>246</v>
      </c>
      <c r="F116" s="175" t="s">
        <v>247</v>
      </c>
      <c r="G116" s="175" t="s">
        <v>2427</v>
      </c>
      <c r="H116" s="175" t="s">
        <v>2428</v>
      </c>
      <c r="I116" s="175" t="s">
        <v>2429</v>
      </c>
      <c r="J116" s="175" t="s">
        <v>2430</v>
      </c>
      <c r="K116" s="175" t="s">
        <v>2431</v>
      </c>
      <c r="L116" s="175" t="s">
        <v>2432</v>
      </c>
      <c r="M116" s="175" t="s">
        <v>1937</v>
      </c>
      <c r="N116" s="175" t="s">
        <v>1938</v>
      </c>
      <c r="O116" s="175" t="s">
        <v>1939</v>
      </c>
      <c r="P116" s="175" t="s">
        <v>2433</v>
      </c>
      <c r="Q116" s="175" t="s">
        <v>163</v>
      </c>
      <c r="R116" s="175" t="s">
        <v>164</v>
      </c>
      <c r="S116" s="175" t="s">
        <v>2434</v>
      </c>
      <c r="T116" s="175" t="s">
        <v>2435</v>
      </c>
      <c r="U116" s="175" t="s">
        <v>2436</v>
      </c>
      <c r="V116" s="175" t="s">
        <v>705</v>
      </c>
      <c r="W116" s="175" t="s">
        <v>521</v>
      </c>
      <c r="X116" s="175" t="s">
        <v>2437</v>
      </c>
      <c r="Y116" s="175" t="s">
        <v>2438</v>
      </c>
      <c r="Z116" s="175" t="s">
        <v>2439</v>
      </c>
    </row>
    <row r="117" spans="1:26" s="164" customFormat="1" ht="30" customHeight="1" x14ac:dyDescent="0.25">
      <c r="A117" s="177"/>
      <c r="B117" s="178"/>
      <c r="C117" s="176"/>
      <c r="D117" s="174">
        <v>111</v>
      </c>
      <c r="E117" s="175" t="s">
        <v>385</v>
      </c>
      <c r="F117" s="175" t="s">
        <v>247</v>
      </c>
      <c r="G117" s="175" t="s">
        <v>2442</v>
      </c>
      <c r="H117" s="175" t="s">
        <v>2443</v>
      </c>
      <c r="I117" s="175" t="s">
        <v>2444</v>
      </c>
      <c r="J117" s="175" t="s">
        <v>2445</v>
      </c>
      <c r="K117" s="175" t="s">
        <v>2446</v>
      </c>
      <c r="L117" s="175" t="s">
        <v>2447</v>
      </c>
      <c r="M117" s="175" t="s">
        <v>1937</v>
      </c>
      <c r="N117" s="175" t="s">
        <v>1938</v>
      </c>
      <c r="O117" s="175" t="s">
        <v>1939</v>
      </c>
      <c r="P117" s="175" t="s">
        <v>2448</v>
      </c>
      <c r="Q117" s="175" t="s">
        <v>163</v>
      </c>
      <c r="R117" s="175" t="s">
        <v>259</v>
      </c>
      <c r="S117" s="175" t="s">
        <v>2449</v>
      </c>
      <c r="T117" s="175" t="s">
        <v>2450</v>
      </c>
      <c r="U117" s="175" t="s">
        <v>2451</v>
      </c>
      <c r="V117" s="175" t="s">
        <v>2123</v>
      </c>
      <c r="W117" s="175" t="s">
        <v>521</v>
      </c>
      <c r="X117" s="175" t="s">
        <v>2452</v>
      </c>
      <c r="Y117" s="175" t="s">
        <v>2453</v>
      </c>
      <c r="Z117" s="175" t="s">
        <v>2454</v>
      </c>
    </row>
    <row r="118" spans="1:26" s="164" customFormat="1" ht="30" customHeight="1" x14ac:dyDescent="0.25">
      <c r="A118" s="177"/>
      <c r="B118" s="178"/>
      <c r="C118" s="176"/>
      <c r="D118" s="174">
        <v>112</v>
      </c>
      <c r="E118" s="175" t="s">
        <v>978</v>
      </c>
      <c r="F118" s="175" t="s">
        <v>247</v>
      </c>
      <c r="G118" s="175" t="s">
        <v>2458</v>
      </c>
      <c r="H118" s="175" t="s">
        <v>2459</v>
      </c>
      <c r="I118" s="175" t="s">
        <v>2460</v>
      </c>
      <c r="J118" s="175" t="s">
        <v>2461</v>
      </c>
      <c r="K118" s="175" t="s">
        <v>2462</v>
      </c>
      <c r="L118" s="175" t="s">
        <v>2463</v>
      </c>
      <c r="M118" s="175" t="s">
        <v>1937</v>
      </c>
      <c r="N118" s="175" t="s">
        <v>1938</v>
      </c>
      <c r="O118" s="175" t="s">
        <v>1939</v>
      </c>
      <c r="P118" s="175" t="s">
        <v>2464</v>
      </c>
      <c r="Q118" s="175" t="s">
        <v>163</v>
      </c>
      <c r="R118" s="175" t="s">
        <v>259</v>
      </c>
      <c r="S118" s="175" t="s">
        <v>2465</v>
      </c>
      <c r="T118" s="175" t="s">
        <v>2466</v>
      </c>
      <c r="U118" s="175" t="s">
        <v>2467</v>
      </c>
      <c r="V118" s="175" t="s">
        <v>2468</v>
      </c>
      <c r="W118" s="175" t="s">
        <v>2469</v>
      </c>
      <c r="X118" s="175" t="s">
        <v>2470</v>
      </c>
      <c r="Y118" s="175" t="s">
        <v>2471</v>
      </c>
      <c r="Z118" s="175" t="s">
        <v>2472</v>
      </c>
    </row>
    <row r="119" spans="1:26" s="164" customFormat="1" ht="30" customHeight="1" x14ac:dyDescent="0.25">
      <c r="A119" s="177"/>
      <c r="B119" s="178"/>
      <c r="C119" s="176"/>
      <c r="D119" s="174">
        <v>113</v>
      </c>
      <c r="E119" s="175" t="s">
        <v>2474</v>
      </c>
      <c r="F119" s="175" t="s">
        <v>247</v>
      </c>
      <c r="G119" s="175" t="s">
        <v>2475</v>
      </c>
      <c r="H119" s="175" t="s">
        <v>2476</v>
      </c>
      <c r="I119" s="175" t="s">
        <v>2477</v>
      </c>
      <c r="J119" s="175" t="s">
        <v>2478</v>
      </c>
      <c r="K119" s="175" t="s">
        <v>2479</v>
      </c>
      <c r="L119" s="175" t="s">
        <v>2480</v>
      </c>
      <c r="M119" s="175" t="s">
        <v>1937</v>
      </c>
      <c r="N119" s="175" t="s">
        <v>1938</v>
      </c>
      <c r="O119" s="175" t="s">
        <v>1939</v>
      </c>
      <c r="P119" s="175" t="s">
        <v>2481</v>
      </c>
      <c r="Q119" s="175" t="s">
        <v>163</v>
      </c>
      <c r="R119" s="175" t="s">
        <v>484</v>
      </c>
      <c r="S119" s="175" t="s">
        <v>2482</v>
      </c>
      <c r="T119" s="175" t="s">
        <v>2483</v>
      </c>
      <c r="U119" s="175" t="s">
        <v>2484</v>
      </c>
      <c r="V119" s="175" t="s">
        <v>2485</v>
      </c>
      <c r="W119" s="175" t="s">
        <v>2486</v>
      </c>
      <c r="X119" s="175" t="s">
        <v>2487</v>
      </c>
      <c r="Y119" s="175" t="s">
        <v>2488</v>
      </c>
      <c r="Z119" s="175" t="s">
        <v>2489</v>
      </c>
    </row>
    <row r="120" spans="1:26" s="164" customFormat="1" ht="30" customHeight="1" x14ac:dyDescent="0.25">
      <c r="A120" s="177"/>
      <c r="B120" s="178"/>
      <c r="C120" s="176"/>
      <c r="D120" s="174">
        <v>114</v>
      </c>
      <c r="E120" s="175" t="s">
        <v>2491</v>
      </c>
      <c r="F120" s="175" t="s">
        <v>247</v>
      </c>
      <c r="G120" s="175" t="s">
        <v>2492</v>
      </c>
      <c r="H120" s="175" t="s">
        <v>2493</v>
      </c>
      <c r="I120" s="175" t="s">
        <v>2494</v>
      </c>
      <c r="J120" s="175" t="s">
        <v>2495</v>
      </c>
      <c r="K120" s="175" t="s">
        <v>2496</v>
      </c>
      <c r="L120" s="175" t="s">
        <v>2497</v>
      </c>
      <c r="M120" s="175" t="s">
        <v>1937</v>
      </c>
      <c r="N120" s="175" t="s">
        <v>1938</v>
      </c>
      <c r="O120" s="175" t="s">
        <v>1939</v>
      </c>
      <c r="P120" s="175" t="s">
        <v>2498</v>
      </c>
      <c r="Q120" s="175" t="s">
        <v>163</v>
      </c>
      <c r="R120" s="175" t="s">
        <v>484</v>
      </c>
      <c r="S120" s="175" t="s">
        <v>2499</v>
      </c>
      <c r="T120" s="175" t="s">
        <v>2500</v>
      </c>
      <c r="U120" s="175" t="s">
        <v>2501</v>
      </c>
      <c r="V120" s="175" t="s">
        <v>2502</v>
      </c>
      <c r="W120" s="175" t="s">
        <v>2503</v>
      </c>
      <c r="X120" s="175" t="s">
        <v>2504</v>
      </c>
      <c r="Y120" s="175" t="s">
        <v>2505</v>
      </c>
      <c r="Z120" s="175" t="s">
        <v>2506</v>
      </c>
    </row>
    <row r="121" spans="1:26" s="164" customFormat="1" ht="30" customHeight="1" x14ac:dyDescent="0.25">
      <c r="A121" s="177"/>
      <c r="B121" s="178"/>
      <c r="C121" s="176"/>
      <c r="D121" s="174">
        <v>115</v>
      </c>
      <c r="E121" s="175" t="s">
        <v>2076</v>
      </c>
      <c r="F121" s="175" t="s">
        <v>154</v>
      </c>
      <c r="G121" s="175" t="s">
        <v>2513</v>
      </c>
      <c r="H121" s="175" t="s">
        <v>2514</v>
      </c>
      <c r="I121" s="175" t="s">
        <v>2515</v>
      </c>
      <c r="J121" s="175" t="s">
        <v>2516</v>
      </c>
      <c r="K121" s="175" t="s">
        <v>2517</v>
      </c>
      <c r="L121" s="175" t="s">
        <v>2518</v>
      </c>
      <c r="M121" s="175" t="s">
        <v>1937</v>
      </c>
      <c r="N121" s="175" t="s">
        <v>1938</v>
      </c>
      <c r="O121" s="175" t="s">
        <v>1939</v>
      </c>
      <c r="P121" s="175" t="s">
        <v>2519</v>
      </c>
      <c r="Q121" s="175" t="s">
        <v>163</v>
      </c>
      <c r="R121" s="175" t="s">
        <v>259</v>
      </c>
      <c r="S121" s="175" t="s">
        <v>2520</v>
      </c>
      <c r="T121" s="175" t="s">
        <v>2521</v>
      </c>
      <c r="U121" s="175" t="s">
        <v>2522</v>
      </c>
      <c r="V121" s="175" t="s">
        <v>2523</v>
      </c>
      <c r="W121" s="175" t="s">
        <v>2524</v>
      </c>
      <c r="X121" s="175" t="s">
        <v>2525</v>
      </c>
      <c r="Y121" s="175" t="s">
        <v>2526</v>
      </c>
      <c r="Z121" s="175" t="s">
        <v>2527</v>
      </c>
    </row>
    <row r="122" spans="1:26" s="164" customFormat="1" ht="30" customHeight="1" x14ac:dyDescent="0.25">
      <c r="A122" s="177"/>
      <c r="B122" s="178"/>
      <c r="C122" s="176"/>
      <c r="D122" s="174">
        <v>116</v>
      </c>
      <c r="E122" s="175" t="s">
        <v>2529</v>
      </c>
      <c r="F122" s="175" t="s">
        <v>205</v>
      </c>
      <c r="G122" s="175" t="s">
        <v>2530</v>
      </c>
      <c r="H122" s="175" t="s">
        <v>2531</v>
      </c>
      <c r="I122" s="175" t="s">
        <v>2532</v>
      </c>
      <c r="J122" s="175" t="s">
        <v>2533</v>
      </c>
      <c r="K122" s="175" t="s">
        <v>2534</v>
      </c>
      <c r="L122" s="175" t="s">
        <v>2535</v>
      </c>
      <c r="M122" s="175" t="s">
        <v>1937</v>
      </c>
      <c r="N122" s="175" t="s">
        <v>1938</v>
      </c>
      <c r="O122" s="175" t="s">
        <v>1939</v>
      </c>
      <c r="P122" s="175" t="s">
        <v>2536</v>
      </c>
      <c r="Q122" s="175" t="s">
        <v>163</v>
      </c>
      <c r="R122" s="175" t="s">
        <v>259</v>
      </c>
      <c r="S122" s="175" t="s">
        <v>2537</v>
      </c>
      <c r="T122" s="175" t="s">
        <v>2538</v>
      </c>
      <c r="U122" s="175" t="s">
        <v>2539</v>
      </c>
      <c r="V122" s="175" t="s">
        <v>2540</v>
      </c>
      <c r="W122" s="175" t="s">
        <v>2541</v>
      </c>
      <c r="X122" s="175" t="s">
        <v>2542</v>
      </c>
      <c r="Y122" s="175" t="s">
        <v>2543</v>
      </c>
      <c r="Z122" s="175" t="s">
        <v>2544</v>
      </c>
    </row>
    <row r="123" spans="1:26" s="164" customFormat="1" ht="30" customHeight="1" x14ac:dyDescent="0.25">
      <c r="A123" s="177"/>
      <c r="B123" s="178"/>
      <c r="C123" s="176"/>
      <c r="D123" s="174">
        <v>117</v>
      </c>
      <c r="E123" s="175" t="s">
        <v>765</v>
      </c>
      <c r="F123" s="175" t="s">
        <v>570</v>
      </c>
      <c r="G123" s="175" t="s">
        <v>2547</v>
      </c>
      <c r="H123" s="175" t="s">
        <v>2548</v>
      </c>
      <c r="I123" s="175" t="s">
        <v>2549</v>
      </c>
      <c r="J123" s="175" t="s">
        <v>2550</v>
      </c>
      <c r="K123" s="175" t="s">
        <v>2551</v>
      </c>
      <c r="L123" s="175" t="s">
        <v>2552</v>
      </c>
      <c r="M123" s="175" t="s">
        <v>1937</v>
      </c>
      <c r="N123" s="175" t="s">
        <v>1938</v>
      </c>
      <c r="O123" s="175" t="s">
        <v>1939</v>
      </c>
      <c r="P123" s="175" t="s">
        <v>2553</v>
      </c>
      <c r="Q123" s="175" t="s">
        <v>163</v>
      </c>
      <c r="R123" s="175" t="s">
        <v>164</v>
      </c>
      <c r="S123" s="175" t="s">
        <v>2554</v>
      </c>
      <c r="T123" s="175" t="s">
        <v>2555</v>
      </c>
      <c r="U123" s="175" t="s">
        <v>2556</v>
      </c>
      <c r="V123" s="175" t="s">
        <v>2324</v>
      </c>
      <c r="W123" s="175" t="s">
        <v>2341</v>
      </c>
      <c r="X123" s="175" t="s">
        <v>2557</v>
      </c>
      <c r="Y123" s="175" t="s">
        <v>2558</v>
      </c>
      <c r="Z123" s="175" t="s">
        <v>2559</v>
      </c>
    </row>
    <row r="124" spans="1:26" s="164" customFormat="1" ht="30" customHeight="1" x14ac:dyDescent="0.25">
      <c r="A124" s="177"/>
      <c r="B124" s="178"/>
      <c r="C124" s="176"/>
      <c r="D124" s="174">
        <v>118</v>
      </c>
      <c r="E124" s="175" t="s">
        <v>2096</v>
      </c>
      <c r="F124" s="175" t="s">
        <v>325</v>
      </c>
      <c r="G124" s="175" t="s">
        <v>2565</v>
      </c>
      <c r="H124" s="175" t="s">
        <v>2566</v>
      </c>
      <c r="I124" s="175" t="s">
        <v>2567</v>
      </c>
      <c r="J124" s="175" t="s">
        <v>2568</v>
      </c>
      <c r="K124" s="175" t="s">
        <v>2569</v>
      </c>
      <c r="L124" s="175" t="s">
        <v>2570</v>
      </c>
      <c r="M124" s="175" t="s">
        <v>1937</v>
      </c>
      <c r="N124" s="175" t="s">
        <v>1938</v>
      </c>
      <c r="O124" s="175" t="s">
        <v>1939</v>
      </c>
      <c r="P124" s="175" t="s">
        <v>2571</v>
      </c>
      <c r="Q124" s="175" t="s">
        <v>163</v>
      </c>
      <c r="R124" s="175" t="s">
        <v>259</v>
      </c>
      <c r="S124" s="175" t="s">
        <v>2572</v>
      </c>
      <c r="T124" s="175" t="s">
        <v>2573</v>
      </c>
      <c r="U124" s="175" t="s">
        <v>2574</v>
      </c>
      <c r="V124" s="175" t="s">
        <v>2575</v>
      </c>
      <c r="W124" s="175" t="s">
        <v>521</v>
      </c>
      <c r="X124" s="175" t="s">
        <v>2576</v>
      </c>
      <c r="Y124" s="175" t="s">
        <v>2577</v>
      </c>
      <c r="Z124" s="175" t="s">
        <v>2578</v>
      </c>
    </row>
    <row r="125" spans="1:26" s="164" customFormat="1" ht="30" customHeight="1" x14ac:dyDescent="0.25">
      <c r="A125" s="177"/>
      <c r="B125" s="178"/>
      <c r="C125" s="176"/>
      <c r="D125" s="174">
        <v>119</v>
      </c>
      <c r="E125" s="175" t="s">
        <v>385</v>
      </c>
      <c r="F125" s="175" t="s">
        <v>247</v>
      </c>
      <c r="G125" s="175" t="s">
        <v>2580</v>
      </c>
      <c r="H125" s="175" t="s">
        <v>2581</v>
      </c>
      <c r="I125" s="175" t="s">
        <v>2582</v>
      </c>
      <c r="J125" s="175" t="s">
        <v>2583</v>
      </c>
      <c r="K125" s="175" t="s">
        <v>2584</v>
      </c>
      <c r="L125" s="175" t="s">
        <v>2585</v>
      </c>
      <c r="M125" s="175" t="s">
        <v>1937</v>
      </c>
      <c r="N125" s="175" t="s">
        <v>1938</v>
      </c>
      <c r="O125" s="175" t="s">
        <v>1939</v>
      </c>
      <c r="P125" s="175" t="s">
        <v>2586</v>
      </c>
      <c r="Q125" s="175" t="s">
        <v>163</v>
      </c>
      <c r="R125" s="175" t="s">
        <v>164</v>
      </c>
      <c r="S125" s="175" t="s">
        <v>2587</v>
      </c>
      <c r="T125" s="175" t="s">
        <v>2353</v>
      </c>
      <c r="U125" s="175" t="s">
        <v>2588</v>
      </c>
      <c r="V125" s="175" t="s">
        <v>2123</v>
      </c>
      <c r="W125" s="175" t="s">
        <v>521</v>
      </c>
      <c r="X125" s="175" t="s">
        <v>2589</v>
      </c>
      <c r="Y125" s="175" t="s">
        <v>2590</v>
      </c>
      <c r="Z125" s="175" t="s">
        <v>2591</v>
      </c>
    </row>
    <row r="126" spans="1:26" s="164" customFormat="1" ht="30" customHeight="1" x14ac:dyDescent="0.25">
      <c r="A126" s="177"/>
      <c r="B126" s="178"/>
      <c r="C126" s="176"/>
      <c r="D126" s="174">
        <v>120</v>
      </c>
      <c r="E126" s="175" t="s">
        <v>385</v>
      </c>
      <c r="F126" s="175" t="s">
        <v>205</v>
      </c>
      <c r="G126" s="175" t="s">
        <v>2594</v>
      </c>
      <c r="H126" s="175" t="s">
        <v>2595</v>
      </c>
      <c r="I126" s="175" t="s">
        <v>2596</v>
      </c>
      <c r="J126" s="175" t="s">
        <v>2597</v>
      </c>
      <c r="K126" s="175" t="s">
        <v>2598</v>
      </c>
      <c r="L126" s="175" t="s">
        <v>2599</v>
      </c>
      <c r="M126" s="175" t="s">
        <v>1937</v>
      </c>
      <c r="N126" s="175" t="s">
        <v>1938</v>
      </c>
      <c r="O126" s="175" t="s">
        <v>1939</v>
      </c>
      <c r="P126" s="175" t="s">
        <v>2600</v>
      </c>
      <c r="Q126" s="175" t="s">
        <v>163</v>
      </c>
      <c r="R126" s="175" t="s">
        <v>484</v>
      </c>
      <c r="S126" s="175" t="s">
        <v>2601</v>
      </c>
      <c r="T126" s="175" t="s">
        <v>2602</v>
      </c>
      <c r="U126" s="175" t="s">
        <v>2603</v>
      </c>
      <c r="V126" s="175" t="s">
        <v>2604</v>
      </c>
      <c r="W126" s="175" t="s">
        <v>521</v>
      </c>
      <c r="X126" s="175" t="s">
        <v>2605</v>
      </c>
      <c r="Y126" s="175" t="s">
        <v>2606</v>
      </c>
      <c r="Z126" s="175" t="s">
        <v>2607</v>
      </c>
    </row>
    <row r="127" spans="1:26" s="164" customFormat="1" ht="30" customHeight="1" x14ac:dyDescent="0.25">
      <c r="A127" s="177"/>
      <c r="B127" s="178"/>
      <c r="C127" s="176"/>
      <c r="D127" s="174">
        <v>121</v>
      </c>
      <c r="E127" s="175" t="s">
        <v>506</v>
      </c>
      <c r="F127" s="175" t="s">
        <v>247</v>
      </c>
      <c r="G127" s="175" t="s">
        <v>2614</v>
      </c>
      <c r="H127" s="175" t="s">
        <v>2615</v>
      </c>
      <c r="I127" s="175" t="s">
        <v>2616</v>
      </c>
      <c r="J127" s="175" t="s">
        <v>2617</v>
      </c>
      <c r="K127" s="175" t="s">
        <v>2618</v>
      </c>
      <c r="L127" s="175" t="s">
        <v>2619</v>
      </c>
      <c r="M127" s="175" t="s">
        <v>1937</v>
      </c>
      <c r="N127" s="175" t="s">
        <v>1938</v>
      </c>
      <c r="O127" s="175" t="s">
        <v>1939</v>
      </c>
      <c r="P127" s="175" t="s">
        <v>2620</v>
      </c>
      <c r="Q127" s="175" t="s">
        <v>163</v>
      </c>
      <c r="R127" s="175" t="s">
        <v>164</v>
      </c>
      <c r="S127" s="175" t="s">
        <v>2621</v>
      </c>
      <c r="T127" s="175" t="s">
        <v>2622</v>
      </c>
      <c r="U127" s="175" t="s">
        <v>2623</v>
      </c>
      <c r="V127" s="175" t="s">
        <v>705</v>
      </c>
      <c r="W127" s="175" t="s">
        <v>673</v>
      </c>
      <c r="X127" s="175" t="s">
        <v>2624</v>
      </c>
      <c r="Y127" s="175" t="s">
        <v>2625</v>
      </c>
      <c r="Z127" s="175" t="s">
        <v>2626</v>
      </c>
    </row>
    <row r="128" spans="1:26" s="164" customFormat="1" ht="30" customHeight="1" x14ac:dyDescent="0.25">
      <c r="A128" s="177"/>
      <c r="B128" s="178"/>
      <c r="C128" s="176"/>
      <c r="D128" s="174">
        <v>122</v>
      </c>
      <c r="E128" s="175" t="s">
        <v>324</v>
      </c>
      <c r="F128" s="175" t="s">
        <v>154</v>
      </c>
      <c r="G128" s="175" t="s">
        <v>2631</v>
      </c>
      <c r="H128" s="175" t="s">
        <v>2236</v>
      </c>
      <c r="I128" s="175" t="s">
        <v>2632</v>
      </c>
      <c r="J128" s="175" t="s">
        <v>2633</v>
      </c>
      <c r="K128" s="175" t="s">
        <v>2634</v>
      </c>
      <c r="L128" s="175" t="s">
        <v>2635</v>
      </c>
      <c r="M128" s="175" t="s">
        <v>1937</v>
      </c>
      <c r="N128" s="175" t="s">
        <v>1938</v>
      </c>
      <c r="O128" s="175" t="s">
        <v>1939</v>
      </c>
      <c r="P128" s="175" t="s">
        <v>2636</v>
      </c>
      <c r="Q128" s="175" t="s">
        <v>163</v>
      </c>
      <c r="R128" s="175" t="s">
        <v>259</v>
      </c>
      <c r="S128" s="175" t="s">
        <v>2637</v>
      </c>
      <c r="T128" s="175" t="s">
        <v>2638</v>
      </c>
      <c r="U128" s="175" t="s">
        <v>2639</v>
      </c>
      <c r="V128" s="175" t="s">
        <v>2640</v>
      </c>
      <c r="W128" s="175" t="s">
        <v>1243</v>
      </c>
      <c r="X128" s="175" t="s">
        <v>2641</v>
      </c>
      <c r="Y128" s="175" t="s">
        <v>2642</v>
      </c>
      <c r="Z128" s="175" t="s">
        <v>2643</v>
      </c>
    </row>
    <row r="129" spans="1:26" s="164" customFormat="1" ht="30" customHeight="1" x14ac:dyDescent="0.25">
      <c r="A129" s="177"/>
      <c r="B129" s="178"/>
      <c r="C129" s="176"/>
      <c r="D129" s="174">
        <v>123</v>
      </c>
      <c r="E129" s="175" t="s">
        <v>2096</v>
      </c>
      <c r="F129" s="175" t="s">
        <v>247</v>
      </c>
      <c r="G129" s="175" t="s">
        <v>2644</v>
      </c>
      <c r="H129" s="175" t="s">
        <v>2645</v>
      </c>
      <c r="I129" s="175" t="s">
        <v>2646</v>
      </c>
      <c r="J129" s="175" t="s">
        <v>2647</v>
      </c>
      <c r="K129" s="175" t="s">
        <v>2648</v>
      </c>
      <c r="L129" s="175" t="s">
        <v>2649</v>
      </c>
      <c r="M129" s="175" t="s">
        <v>1937</v>
      </c>
      <c r="N129" s="175" t="s">
        <v>1938</v>
      </c>
      <c r="O129" s="175" t="s">
        <v>1939</v>
      </c>
      <c r="P129" s="175" t="s">
        <v>2650</v>
      </c>
      <c r="Q129" s="175" t="s">
        <v>163</v>
      </c>
      <c r="R129" s="175" t="s">
        <v>259</v>
      </c>
      <c r="S129" s="175" t="s">
        <v>2651</v>
      </c>
      <c r="T129" s="175" t="s">
        <v>2652</v>
      </c>
      <c r="U129" s="175" t="s">
        <v>2653</v>
      </c>
      <c r="V129" s="175" t="s">
        <v>2194</v>
      </c>
      <c r="W129" s="175" t="s">
        <v>521</v>
      </c>
      <c r="X129" s="175" t="s">
        <v>2654</v>
      </c>
      <c r="Y129" s="175" t="s">
        <v>2655</v>
      </c>
      <c r="Z129" s="175" t="s">
        <v>2656</v>
      </c>
    </row>
    <row r="130" spans="1:26" s="164" customFormat="1" ht="30" customHeight="1" x14ac:dyDescent="0.25">
      <c r="A130" s="177"/>
      <c r="B130" s="178"/>
      <c r="C130" s="176"/>
      <c r="D130" s="174">
        <v>124</v>
      </c>
      <c r="E130" s="175" t="s">
        <v>153</v>
      </c>
      <c r="F130" s="175" t="s">
        <v>154</v>
      </c>
      <c r="G130" s="175" t="s">
        <v>155</v>
      </c>
      <c r="H130" s="175" t="s">
        <v>2673</v>
      </c>
      <c r="I130" s="175" t="s">
        <v>2674</v>
      </c>
      <c r="J130" s="175" t="s">
        <v>2675</v>
      </c>
      <c r="K130" s="175" t="s">
        <v>2661</v>
      </c>
      <c r="L130" s="175" t="s">
        <v>2662</v>
      </c>
      <c r="M130" s="175" t="s">
        <v>2676</v>
      </c>
      <c r="N130" s="175" t="s">
        <v>2677</v>
      </c>
      <c r="O130" s="175" t="s">
        <v>2678</v>
      </c>
      <c r="P130" s="175" t="s">
        <v>2679</v>
      </c>
      <c r="Q130" s="175" t="s">
        <v>216</v>
      </c>
      <c r="R130" s="175" t="s">
        <v>164</v>
      </c>
      <c r="S130" s="175" t="s">
        <v>165</v>
      </c>
      <c r="T130" s="175" t="s">
        <v>2680</v>
      </c>
      <c r="U130" s="175" t="s">
        <v>2681</v>
      </c>
      <c r="V130" s="175" t="s">
        <v>2682</v>
      </c>
      <c r="W130" s="175" t="s">
        <v>2683</v>
      </c>
      <c r="X130" s="175" t="s">
        <v>2684</v>
      </c>
      <c r="Y130" s="175" t="s">
        <v>2685</v>
      </c>
      <c r="Z130" s="175" t="s">
        <v>2686</v>
      </c>
    </row>
    <row r="131" spans="1:26" s="164" customFormat="1" ht="30" customHeight="1" x14ac:dyDescent="0.25">
      <c r="A131" s="177"/>
      <c r="B131" s="178"/>
      <c r="C131" s="176"/>
      <c r="D131" s="174">
        <v>125</v>
      </c>
      <c r="E131" s="175" t="s">
        <v>204</v>
      </c>
      <c r="F131" s="175" t="s">
        <v>205</v>
      </c>
      <c r="G131" s="175" t="s">
        <v>2696</v>
      </c>
      <c r="H131" s="175" t="s">
        <v>2697</v>
      </c>
      <c r="I131" s="175" t="s">
        <v>2698</v>
      </c>
      <c r="J131" s="175" t="s">
        <v>2699</v>
      </c>
      <c r="K131" s="175" t="s">
        <v>2700</v>
      </c>
      <c r="L131" s="175" t="s">
        <v>2701</v>
      </c>
      <c r="M131" s="175" t="s">
        <v>2702</v>
      </c>
      <c r="N131" s="175" t="s">
        <v>2703</v>
      </c>
      <c r="O131" s="175" t="s">
        <v>2678</v>
      </c>
      <c r="P131" s="175" t="s">
        <v>2704</v>
      </c>
      <c r="Q131" s="175" t="s">
        <v>216</v>
      </c>
      <c r="R131" s="175" t="s">
        <v>164</v>
      </c>
      <c r="S131" s="175" t="s">
        <v>2705</v>
      </c>
      <c r="T131" s="175" t="s">
        <v>2706</v>
      </c>
      <c r="U131" s="175" t="s">
        <v>2707</v>
      </c>
      <c r="V131" s="175" t="s">
        <v>2708</v>
      </c>
      <c r="W131" s="175" t="s">
        <v>2709</v>
      </c>
      <c r="X131" s="175" t="s">
        <v>952</v>
      </c>
      <c r="Y131" s="175" t="s">
        <v>2710</v>
      </c>
      <c r="Z131" s="175" t="s">
        <v>224</v>
      </c>
    </row>
    <row r="132" spans="1:26" s="164" customFormat="1" ht="30" customHeight="1" x14ac:dyDescent="0.25">
      <c r="A132" s="177"/>
      <c r="B132" s="178"/>
      <c r="C132" s="176"/>
      <c r="D132" s="174">
        <v>126</v>
      </c>
      <c r="E132" s="175" t="s">
        <v>246</v>
      </c>
      <c r="F132" s="175" t="s">
        <v>247</v>
      </c>
      <c r="G132" s="175" t="s">
        <v>692</v>
      </c>
      <c r="H132" s="175" t="s">
        <v>2715</v>
      </c>
      <c r="I132" s="175" t="s">
        <v>2716</v>
      </c>
      <c r="J132" s="175" t="s">
        <v>2717</v>
      </c>
      <c r="K132" s="175" t="s">
        <v>2718</v>
      </c>
      <c r="L132" s="175" t="s">
        <v>2719</v>
      </c>
      <c r="M132" s="175" t="s">
        <v>2720</v>
      </c>
      <c r="N132" s="175" t="s">
        <v>2721</v>
      </c>
      <c r="O132" s="175" t="s">
        <v>2678</v>
      </c>
      <c r="P132" s="175" t="s">
        <v>2722</v>
      </c>
      <c r="Q132" s="175" t="s">
        <v>216</v>
      </c>
      <c r="R132" s="175" t="s">
        <v>164</v>
      </c>
      <c r="S132" s="175" t="s">
        <v>2723</v>
      </c>
      <c r="T132" s="175" t="s">
        <v>2724</v>
      </c>
      <c r="U132" s="175" t="s">
        <v>1137</v>
      </c>
      <c r="V132" s="175" t="s">
        <v>2725</v>
      </c>
      <c r="W132" s="175" t="s">
        <v>2726</v>
      </c>
      <c r="X132" s="175" t="s">
        <v>2727</v>
      </c>
      <c r="Y132" s="175" t="s">
        <v>2728</v>
      </c>
      <c r="Z132" s="175" t="s">
        <v>2729</v>
      </c>
    </row>
    <row r="133" spans="1:26" s="164" customFormat="1" ht="30" customHeight="1" x14ac:dyDescent="0.25">
      <c r="A133" s="177"/>
      <c r="B133" s="178"/>
      <c r="C133" s="176"/>
      <c r="D133" s="174">
        <v>127</v>
      </c>
      <c r="E133" s="175" t="s">
        <v>978</v>
      </c>
      <c r="F133" s="175" t="s">
        <v>154</v>
      </c>
      <c r="G133" s="175" t="s">
        <v>979</v>
      </c>
      <c r="H133" s="175" t="s">
        <v>2734</v>
      </c>
      <c r="I133" s="175" t="s">
        <v>2735</v>
      </c>
      <c r="J133" s="175" t="s">
        <v>2736</v>
      </c>
      <c r="K133" s="175" t="s">
        <v>2737</v>
      </c>
      <c r="L133" s="175" t="s">
        <v>2738</v>
      </c>
      <c r="M133" s="175" t="s">
        <v>2739</v>
      </c>
      <c r="N133" s="175" t="s">
        <v>2740</v>
      </c>
      <c r="O133" s="175" t="s">
        <v>2678</v>
      </c>
      <c r="P133" s="175" t="s">
        <v>2741</v>
      </c>
      <c r="Q133" s="175" t="s">
        <v>216</v>
      </c>
      <c r="R133" s="175" t="s">
        <v>259</v>
      </c>
      <c r="S133" s="175" t="s">
        <v>2742</v>
      </c>
      <c r="T133" s="175" t="s">
        <v>2743</v>
      </c>
      <c r="U133" s="175" t="s">
        <v>2744</v>
      </c>
      <c r="V133" s="175" t="s">
        <v>2745</v>
      </c>
      <c r="W133" s="175" t="s">
        <v>2746</v>
      </c>
      <c r="X133" s="175" t="s">
        <v>2747</v>
      </c>
      <c r="Y133" s="175" t="s">
        <v>2748</v>
      </c>
      <c r="Z133" s="175" t="s">
        <v>2749</v>
      </c>
    </row>
    <row r="134" spans="1:26" s="164" customFormat="1" ht="30" customHeight="1" x14ac:dyDescent="0.25">
      <c r="A134" s="177"/>
      <c r="B134" s="178"/>
      <c r="C134" s="176"/>
      <c r="D134" s="174">
        <v>128</v>
      </c>
      <c r="E134" s="175" t="s">
        <v>444</v>
      </c>
      <c r="F134" s="175" t="s">
        <v>247</v>
      </c>
      <c r="G134" s="175" t="s">
        <v>248</v>
      </c>
      <c r="H134" s="175" t="s">
        <v>2752</v>
      </c>
      <c r="I134" s="175" t="s">
        <v>2753</v>
      </c>
      <c r="J134" s="175" t="s">
        <v>2754</v>
      </c>
      <c r="K134" s="175" t="s">
        <v>2755</v>
      </c>
      <c r="L134" s="175" t="s">
        <v>2756</v>
      </c>
      <c r="M134" s="175" t="s">
        <v>2757</v>
      </c>
      <c r="N134" s="175" t="s">
        <v>2758</v>
      </c>
      <c r="O134" s="175" t="s">
        <v>2678</v>
      </c>
      <c r="P134" s="175" t="s">
        <v>2759</v>
      </c>
      <c r="Q134" s="175" t="s">
        <v>216</v>
      </c>
      <c r="R134" s="175" t="s">
        <v>259</v>
      </c>
      <c r="S134" s="175" t="s">
        <v>2760</v>
      </c>
      <c r="T134" s="175" t="s">
        <v>2761</v>
      </c>
      <c r="U134" s="175" t="s">
        <v>2762</v>
      </c>
      <c r="V134" s="175" t="s">
        <v>2763</v>
      </c>
      <c r="W134" s="175" t="s">
        <v>2764</v>
      </c>
      <c r="X134" s="175" t="s">
        <v>2765</v>
      </c>
      <c r="Y134" s="175" t="s">
        <v>2766</v>
      </c>
      <c r="Z134" s="175" t="s">
        <v>2767</v>
      </c>
    </row>
    <row r="135" spans="1:26" s="164" customFormat="1" ht="30" customHeight="1" x14ac:dyDescent="0.25">
      <c r="A135" s="177"/>
      <c r="B135" s="178"/>
      <c r="C135" s="176"/>
      <c r="D135" s="174">
        <v>129</v>
      </c>
      <c r="E135" s="175" t="s">
        <v>385</v>
      </c>
      <c r="F135" s="175" t="s">
        <v>205</v>
      </c>
      <c r="G135" s="175" t="s">
        <v>386</v>
      </c>
      <c r="H135" s="175" t="s">
        <v>2774</v>
      </c>
      <c r="I135" s="175" t="s">
        <v>2775</v>
      </c>
      <c r="J135" s="175" t="s">
        <v>2776</v>
      </c>
      <c r="K135" s="175" t="s">
        <v>2777</v>
      </c>
      <c r="L135" s="175" t="s">
        <v>2778</v>
      </c>
      <c r="M135" s="175" t="s">
        <v>2779</v>
      </c>
      <c r="N135" s="175" t="s">
        <v>2780</v>
      </c>
      <c r="O135" s="175" t="s">
        <v>2678</v>
      </c>
      <c r="P135" s="175" t="s">
        <v>2781</v>
      </c>
      <c r="Q135" s="175" t="s">
        <v>216</v>
      </c>
      <c r="R135" s="175" t="s">
        <v>164</v>
      </c>
      <c r="S135" s="175" t="s">
        <v>2782</v>
      </c>
      <c r="T135" s="175" t="s">
        <v>2783</v>
      </c>
      <c r="U135" s="175" t="s">
        <v>2784</v>
      </c>
      <c r="V135" s="175" t="s">
        <v>2785</v>
      </c>
      <c r="W135" s="175" t="s">
        <v>2786</v>
      </c>
      <c r="X135" s="175" t="s">
        <v>2787</v>
      </c>
      <c r="Y135" s="175" t="s">
        <v>2788</v>
      </c>
      <c r="Z135" s="175" t="s">
        <v>2789</v>
      </c>
    </row>
    <row r="136" spans="1:26" s="164" customFormat="1" ht="30" customHeight="1" x14ac:dyDescent="0.25">
      <c r="A136" s="177"/>
      <c r="B136" s="178"/>
      <c r="C136" s="176"/>
      <c r="D136" s="174">
        <v>130</v>
      </c>
      <c r="E136" s="175" t="s">
        <v>153</v>
      </c>
      <c r="F136" s="175" t="s">
        <v>325</v>
      </c>
      <c r="G136" s="175" t="s">
        <v>326</v>
      </c>
      <c r="H136" s="175" t="s">
        <v>2793</v>
      </c>
      <c r="I136" s="175" t="s">
        <v>2794</v>
      </c>
      <c r="J136" s="175" t="s">
        <v>2795</v>
      </c>
      <c r="K136" s="175" t="s">
        <v>2796</v>
      </c>
      <c r="L136" s="175" t="s">
        <v>2797</v>
      </c>
      <c r="M136" s="175" t="s">
        <v>2798</v>
      </c>
      <c r="N136" s="175" t="s">
        <v>2799</v>
      </c>
      <c r="O136" s="175" t="s">
        <v>2678</v>
      </c>
      <c r="P136" s="175" t="s">
        <v>2800</v>
      </c>
      <c r="Q136" s="175" t="s">
        <v>216</v>
      </c>
      <c r="R136" s="175" t="s">
        <v>259</v>
      </c>
      <c r="S136" s="175" t="s">
        <v>337</v>
      </c>
      <c r="T136" s="175" t="s">
        <v>2801</v>
      </c>
      <c r="U136" s="175" t="s">
        <v>2802</v>
      </c>
      <c r="V136" s="175" t="s">
        <v>2803</v>
      </c>
      <c r="W136" s="175" t="s">
        <v>2804</v>
      </c>
      <c r="X136" s="175" t="s">
        <v>2805</v>
      </c>
      <c r="Y136" s="175" t="s">
        <v>2806</v>
      </c>
      <c r="Z136" s="175" t="s">
        <v>2807</v>
      </c>
    </row>
    <row r="137" spans="1:26" s="164" customFormat="1" ht="30" customHeight="1" x14ac:dyDescent="0.25">
      <c r="A137" s="177"/>
      <c r="B137" s="178"/>
      <c r="C137" s="176"/>
      <c r="D137" s="174">
        <v>131</v>
      </c>
      <c r="E137" s="175" t="s">
        <v>385</v>
      </c>
      <c r="F137" s="175" t="s">
        <v>154</v>
      </c>
      <c r="G137" s="175" t="s">
        <v>355</v>
      </c>
      <c r="H137" s="175" t="s">
        <v>2814</v>
      </c>
      <c r="I137" s="175" t="s">
        <v>2815</v>
      </c>
      <c r="J137" s="175" t="s">
        <v>2816</v>
      </c>
      <c r="K137" s="175" t="s">
        <v>2817</v>
      </c>
      <c r="L137" s="175" t="s">
        <v>2818</v>
      </c>
      <c r="M137" s="175" t="s">
        <v>2819</v>
      </c>
      <c r="N137" s="175" t="s">
        <v>2820</v>
      </c>
      <c r="O137" s="175" t="s">
        <v>2678</v>
      </c>
      <c r="P137" s="175" t="s">
        <v>2821</v>
      </c>
      <c r="Q137" s="175" t="s">
        <v>216</v>
      </c>
      <c r="R137" s="175" t="s">
        <v>164</v>
      </c>
      <c r="S137" s="175" t="s">
        <v>1414</v>
      </c>
      <c r="T137" s="175" t="s">
        <v>2822</v>
      </c>
      <c r="U137" s="175" t="s">
        <v>2823</v>
      </c>
      <c r="V137" s="175" t="s">
        <v>2824</v>
      </c>
      <c r="W137" s="175" t="s">
        <v>2825</v>
      </c>
      <c r="X137" s="175" t="s">
        <v>2826</v>
      </c>
      <c r="Y137" s="175" t="s">
        <v>2827</v>
      </c>
      <c r="Z137" s="175" t="s">
        <v>2828</v>
      </c>
    </row>
    <row r="138" spans="1:26" s="164" customFormat="1" ht="30" customHeight="1" x14ac:dyDescent="0.25">
      <c r="A138" s="177"/>
      <c r="B138" s="178"/>
      <c r="C138" s="176"/>
      <c r="D138" s="174">
        <v>132</v>
      </c>
      <c r="E138" s="175" t="s">
        <v>472</v>
      </c>
      <c r="F138" s="175" t="s">
        <v>247</v>
      </c>
      <c r="G138" s="175" t="s">
        <v>999</v>
      </c>
      <c r="H138" s="175" t="s">
        <v>2832</v>
      </c>
      <c r="I138" s="175" t="s">
        <v>2833</v>
      </c>
      <c r="J138" s="175" t="s">
        <v>2834</v>
      </c>
      <c r="K138" s="175" t="s">
        <v>2835</v>
      </c>
      <c r="L138" s="175" t="s">
        <v>2836</v>
      </c>
      <c r="M138" s="175" t="s">
        <v>2837</v>
      </c>
      <c r="N138" s="175" t="s">
        <v>480</v>
      </c>
      <c r="O138" s="175" t="s">
        <v>2678</v>
      </c>
      <c r="P138" s="175" t="s">
        <v>2838</v>
      </c>
      <c r="Q138" s="175" t="s">
        <v>216</v>
      </c>
      <c r="R138" s="175" t="s">
        <v>259</v>
      </c>
      <c r="S138" s="175" t="s">
        <v>1007</v>
      </c>
      <c r="T138" s="175" t="s">
        <v>2839</v>
      </c>
      <c r="U138" s="175" t="s">
        <v>2840</v>
      </c>
      <c r="V138" s="175" t="s">
        <v>2841</v>
      </c>
      <c r="W138" s="175" t="s">
        <v>2842</v>
      </c>
      <c r="X138" s="175" t="s">
        <v>2843</v>
      </c>
      <c r="Y138" s="175" t="s">
        <v>2844</v>
      </c>
      <c r="Z138" s="175" t="s">
        <v>2845</v>
      </c>
    </row>
    <row r="139" spans="1:26" s="164" customFormat="1" ht="30" customHeight="1" x14ac:dyDescent="0.25">
      <c r="A139" s="177"/>
      <c r="B139" s="178"/>
      <c r="C139" s="176"/>
      <c r="D139" s="174">
        <v>133</v>
      </c>
      <c r="E139" s="175" t="s">
        <v>506</v>
      </c>
      <c r="F139" s="175" t="s">
        <v>247</v>
      </c>
      <c r="G139" s="175" t="s">
        <v>507</v>
      </c>
      <c r="H139" s="175" t="s">
        <v>2853</v>
      </c>
      <c r="I139" s="175" t="s">
        <v>2854</v>
      </c>
      <c r="J139" s="175" t="s">
        <v>2855</v>
      </c>
      <c r="K139" s="175" t="s">
        <v>2856</v>
      </c>
      <c r="L139" s="175" t="s">
        <v>2857</v>
      </c>
      <c r="M139" s="175" t="s">
        <v>2858</v>
      </c>
      <c r="N139" s="175" t="s">
        <v>2859</v>
      </c>
      <c r="O139" s="175" t="s">
        <v>2678</v>
      </c>
      <c r="P139" s="175" t="s">
        <v>2860</v>
      </c>
      <c r="Q139" s="175" t="s">
        <v>216</v>
      </c>
      <c r="R139" s="175" t="s">
        <v>164</v>
      </c>
      <c r="S139" s="175" t="s">
        <v>2861</v>
      </c>
      <c r="T139" s="175" t="s">
        <v>2862</v>
      </c>
      <c r="U139" s="175" t="s">
        <v>1137</v>
      </c>
      <c r="V139" s="175" t="s">
        <v>2863</v>
      </c>
      <c r="W139" s="175" t="s">
        <v>2864</v>
      </c>
      <c r="X139" s="175" t="s">
        <v>2865</v>
      </c>
      <c r="Y139" s="175" t="s">
        <v>2866</v>
      </c>
      <c r="Z139" s="175" t="s">
        <v>2867</v>
      </c>
    </row>
    <row r="140" spans="1:26" s="164" customFormat="1" ht="30" customHeight="1" x14ac:dyDescent="0.25">
      <c r="A140" s="177"/>
      <c r="B140" s="178"/>
      <c r="C140" s="176"/>
      <c r="D140" s="174">
        <v>134</v>
      </c>
      <c r="E140" s="175" t="s">
        <v>385</v>
      </c>
      <c r="F140" s="175" t="s">
        <v>570</v>
      </c>
      <c r="G140" s="175" t="s">
        <v>571</v>
      </c>
      <c r="H140" s="175" t="s">
        <v>2870</v>
      </c>
      <c r="I140" s="175" t="s">
        <v>2871</v>
      </c>
      <c r="J140" s="175" t="s">
        <v>2872</v>
      </c>
      <c r="K140" s="175" t="s">
        <v>2873</v>
      </c>
      <c r="L140" s="175" t="s">
        <v>2874</v>
      </c>
      <c r="M140" s="175" t="s">
        <v>2875</v>
      </c>
      <c r="N140" s="175" t="s">
        <v>2876</v>
      </c>
      <c r="O140" s="175" t="s">
        <v>2678</v>
      </c>
      <c r="P140" s="175" t="s">
        <v>2877</v>
      </c>
      <c r="Q140" s="175" t="s">
        <v>216</v>
      </c>
      <c r="R140" s="175" t="s">
        <v>259</v>
      </c>
      <c r="S140" s="175" t="s">
        <v>2878</v>
      </c>
      <c r="T140" s="175" t="s">
        <v>584</v>
      </c>
      <c r="U140" s="175" t="s">
        <v>2879</v>
      </c>
      <c r="V140" s="175" t="s">
        <v>2880</v>
      </c>
      <c r="W140" s="175" t="s">
        <v>2881</v>
      </c>
      <c r="X140" s="175" t="s">
        <v>2882</v>
      </c>
      <c r="Y140" s="175" t="s">
        <v>2883</v>
      </c>
      <c r="Z140" s="175" t="s">
        <v>2884</v>
      </c>
    </row>
    <row r="141" spans="1:26" s="164" customFormat="1" ht="30" customHeight="1" x14ac:dyDescent="0.25">
      <c r="A141" s="177"/>
      <c r="B141" s="178"/>
      <c r="C141" s="176"/>
      <c r="D141" s="174">
        <v>135</v>
      </c>
      <c r="E141" s="175" t="s">
        <v>600</v>
      </c>
      <c r="F141" s="175" t="s">
        <v>154</v>
      </c>
      <c r="G141" s="175" t="s">
        <v>601</v>
      </c>
      <c r="H141" s="175" t="s">
        <v>2890</v>
      </c>
      <c r="I141" s="175" t="s">
        <v>2891</v>
      </c>
      <c r="J141" s="175" t="s">
        <v>2892</v>
      </c>
      <c r="K141" s="175" t="s">
        <v>2893</v>
      </c>
      <c r="L141" s="175" t="s">
        <v>2894</v>
      </c>
      <c r="M141" s="175" t="s">
        <v>2895</v>
      </c>
      <c r="N141" s="175" t="s">
        <v>2896</v>
      </c>
      <c r="O141" s="175" t="s">
        <v>2678</v>
      </c>
      <c r="P141" s="175" t="s">
        <v>2897</v>
      </c>
      <c r="Q141" s="175" t="s">
        <v>216</v>
      </c>
      <c r="R141" s="175" t="s">
        <v>164</v>
      </c>
      <c r="S141" s="175" t="s">
        <v>2898</v>
      </c>
      <c r="T141" s="175" t="s">
        <v>614</v>
      </c>
      <c r="U141" s="175" t="s">
        <v>615</v>
      </c>
      <c r="V141" s="175" t="s">
        <v>2899</v>
      </c>
      <c r="W141" s="175" t="s">
        <v>2900</v>
      </c>
      <c r="X141" s="175" t="s">
        <v>2901</v>
      </c>
      <c r="Y141" s="175" t="s">
        <v>2902</v>
      </c>
      <c r="Z141" s="175" t="s">
        <v>2903</v>
      </c>
    </row>
    <row r="142" spans="1:26" s="164" customFormat="1" ht="30" customHeight="1" x14ac:dyDescent="0.25">
      <c r="A142" s="177"/>
      <c r="B142" s="178"/>
      <c r="C142" s="176"/>
      <c r="D142" s="174">
        <v>136</v>
      </c>
      <c r="E142" s="175" t="s">
        <v>534</v>
      </c>
      <c r="F142" s="175" t="s">
        <v>325</v>
      </c>
      <c r="G142" s="175" t="s">
        <v>535</v>
      </c>
      <c r="H142" s="175" t="s">
        <v>2904</v>
      </c>
      <c r="I142" s="175" t="s">
        <v>2905</v>
      </c>
      <c r="J142" s="175" t="s">
        <v>2906</v>
      </c>
      <c r="K142" s="175" t="s">
        <v>2907</v>
      </c>
      <c r="L142" s="175" t="s">
        <v>2908</v>
      </c>
      <c r="M142" s="175" t="s">
        <v>2909</v>
      </c>
      <c r="N142" s="175" t="s">
        <v>2910</v>
      </c>
      <c r="O142" s="175" t="s">
        <v>2678</v>
      </c>
      <c r="P142" s="175" t="s">
        <v>2911</v>
      </c>
      <c r="Q142" s="175" t="s">
        <v>216</v>
      </c>
      <c r="R142" s="175" t="s">
        <v>259</v>
      </c>
      <c r="S142" s="175" t="s">
        <v>2912</v>
      </c>
      <c r="T142" s="175" t="s">
        <v>2913</v>
      </c>
      <c r="U142" s="175" t="s">
        <v>550</v>
      </c>
      <c r="V142" s="175" t="s">
        <v>2914</v>
      </c>
      <c r="W142" s="175" t="s">
        <v>2915</v>
      </c>
      <c r="X142" s="175" t="s">
        <v>2916</v>
      </c>
      <c r="Y142" s="175" t="s">
        <v>2917</v>
      </c>
      <c r="Z142" s="175" t="s">
        <v>2918</v>
      </c>
    </row>
    <row r="143" spans="1:26" s="164" customFormat="1" ht="30" customHeight="1" x14ac:dyDescent="0.25">
      <c r="A143" s="177"/>
      <c r="B143" s="178"/>
      <c r="C143" s="176"/>
      <c r="D143" s="174">
        <v>137</v>
      </c>
      <c r="E143" s="175" t="s">
        <v>2920</v>
      </c>
      <c r="F143" s="175" t="s">
        <v>247</v>
      </c>
      <c r="G143" s="175" t="s">
        <v>740</v>
      </c>
      <c r="H143" s="175" t="s">
        <v>2921</v>
      </c>
      <c r="I143" s="175" t="s">
        <v>2922</v>
      </c>
      <c r="J143" s="175" t="s">
        <v>2923</v>
      </c>
      <c r="K143" s="175" t="s">
        <v>2924</v>
      </c>
      <c r="L143" s="175" t="s">
        <v>2925</v>
      </c>
      <c r="M143" s="175" t="s">
        <v>2926</v>
      </c>
      <c r="N143" s="175" t="s">
        <v>2927</v>
      </c>
      <c r="O143" s="175" t="s">
        <v>2678</v>
      </c>
      <c r="P143" s="175" t="s">
        <v>2928</v>
      </c>
      <c r="Q143" s="175" t="s">
        <v>216</v>
      </c>
      <c r="R143" s="175" t="s">
        <v>164</v>
      </c>
      <c r="S143" s="175" t="s">
        <v>2929</v>
      </c>
      <c r="T143" s="175" t="s">
        <v>753</v>
      </c>
      <c r="U143" s="175" t="s">
        <v>2930</v>
      </c>
      <c r="V143" s="175" t="s">
        <v>2931</v>
      </c>
      <c r="W143" s="175" t="s">
        <v>2932</v>
      </c>
      <c r="X143" s="175" t="s">
        <v>2933</v>
      </c>
      <c r="Y143" s="175" t="s">
        <v>2934</v>
      </c>
      <c r="Z143" s="175" t="s">
        <v>2935</v>
      </c>
    </row>
    <row r="144" spans="1:26" s="164" customFormat="1" ht="30" customHeight="1" x14ac:dyDescent="0.25">
      <c r="A144" s="177"/>
      <c r="B144" s="178"/>
      <c r="C144" s="176"/>
      <c r="D144" s="174">
        <v>138</v>
      </c>
      <c r="E144" s="175" t="s">
        <v>978</v>
      </c>
      <c r="F144" s="175" t="s">
        <v>247</v>
      </c>
      <c r="G144" s="175" t="s">
        <v>2938</v>
      </c>
      <c r="H144" s="175" t="s">
        <v>2939</v>
      </c>
      <c r="I144" s="175" t="s">
        <v>2940</v>
      </c>
      <c r="J144" s="175" t="s">
        <v>2941</v>
      </c>
      <c r="K144" s="175" t="s">
        <v>2942</v>
      </c>
      <c r="L144" s="175" t="s">
        <v>2943</v>
      </c>
      <c r="M144" s="175" t="s">
        <v>2944</v>
      </c>
      <c r="N144" s="175" t="s">
        <v>2945</v>
      </c>
      <c r="O144" s="175" t="s">
        <v>2678</v>
      </c>
      <c r="P144" s="175" t="s">
        <v>2946</v>
      </c>
      <c r="Q144" s="175" t="s">
        <v>216</v>
      </c>
      <c r="R144" s="175" t="s">
        <v>259</v>
      </c>
      <c r="S144" s="175" t="s">
        <v>2947</v>
      </c>
      <c r="T144" s="175" t="s">
        <v>2948</v>
      </c>
      <c r="U144" s="175" t="s">
        <v>2949</v>
      </c>
      <c r="V144" s="175" t="s">
        <v>2950</v>
      </c>
      <c r="W144" s="175" t="s">
        <v>2951</v>
      </c>
      <c r="X144" s="175" t="s">
        <v>2952</v>
      </c>
      <c r="Y144" s="175" t="s">
        <v>2953</v>
      </c>
      <c r="Z144" s="175" t="s">
        <v>1538</v>
      </c>
    </row>
    <row r="145" spans="1:26" s="164" customFormat="1" ht="30" customHeight="1" x14ac:dyDescent="0.25">
      <c r="A145" s="177"/>
      <c r="B145" s="178"/>
      <c r="C145" s="176"/>
      <c r="D145" s="174">
        <v>139</v>
      </c>
      <c r="E145" s="175" t="s">
        <v>506</v>
      </c>
      <c r="F145" s="175" t="s">
        <v>247</v>
      </c>
      <c r="G145" s="175" t="s">
        <v>2958</v>
      </c>
      <c r="H145" s="175" t="s">
        <v>2959</v>
      </c>
      <c r="I145" s="175" t="s">
        <v>2960</v>
      </c>
      <c r="J145" s="175" t="s">
        <v>2961</v>
      </c>
      <c r="K145" s="175" t="s">
        <v>2962</v>
      </c>
      <c r="L145" s="175" t="s">
        <v>2963</v>
      </c>
      <c r="M145" s="175" t="s">
        <v>2964</v>
      </c>
      <c r="N145" s="175" t="s">
        <v>2965</v>
      </c>
      <c r="O145" s="175" t="s">
        <v>2678</v>
      </c>
      <c r="P145" s="175" t="s">
        <v>2966</v>
      </c>
      <c r="Q145" s="175" t="s">
        <v>216</v>
      </c>
      <c r="R145" s="175" t="s">
        <v>164</v>
      </c>
      <c r="S145" s="175" t="s">
        <v>2967</v>
      </c>
      <c r="T145" s="175" t="s">
        <v>2968</v>
      </c>
      <c r="U145" s="175" t="s">
        <v>1780</v>
      </c>
      <c r="V145" s="175" t="s">
        <v>2969</v>
      </c>
      <c r="W145" s="175" t="s">
        <v>2970</v>
      </c>
      <c r="X145" s="175" t="s">
        <v>2971</v>
      </c>
      <c r="Y145" s="175" t="s">
        <v>2972</v>
      </c>
      <c r="Z145" s="175" t="s">
        <v>2973</v>
      </c>
    </row>
    <row r="146" spans="1:26" s="164" customFormat="1" ht="30" customHeight="1" x14ac:dyDescent="0.25">
      <c r="A146" s="177"/>
      <c r="B146" s="178"/>
      <c r="C146" s="176"/>
      <c r="D146" s="174">
        <v>140</v>
      </c>
      <c r="E146" s="175" t="s">
        <v>385</v>
      </c>
      <c r="F146" s="175" t="s">
        <v>325</v>
      </c>
      <c r="G146" s="175" t="s">
        <v>2979</v>
      </c>
      <c r="H146" s="175" t="s">
        <v>2980</v>
      </c>
      <c r="I146" s="175" t="s">
        <v>2981</v>
      </c>
      <c r="J146" s="175" t="s">
        <v>2982</v>
      </c>
      <c r="K146" s="175" t="s">
        <v>2983</v>
      </c>
      <c r="L146" s="175" t="s">
        <v>2984</v>
      </c>
      <c r="M146" s="175" t="s">
        <v>2985</v>
      </c>
      <c r="N146" s="175" t="s">
        <v>2986</v>
      </c>
      <c r="O146" s="175" t="s">
        <v>2678</v>
      </c>
      <c r="P146" s="175" t="s">
        <v>2987</v>
      </c>
      <c r="Q146" s="175" t="s">
        <v>216</v>
      </c>
      <c r="R146" s="175" t="s">
        <v>259</v>
      </c>
      <c r="S146" s="175" t="s">
        <v>2988</v>
      </c>
      <c r="T146" s="175" t="s">
        <v>2989</v>
      </c>
      <c r="U146" s="175" t="s">
        <v>1137</v>
      </c>
      <c r="V146" s="175" t="s">
        <v>2990</v>
      </c>
      <c r="W146" s="175" t="s">
        <v>2991</v>
      </c>
      <c r="X146" s="175" t="s">
        <v>2992</v>
      </c>
      <c r="Y146" s="175" t="s">
        <v>2993</v>
      </c>
      <c r="Z146" s="175" t="s">
        <v>2994</v>
      </c>
    </row>
    <row r="147" spans="1:26" s="164" customFormat="1" ht="30" customHeight="1" x14ac:dyDescent="0.25">
      <c r="A147" s="177"/>
      <c r="B147" s="178"/>
      <c r="C147" s="176"/>
      <c r="D147" s="174">
        <v>141</v>
      </c>
      <c r="E147" s="175" t="s">
        <v>385</v>
      </c>
      <c r="F147" s="175" t="s">
        <v>247</v>
      </c>
      <c r="G147" s="175" t="s">
        <v>3000</v>
      </c>
      <c r="H147" s="175" t="s">
        <v>3001</v>
      </c>
      <c r="I147" s="175" t="s">
        <v>3002</v>
      </c>
      <c r="J147" s="175" t="s">
        <v>3003</v>
      </c>
      <c r="K147" s="175" t="s">
        <v>3004</v>
      </c>
      <c r="L147" s="175" t="s">
        <v>3005</v>
      </c>
      <c r="M147" s="175" t="s">
        <v>3006</v>
      </c>
      <c r="N147" s="175" t="s">
        <v>3007</v>
      </c>
      <c r="O147" s="175" t="s">
        <v>2678</v>
      </c>
      <c r="P147" s="175" t="s">
        <v>3008</v>
      </c>
      <c r="Q147" s="175" t="s">
        <v>216</v>
      </c>
      <c r="R147" s="175" t="s">
        <v>259</v>
      </c>
      <c r="S147" s="175" t="s">
        <v>3009</v>
      </c>
      <c r="T147" s="175" t="s">
        <v>3010</v>
      </c>
      <c r="U147" s="175" t="s">
        <v>2341</v>
      </c>
      <c r="V147" s="175" t="s">
        <v>3011</v>
      </c>
      <c r="W147" s="175" t="s">
        <v>3012</v>
      </c>
      <c r="X147" s="175" t="s">
        <v>3013</v>
      </c>
      <c r="Y147" s="175" t="s">
        <v>3014</v>
      </c>
      <c r="Z147" s="175" t="s">
        <v>3015</v>
      </c>
    </row>
    <row r="148" spans="1:26" s="164" customFormat="1" ht="30" customHeight="1" x14ac:dyDescent="0.25">
      <c r="A148" s="177"/>
      <c r="B148" s="178"/>
      <c r="C148" s="176"/>
      <c r="D148" s="174">
        <v>142</v>
      </c>
      <c r="E148" s="175" t="s">
        <v>1787</v>
      </c>
      <c r="F148" s="175" t="s">
        <v>205</v>
      </c>
      <c r="G148" s="175" t="s">
        <v>3020</v>
      </c>
      <c r="H148" s="175" t="s">
        <v>3021</v>
      </c>
      <c r="I148" s="175" t="s">
        <v>3022</v>
      </c>
      <c r="J148" s="175" t="s">
        <v>3023</v>
      </c>
      <c r="K148" s="175" t="s">
        <v>3024</v>
      </c>
      <c r="L148" s="175" t="s">
        <v>3025</v>
      </c>
      <c r="M148" s="175" t="s">
        <v>3026</v>
      </c>
      <c r="N148" s="175" t="s">
        <v>3027</v>
      </c>
      <c r="O148" s="175" t="s">
        <v>2678</v>
      </c>
      <c r="P148" s="175" t="s">
        <v>3028</v>
      </c>
      <c r="Q148" s="175" t="s">
        <v>216</v>
      </c>
      <c r="R148" s="175" t="s">
        <v>164</v>
      </c>
      <c r="S148" s="175" t="s">
        <v>3029</v>
      </c>
      <c r="T148" s="175" t="s">
        <v>3030</v>
      </c>
      <c r="U148" s="175" t="s">
        <v>3031</v>
      </c>
      <c r="V148" s="175" t="s">
        <v>3032</v>
      </c>
      <c r="W148" s="175" t="s">
        <v>3033</v>
      </c>
      <c r="X148" s="175" t="s">
        <v>3034</v>
      </c>
      <c r="Y148" s="175" t="s">
        <v>3035</v>
      </c>
      <c r="Z148" s="175" t="s">
        <v>3036</v>
      </c>
    </row>
    <row r="149" spans="1:26" s="164" customFormat="1" ht="30" customHeight="1" x14ac:dyDescent="0.25">
      <c r="A149" s="177"/>
      <c r="B149" s="178"/>
      <c r="C149" s="176"/>
      <c r="D149" s="174">
        <v>143</v>
      </c>
      <c r="E149" s="175" t="s">
        <v>324</v>
      </c>
      <c r="F149" s="175" t="s">
        <v>154</v>
      </c>
      <c r="G149" s="175" t="s">
        <v>3040</v>
      </c>
      <c r="H149" s="175" t="s">
        <v>3041</v>
      </c>
      <c r="I149" s="175" t="s">
        <v>3042</v>
      </c>
      <c r="J149" s="175" t="s">
        <v>3043</v>
      </c>
      <c r="K149" s="175" t="s">
        <v>3044</v>
      </c>
      <c r="L149" s="175" t="s">
        <v>3045</v>
      </c>
      <c r="M149" s="175" t="s">
        <v>3046</v>
      </c>
      <c r="N149" s="175" t="s">
        <v>3047</v>
      </c>
      <c r="O149" s="175" t="s">
        <v>2678</v>
      </c>
      <c r="P149" s="175" t="s">
        <v>3048</v>
      </c>
      <c r="Q149" s="175" t="s">
        <v>216</v>
      </c>
      <c r="R149" s="175" t="s">
        <v>259</v>
      </c>
      <c r="S149" s="175" t="s">
        <v>2034</v>
      </c>
      <c r="T149" s="175" t="s">
        <v>3049</v>
      </c>
      <c r="U149" s="175" t="s">
        <v>3050</v>
      </c>
      <c r="V149" s="175" t="s">
        <v>3051</v>
      </c>
      <c r="W149" s="175" t="s">
        <v>3052</v>
      </c>
      <c r="X149" s="175" t="s">
        <v>3053</v>
      </c>
      <c r="Y149" s="175" t="s">
        <v>3054</v>
      </c>
      <c r="Z149" s="175" t="s">
        <v>3055</v>
      </c>
    </row>
    <row r="150" spans="1:26" s="164" customFormat="1" ht="30" customHeight="1" x14ac:dyDescent="0.25">
      <c r="A150" s="177"/>
      <c r="B150" s="178"/>
      <c r="C150" s="176"/>
      <c r="D150" s="174">
        <v>144</v>
      </c>
      <c r="E150" s="175" t="s">
        <v>385</v>
      </c>
      <c r="F150" s="175" t="s">
        <v>247</v>
      </c>
      <c r="G150" s="175" t="s">
        <v>3062</v>
      </c>
      <c r="H150" s="175" t="s">
        <v>3063</v>
      </c>
      <c r="I150" s="175" t="s">
        <v>3064</v>
      </c>
      <c r="J150" s="175" t="s">
        <v>3065</v>
      </c>
      <c r="K150" s="175" t="s">
        <v>3066</v>
      </c>
      <c r="L150" s="175" t="s">
        <v>3067</v>
      </c>
      <c r="M150" s="175" t="s">
        <v>3068</v>
      </c>
      <c r="N150" s="175" t="s">
        <v>3069</v>
      </c>
      <c r="O150" s="175" t="s">
        <v>2678</v>
      </c>
      <c r="P150" s="175" t="s">
        <v>3070</v>
      </c>
      <c r="Q150" s="175" t="s">
        <v>216</v>
      </c>
      <c r="R150" s="175" t="s">
        <v>164</v>
      </c>
      <c r="S150" s="175" t="s">
        <v>3071</v>
      </c>
      <c r="T150" s="175" t="s">
        <v>3072</v>
      </c>
      <c r="U150" s="175" t="s">
        <v>1137</v>
      </c>
      <c r="V150" s="175" t="s">
        <v>3073</v>
      </c>
      <c r="W150" s="175" t="s">
        <v>3074</v>
      </c>
      <c r="X150" s="175" t="s">
        <v>3075</v>
      </c>
      <c r="Y150" s="175" t="s">
        <v>3076</v>
      </c>
      <c r="Z150" s="175" t="s">
        <v>3077</v>
      </c>
    </row>
    <row r="151" spans="1:26" s="164" customFormat="1" ht="30" customHeight="1" x14ac:dyDescent="0.25">
      <c r="A151" s="177"/>
      <c r="B151" s="178"/>
      <c r="C151" s="176"/>
      <c r="D151" s="174">
        <v>145</v>
      </c>
      <c r="E151" s="175" t="s">
        <v>415</v>
      </c>
      <c r="F151" s="175" t="s">
        <v>247</v>
      </c>
      <c r="G151" s="175" t="s">
        <v>3082</v>
      </c>
      <c r="H151" s="175" t="s">
        <v>3083</v>
      </c>
      <c r="I151" s="175" t="s">
        <v>3084</v>
      </c>
      <c r="J151" s="175" t="s">
        <v>3085</v>
      </c>
      <c r="K151" s="175" t="s">
        <v>3086</v>
      </c>
      <c r="L151" s="175" t="s">
        <v>3087</v>
      </c>
      <c r="M151" s="175" t="s">
        <v>3088</v>
      </c>
      <c r="N151" s="175" t="s">
        <v>3089</v>
      </c>
      <c r="O151" s="175" t="s">
        <v>2678</v>
      </c>
      <c r="P151" s="175" t="s">
        <v>3090</v>
      </c>
      <c r="Q151" s="175" t="s">
        <v>216</v>
      </c>
      <c r="R151" s="175" t="s">
        <v>164</v>
      </c>
      <c r="S151" s="175" t="s">
        <v>3091</v>
      </c>
      <c r="T151" s="175" t="s">
        <v>3092</v>
      </c>
      <c r="U151" s="175" t="s">
        <v>3093</v>
      </c>
      <c r="V151" s="175" t="s">
        <v>3094</v>
      </c>
      <c r="W151" s="175" t="s">
        <v>3095</v>
      </c>
      <c r="X151" s="175" t="s">
        <v>3096</v>
      </c>
      <c r="Y151" s="175" t="s">
        <v>3097</v>
      </c>
      <c r="Z151" s="175" t="s">
        <v>3098</v>
      </c>
    </row>
    <row r="152" spans="1:26" s="164" customFormat="1" ht="30" customHeight="1" x14ac:dyDescent="0.25">
      <c r="A152" s="177"/>
      <c r="B152" s="178"/>
      <c r="C152" s="176"/>
      <c r="D152" s="174">
        <v>146</v>
      </c>
      <c r="E152" s="175" t="s">
        <v>506</v>
      </c>
      <c r="F152" s="175" t="s">
        <v>325</v>
      </c>
      <c r="G152" s="175" t="s">
        <v>3103</v>
      </c>
      <c r="H152" s="175" t="s">
        <v>3104</v>
      </c>
      <c r="I152" s="175" t="s">
        <v>3105</v>
      </c>
      <c r="J152" s="175" t="s">
        <v>3106</v>
      </c>
      <c r="K152" s="175" t="s">
        <v>3107</v>
      </c>
      <c r="L152" s="175" t="s">
        <v>3108</v>
      </c>
      <c r="M152" s="175" t="s">
        <v>3109</v>
      </c>
      <c r="N152" s="175" t="s">
        <v>3110</v>
      </c>
      <c r="O152" s="175" t="s">
        <v>2678</v>
      </c>
      <c r="P152" s="175" t="s">
        <v>3111</v>
      </c>
      <c r="Q152" s="175" t="s">
        <v>216</v>
      </c>
      <c r="R152" s="175" t="s">
        <v>164</v>
      </c>
      <c r="S152" s="175" t="s">
        <v>3112</v>
      </c>
      <c r="T152" s="175" t="s">
        <v>3113</v>
      </c>
      <c r="U152" s="175" t="s">
        <v>2341</v>
      </c>
      <c r="V152" s="175" t="s">
        <v>3114</v>
      </c>
      <c r="W152" s="175" t="s">
        <v>3115</v>
      </c>
      <c r="X152" s="175" t="s">
        <v>3116</v>
      </c>
      <c r="Y152" s="175" t="s">
        <v>3117</v>
      </c>
      <c r="Z152" s="175" t="s">
        <v>3118</v>
      </c>
    </row>
    <row r="153" spans="1:26" s="164" customFormat="1" ht="30" customHeight="1" x14ac:dyDescent="0.25">
      <c r="A153" s="177"/>
      <c r="B153" s="178"/>
      <c r="C153" s="176"/>
      <c r="D153" s="174">
        <v>147</v>
      </c>
      <c r="E153" s="175" t="s">
        <v>385</v>
      </c>
      <c r="F153" s="175" t="s">
        <v>570</v>
      </c>
      <c r="G153" s="175" t="s">
        <v>3121</v>
      </c>
      <c r="H153" s="175" t="s">
        <v>3122</v>
      </c>
      <c r="I153" s="175" t="s">
        <v>3123</v>
      </c>
      <c r="J153" s="175" t="s">
        <v>3124</v>
      </c>
      <c r="K153" s="175" t="s">
        <v>3125</v>
      </c>
      <c r="L153" s="175" t="s">
        <v>3126</v>
      </c>
      <c r="M153" s="175" t="s">
        <v>3127</v>
      </c>
      <c r="N153" s="175" t="s">
        <v>3128</v>
      </c>
      <c r="O153" s="175" t="s">
        <v>2678</v>
      </c>
      <c r="P153" s="175" t="s">
        <v>3129</v>
      </c>
      <c r="Q153" s="175" t="s">
        <v>216</v>
      </c>
      <c r="R153" s="175" t="s">
        <v>259</v>
      </c>
      <c r="S153" s="175" t="s">
        <v>3130</v>
      </c>
      <c r="T153" s="175" t="s">
        <v>3131</v>
      </c>
      <c r="U153" s="175" t="s">
        <v>3132</v>
      </c>
      <c r="V153" s="175" t="s">
        <v>3133</v>
      </c>
      <c r="W153" s="175" t="s">
        <v>3134</v>
      </c>
      <c r="X153" s="175" t="s">
        <v>3135</v>
      </c>
      <c r="Y153" s="175" t="s">
        <v>3136</v>
      </c>
      <c r="Z153" s="175" t="s">
        <v>3137</v>
      </c>
    </row>
    <row r="154" spans="1:26" s="164" customFormat="1" ht="30" customHeight="1" x14ac:dyDescent="0.25">
      <c r="A154" s="177"/>
      <c r="B154" s="178"/>
      <c r="C154" s="176"/>
      <c r="D154" s="174">
        <v>148</v>
      </c>
      <c r="E154" s="175" t="s">
        <v>324</v>
      </c>
      <c r="F154" s="175" t="s">
        <v>205</v>
      </c>
      <c r="G154" s="175" t="s">
        <v>3147</v>
      </c>
      <c r="H154" s="175" t="s">
        <v>3148</v>
      </c>
      <c r="I154" s="175" t="s">
        <v>3149</v>
      </c>
      <c r="J154" s="175" t="s">
        <v>3150</v>
      </c>
      <c r="K154" s="175" t="s">
        <v>3151</v>
      </c>
      <c r="L154" s="175" t="s">
        <v>3152</v>
      </c>
      <c r="M154" s="175" t="s">
        <v>3153</v>
      </c>
      <c r="N154" s="175" t="s">
        <v>3154</v>
      </c>
      <c r="O154" s="175" t="s">
        <v>2678</v>
      </c>
      <c r="P154" s="175" t="s">
        <v>3155</v>
      </c>
      <c r="Q154" s="175" t="s">
        <v>216</v>
      </c>
      <c r="R154" s="175" t="s">
        <v>259</v>
      </c>
      <c r="S154" s="175" t="s">
        <v>3156</v>
      </c>
      <c r="T154" s="175" t="s">
        <v>3157</v>
      </c>
      <c r="U154" s="175" t="s">
        <v>3158</v>
      </c>
      <c r="V154" s="175" t="s">
        <v>3159</v>
      </c>
      <c r="W154" s="175" t="s">
        <v>3160</v>
      </c>
      <c r="X154" s="175" t="s">
        <v>3161</v>
      </c>
      <c r="Y154" s="175" t="s">
        <v>3162</v>
      </c>
      <c r="Z154" s="175" t="s">
        <v>3163</v>
      </c>
    </row>
    <row r="155" spans="1:26" s="164" customFormat="1" ht="30" customHeight="1" x14ac:dyDescent="0.25">
      <c r="A155" s="177"/>
      <c r="B155" s="178"/>
      <c r="C155" s="176"/>
      <c r="D155" s="174">
        <v>149</v>
      </c>
      <c r="E155" s="175" t="s">
        <v>385</v>
      </c>
      <c r="F155" s="175" t="s">
        <v>247</v>
      </c>
      <c r="G155" s="175" t="s">
        <v>3166</v>
      </c>
      <c r="H155" s="175" t="s">
        <v>3167</v>
      </c>
      <c r="I155" s="175" t="s">
        <v>3168</v>
      </c>
      <c r="J155" s="175" t="s">
        <v>3169</v>
      </c>
      <c r="K155" s="175" t="s">
        <v>3170</v>
      </c>
      <c r="L155" s="175" t="s">
        <v>3171</v>
      </c>
      <c r="M155" s="175" t="s">
        <v>3172</v>
      </c>
      <c r="N155" s="175" t="s">
        <v>3173</v>
      </c>
      <c r="O155" s="175" t="s">
        <v>2678</v>
      </c>
      <c r="P155" s="175" t="s">
        <v>3174</v>
      </c>
      <c r="Q155" s="175" t="s">
        <v>216</v>
      </c>
      <c r="R155" s="175" t="s">
        <v>164</v>
      </c>
      <c r="S155" s="175" t="s">
        <v>3175</v>
      </c>
      <c r="T155" s="175" t="s">
        <v>3176</v>
      </c>
      <c r="U155" s="175" t="s">
        <v>3177</v>
      </c>
      <c r="V155" s="175" t="s">
        <v>3178</v>
      </c>
      <c r="W155" s="175" t="s">
        <v>3179</v>
      </c>
      <c r="X155" s="175" t="s">
        <v>3180</v>
      </c>
      <c r="Y155" s="175" t="s">
        <v>3181</v>
      </c>
      <c r="Z155" s="175" t="s">
        <v>3182</v>
      </c>
    </row>
    <row r="156" spans="1:26" s="164" customFormat="1" ht="30" customHeight="1" x14ac:dyDescent="0.25">
      <c r="A156" s="177"/>
      <c r="B156" s="178"/>
      <c r="C156" s="176"/>
      <c r="D156" s="174">
        <v>150</v>
      </c>
      <c r="E156" s="175" t="s">
        <v>739</v>
      </c>
      <c r="F156" s="175" t="s">
        <v>325</v>
      </c>
      <c r="G156" s="175" t="s">
        <v>3185</v>
      </c>
      <c r="H156" s="175" t="s">
        <v>3186</v>
      </c>
      <c r="I156" s="175" t="s">
        <v>3187</v>
      </c>
      <c r="J156" s="175" t="s">
        <v>3188</v>
      </c>
      <c r="K156" s="175" t="s">
        <v>3189</v>
      </c>
      <c r="L156" s="175" t="s">
        <v>3190</v>
      </c>
      <c r="M156" s="175" t="s">
        <v>3191</v>
      </c>
      <c r="N156" s="175" t="s">
        <v>3192</v>
      </c>
      <c r="O156" s="175" t="s">
        <v>2678</v>
      </c>
      <c r="P156" s="175" t="s">
        <v>3193</v>
      </c>
      <c r="Q156" s="175" t="s">
        <v>216</v>
      </c>
      <c r="R156" s="175" t="s">
        <v>259</v>
      </c>
      <c r="S156" s="175" t="s">
        <v>3194</v>
      </c>
      <c r="T156" s="175" t="s">
        <v>3195</v>
      </c>
      <c r="U156" s="175" t="s">
        <v>3196</v>
      </c>
      <c r="V156" s="175" t="s">
        <v>3197</v>
      </c>
      <c r="W156" s="175" t="s">
        <v>3198</v>
      </c>
      <c r="X156" s="175" t="s">
        <v>3199</v>
      </c>
      <c r="Y156" s="175" t="s">
        <v>3200</v>
      </c>
      <c r="Z156" s="175" t="s">
        <v>3201</v>
      </c>
    </row>
    <row r="157" spans="1:26" s="164" customFormat="1" ht="30" customHeight="1" x14ac:dyDescent="0.25">
      <c r="A157" s="177"/>
      <c r="B157" s="178"/>
      <c r="C157" s="176"/>
      <c r="D157" s="174">
        <v>151</v>
      </c>
      <c r="E157" s="175" t="s">
        <v>385</v>
      </c>
      <c r="F157" s="175" t="s">
        <v>154</v>
      </c>
      <c r="G157" s="175" t="s">
        <v>3205</v>
      </c>
      <c r="H157" s="175" t="s">
        <v>3206</v>
      </c>
      <c r="I157" s="175" t="s">
        <v>3207</v>
      </c>
      <c r="J157" s="175" t="s">
        <v>3208</v>
      </c>
      <c r="K157" s="175" t="s">
        <v>3209</v>
      </c>
      <c r="L157" s="175" t="s">
        <v>3210</v>
      </c>
      <c r="M157" s="175" t="s">
        <v>3211</v>
      </c>
      <c r="N157" s="175" t="s">
        <v>3212</v>
      </c>
      <c r="O157" s="175" t="s">
        <v>2678</v>
      </c>
      <c r="P157" s="175" t="s">
        <v>3213</v>
      </c>
      <c r="Q157" s="175" t="s">
        <v>216</v>
      </c>
      <c r="R157" s="175" t="s">
        <v>164</v>
      </c>
      <c r="S157" s="175" t="s">
        <v>3214</v>
      </c>
      <c r="T157" s="175" t="s">
        <v>3215</v>
      </c>
      <c r="U157" s="175" t="s">
        <v>1137</v>
      </c>
      <c r="V157" s="175" t="s">
        <v>2863</v>
      </c>
      <c r="W157" s="175" t="s">
        <v>3216</v>
      </c>
      <c r="X157" s="175" t="s">
        <v>3217</v>
      </c>
      <c r="Y157" s="175" t="s">
        <v>3218</v>
      </c>
      <c r="Z157" s="175" t="s">
        <v>3219</v>
      </c>
    </row>
    <row r="158" spans="1:26" s="164" customFormat="1" ht="30" customHeight="1" x14ac:dyDescent="0.25">
      <c r="A158" s="177"/>
      <c r="B158" s="178"/>
      <c r="C158" s="176"/>
      <c r="D158" s="174">
        <v>152</v>
      </c>
      <c r="E158" s="175" t="s">
        <v>324</v>
      </c>
      <c r="F158" s="175" t="s">
        <v>570</v>
      </c>
      <c r="G158" s="175" t="s">
        <v>3222</v>
      </c>
      <c r="H158" s="175" t="s">
        <v>3223</v>
      </c>
      <c r="I158" s="175" t="s">
        <v>3224</v>
      </c>
      <c r="J158" s="175" t="s">
        <v>3225</v>
      </c>
      <c r="K158" s="175" t="s">
        <v>3226</v>
      </c>
      <c r="L158" s="175" t="s">
        <v>3227</v>
      </c>
      <c r="M158" s="175" t="s">
        <v>3228</v>
      </c>
      <c r="N158" s="175" t="s">
        <v>3229</v>
      </c>
      <c r="O158" s="175" t="s">
        <v>2678</v>
      </c>
      <c r="P158" s="175" t="s">
        <v>3230</v>
      </c>
      <c r="Q158" s="175" t="s">
        <v>216</v>
      </c>
      <c r="R158" s="175" t="s">
        <v>259</v>
      </c>
      <c r="S158" s="175" t="s">
        <v>3231</v>
      </c>
      <c r="T158" s="175" t="s">
        <v>3232</v>
      </c>
      <c r="U158" s="175" t="s">
        <v>3233</v>
      </c>
      <c r="V158" s="175" t="s">
        <v>3234</v>
      </c>
      <c r="W158" s="175" t="s">
        <v>3235</v>
      </c>
      <c r="X158" s="175" t="s">
        <v>3236</v>
      </c>
      <c r="Y158" s="175" t="s">
        <v>3237</v>
      </c>
      <c r="Z158" s="175" t="s">
        <v>3238</v>
      </c>
    </row>
    <row r="159" spans="1:26" s="164" customFormat="1" ht="30" customHeight="1" x14ac:dyDescent="0.25">
      <c r="A159" s="177"/>
      <c r="B159" s="178"/>
      <c r="C159" s="176"/>
      <c r="D159" s="174">
        <v>153</v>
      </c>
      <c r="E159" s="175" t="s">
        <v>765</v>
      </c>
      <c r="F159" s="175" t="s">
        <v>247</v>
      </c>
      <c r="G159" s="175" t="s">
        <v>766</v>
      </c>
      <c r="H159" s="175" t="s">
        <v>3244</v>
      </c>
      <c r="I159" s="175" t="s">
        <v>3245</v>
      </c>
      <c r="J159" s="175" t="s">
        <v>3246</v>
      </c>
      <c r="K159" s="175" t="s">
        <v>3247</v>
      </c>
      <c r="L159" s="175" t="s">
        <v>3248</v>
      </c>
      <c r="M159" s="175" t="s">
        <v>3249</v>
      </c>
      <c r="N159" s="175" t="s">
        <v>3250</v>
      </c>
      <c r="O159" s="175" t="s">
        <v>2678</v>
      </c>
      <c r="P159" s="175" t="s">
        <v>3251</v>
      </c>
      <c r="Q159" s="175" t="s">
        <v>216</v>
      </c>
      <c r="R159" s="175" t="s">
        <v>164</v>
      </c>
      <c r="S159" s="175" t="s">
        <v>3252</v>
      </c>
      <c r="T159" s="175" t="s">
        <v>3253</v>
      </c>
      <c r="U159" s="175" t="s">
        <v>780</v>
      </c>
      <c r="V159" s="175" t="s">
        <v>3254</v>
      </c>
      <c r="W159" s="175" t="s">
        <v>3255</v>
      </c>
      <c r="X159" s="175" t="s">
        <v>3256</v>
      </c>
      <c r="Y159" s="175" t="s">
        <v>3257</v>
      </c>
      <c r="Z159" s="175" t="s">
        <v>3258</v>
      </c>
    </row>
    <row r="160" spans="1:26" s="164" customFormat="1" ht="30" customHeight="1" x14ac:dyDescent="0.25">
      <c r="A160" s="177"/>
      <c r="B160" s="178"/>
      <c r="C160" s="176"/>
      <c r="D160" s="174">
        <v>154</v>
      </c>
      <c r="E160" s="175" t="s">
        <v>246</v>
      </c>
      <c r="F160" s="175" t="s">
        <v>247</v>
      </c>
      <c r="G160" s="175" t="s">
        <v>248</v>
      </c>
      <c r="H160" s="175" t="s">
        <v>3277</v>
      </c>
      <c r="I160" s="175" t="s">
        <v>3278</v>
      </c>
      <c r="J160" s="175" t="s">
        <v>3279</v>
      </c>
      <c r="K160" s="175" t="s">
        <v>3264</v>
      </c>
      <c r="L160" s="175" t="s">
        <v>3265</v>
      </c>
      <c r="M160" s="175" t="s">
        <v>3280</v>
      </c>
      <c r="N160" s="175" t="s">
        <v>3281</v>
      </c>
      <c r="O160" s="175" t="s">
        <v>3282</v>
      </c>
      <c r="P160" s="175" t="s">
        <v>3283</v>
      </c>
      <c r="Q160" s="175" t="s">
        <v>3284</v>
      </c>
      <c r="R160" s="175" t="s">
        <v>164</v>
      </c>
      <c r="S160" s="175" t="s">
        <v>260</v>
      </c>
      <c r="T160" s="175" t="s">
        <v>3285</v>
      </c>
      <c r="U160" s="175" t="s">
        <v>3286</v>
      </c>
      <c r="V160" s="175" t="s">
        <v>3287</v>
      </c>
      <c r="W160" s="175" t="s">
        <v>3288</v>
      </c>
      <c r="X160" s="175" t="s">
        <v>3289</v>
      </c>
      <c r="Y160" s="175" t="s">
        <v>3290</v>
      </c>
      <c r="Z160" s="175" t="s">
        <v>3291</v>
      </c>
    </row>
    <row r="161" spans="1:26" s="164" customFormat="1" ht="30" customHeight="1" x14ac:dyDescent="0.25">
      <c r="A161" s="177"/>
      <c r="B161" s="178"/>
      <c r="C161" s="176"/>
      <c r="D161" s="174">
        <v>155</v>
      </c>
      <c r="E161" s="175" t="s">
        <v>153</v>
      </c>
      <c r="F161" s="175" t="s">
        <v>154</v>
      </c>
      <c r="G161" s="175" t="s">
        <v>3301</v>
      </c>
      <c r="H161" s="175" t="s">
        <v>3302</v>
      </c>
      <c r="I161" s="175" t="s">
        <v>3303</v>
      </c>
      <c r="J161" s="175" t="s">
        <v>3304</v>
      </c>
      <c r="K161" s="175" t="s">
        <v>3305</v>
      </c>
      <c r="L161" s="175" t="s">
        <v>3306</v>
      </c>
      <c r="M161" s="175" t="s">
        <v>3307</v>
      </c>
      <c r="N161" s="175" t="s">
        <v>3308</v>
      </c>
      <c r="O161" s="175" t="s">
        <v>3282</v>
      </c>
      <c r="P161" s="175" t="s">
        <v>3309</v>
      </c>
      <c r="Q161" s="175" t="s">
        <v>3284</v>
      </c>
      <c r="R161" s="175" t="s">
        <v>164</v>
      </c>
      <c r="S161" s="175" t="s">
        <v>3310</v>
      </c>
      <c r="T161" s="175" t="s">
        <v>3311</v>
      </c>
      <c r="U161" s="175" t="s">
        <v>3312</v>
      </c>
      <c r="V161" s="175" t="s">
        <v>3313</v>
      </c>
      <c r="W161" s="175" t="s">
        <v>3314</v>
      </c>
      <c r="X161" s="175" t="s">
        <v>3315</v>
      </c>
      <c r="Y161" s="175" t="s">
        <v>3316</v>
      </c>
      <c r="Z161" s="175" t="s">
        <v>3317</v>
      </c>
    </row>
    <row r="162" spans="1:26" s="164" customFormat="1" ht="30" customHeight="1" x14ac:dyDescent="0.25">
      <c r="A162" s="177"/>
      <c r="B162" s="178"/>
      <c r="C162" s="176"/>
      <c r="D162" s="174">
        <v>156</v>
      </c>
      <c r="E162" s="175" t="s">
        <v>204</v>
      </c>
      <c r="F162" s="175" t="s">
        <v>205</v>
      </c>
      <c r="G162" s="175" t="s">
        <v>3318</v>
      </c>
      <c r="H162" s="175" t="s">
        <v>3319</v>
      </c>
      <c r="I162" s="175" t="s">
        <v>3320</v>
      </c>
      <c r="J162" s="175" t="s">
        <v>3321</v>
      </c>
      <c r="K162" s="175" t="s">
        <v>3322</v>
      </c>
      <c r="L162" s="175" t="s">
        <v>3323</v>
      </c>
      <c r="M162" s="175" t="s">
        <v>3324</v>
      </c>
      <c r="N162" s="175" t="s">
        <v>3325</v>
      </c>
      <c r="O162" s="175" t="s">
        <v>3282</v>
      </c>
      <c r="P162" s="175" t="s">
        <v>3326</v>
      </c>
      <c r="Q162" s="175" t="s">
        <v>3284</v>
      </c>
      <c r="R162" s="175" t="s">
        <v>259</v>
      </c>
      <c r="S162" s="175" t="s">
        <v>3327</v>
      </c>
      <c r="T162" s="175" t="s">
        <v>3328</v>
      </c>
      <c r="U162" s="175" t="s">
        <v>3329</v>
      </c>
      <c r="V162" s="175" t="s">
        <v>3330</v>
      </c>
      <c r="W162" s="175" t="s">
        <v>3331</v>
      </c>
      <c r="X162" s="175" t="s">
        <v>3332</v>
      </c>
      <c r="Y162" s="175" t="s">
        <v>3333</v>
      </c>
      <c r="Z162" s="175" t="s">
        <v>3334</v>
      </c>
    </row>
    <row r="163" spans="1:26" s="164" customFormat="1" ht="30" customHeight="1" x14ac:dyDescent="0.25">
      <c r="A163" s="177"/>
      <c r="B163" s="178"/>
      <c r="C163" s="176"/>
      <c r="D163" s="174">
        <v>157</v>
      </c>
      <c r="E163" s="175" t="s">
        <v>444</v>
      </c>
      <c r="F163" s="175" t="s">
        <v>247</v>
      </c>
      <c r="G163" s="175" t="s">
        <v>3335</v>
      </c>
      <c r="H163" s="175" t="s">
        <v>3336</v>
      </c>
      <c r="I163" s="175" t="s">
        <v>3337</v>
      </c>
      <c r="J163" s="175" t="s">
        <v>3338</v>
      </c>
      <c r="K163" s="175" t="s">
        <v>3339</v>
      </c>
      <c r="L163" s="175" t="s">
        <v>3340</v>
      </c>
      <c r="M163" s="175" t="s">
        <v>3341</v>
      </c>
      <c r="N163" s="175" t="s">
        <v>3342</v>
      </c>
      <c r="O163" s="175" t="s">
        <v>3282</v>
      </c>
      <c r="P163" s="175" t="s">
        <v>3343</v>
      </c>
      <c r="Q163" s="175" t="s">
        <v>3284</v>
      </c>
      <c r="R163" s="175" t="s">
        <v>259</v>
      </c>
      <c r="S163" s="175" t="s">
        <v>3344</v>
      </c>
      <c r="T163" s="175" t="s">
        <v>3345</v>
      </c>
      <c r="U163" s="175" t="s">
        <v>3346</v>
      </c>
      <c r="V163" s="175" t="s">
        <v>3347</v>
      </c>
      <c r="W163" s="175" t="s">
        <v>2541</v>
      </c>
      <c r="X163" s="175" t="s">
        <v>3348</v>
      </c>
      <c r="Y163" s="175" t="s">
        <v>3349</v>
      </c>
      <c r="Z163" s="175" t="s">
        <v>3350</v>
      </c>
    </row>
    <row r="164" spans="1:26" s="164" customFormat="1" ht="30" customHeight="1" x14ac:dyDescent="0.25">
      <c r="A164" s="177"/>
      <c r="B164" s="178"/>
      <c r="C164" s="176"/>
      <c r="D164" s="174">
        <v>158</v>
      </c>
      <c r="E164" s="175" t="s">
        <v>385</v>
      </c>
      <c r="F164" s="175" t="s">
        <v>154</v>
      </c>
      <c r="G164" s="175" t="s">
        <v>718</v>
      </c>
      <c r="H164" s="175" t="s">
        <v>3351</v>
      </c>
      <c r="I164" s="175" t="s">
        <v>3352</v>
      </c>
      <c r="J164" s="175" t="s">
        <v>3353</v>
      </c>
      <c r="K164" s="175" t="s">
        <v>3354</v>
      </c>
      <c r="L164" s="175" t="s">
        <v>3355</v>
      </c>
      <c r="M164" s="175" t="s">
        <v>3356</v>
      </c>
      <c r="N164" s="175" t="s">
        <v>725</v>
      </c>
      <c r="O164" s="175" t="s">
        <v>3282</v>
      </c>
      <c r="P164" s="175" t="s">
        <v>3357</v>
      </c>
      <c r="Q164" s="175" t="s">
        <v>3284</v>
      </c>
      <c r="R164" s="175" t="s">
        <v>259</v>
      </c>
      <c r="S164" s="175" t="s">
        <v>1414</v>
      </c>
      <c r="T164" s="175" t="s">
        <v>3358</v>
      </c>
      <c r="U164" s="175" t="s">
        <v>3359</v>
      </c>
      <c r="V164" s="175" t="s">
        <v>3360</v>
      </c>
      <c r="W164" s="175" t="s">
        <v>3361</v>
      </c>
      <c r="X164" s="175" t="s">
        <v>3362</v>
      </c>
      <c r="Y164" s="175" t="s">
        <v>3363</v>
      </c>
      <c r="Z164" s="175" t="s">
        <v>3364</v>
      </c>
    </row>
    <row r="165" spans="1:26" s="164" customFormat="1" ht="30" customHeight="1" x14ac:dyDescent="0.25">
      <c r="A165" s="177"/>
      <c r="B165" s="178"/>
      <c r="C165" s="176"/>
      <c r="D165" s="174">
        <v>159</v>
      </c>
      <c r="E165" s="175" t="s">
        <v>506</v>
      </c>
      <c r="F165" s="175" t="s">
        <v>247</v>
      </c>
      <c r="G165" s="175" t="s">
        <v>3365</v>
      </c>
      <c r="H165" s="175" t="s">
        <v>3366</v>
      </c>
      <c r="I165" s="175" t="s">
        <v>3367</v>
      </c>
      <c r="J165" s="175" t="s">
        <v>3368</v>
      </c>
      <c r="K165" s="175" t="s">
        <v>3369</v>
      </c>
      <c r="L165" s="175" t="s">
        <v>3370</v>
      </c>
      <c r="M165" s="175" t="s">
        <v>3371</v>
      </c>
      <c r="N165" s="175" t="s">
        <v>3372</v>
      </c>
      <c r="O165" s="175" t="s">
        <v>3282</v>
      </c>
      <c r="P165" s="175" t="s">
        <v>3373</v>
      </c>
      <c r="Q165" s="175" t="s">
        <v>3284</v>
      </c>
      <c r="R165" s="175" t="s">
        <v>164</v>
      </c>
      <c r="S165" s="175" t="s">
        <v>3374</v>
      </c>
      <c r="T165" s="175" t="s">
        <v>3375</v>
      </c>
      <c r="U165" s="175" t="s">
        <v>3376</v>
      </c>
      <c r="V165" s="175" t="s">
        <v>3377</v>
      </c>
      <c r="W165" s="175" t="s">
        <v>3378</v>
      </c>
      <c r="X165" s="175" t="s">
        <v>3379</v>
      </c>
      <c r="Y165" s="175" t="s">
        <v>3380</v>
      </c>
      <c r="Z165" s="175" t="s">
        <v>3381</v>
      </c>
    </row>
    <row r="166" spans="1:26" s="164" customFormat="1" ht="30" customHeight="1" x14ac:dyDescent="0.25">
      <c r="A166" s="177"/>
      <c r="B166" s="178"/>
      <c r="C166" s="176"/>
      <c r="D166" s="174">
        <v>160</v>
      </c>
      <c r="E166" s="175" t="s">
        <v>385</v>
      </c>
      <c r="F166" s="175" t="s">
        <v>205</v>
      </c>
      <c r="G166" s="175" t="s">
        <v>3382</v>
      </c>
      <c r="H166" s="175" t="s">
        <v>3383</v>
      </c>
      <c r="I166" s="175" t="s">
        <v>3384</v>
      </c>
      <c r="J166" s="175" t="s">
        <v>3385</v>
      </c>
      <c r="K166" s="175" t="s">
        <v>3386</v>
      </c>
      <c r="L166" s="175" t="s">
        <v>3387</v>
      </c>
      <c r="M166" s="175" t="s">
        <v>3388</v>
      </c>
      <c r="N166" s="175" t="s">
        <v>3389</v>
      </c>
      <c r="O166" s="175" t="s">
        <v>3282</v>
      </c>
      <c r="P166" s="175" t="s">
        <v>3390</v>
      </c>
      <c r="Q166" s="175" t="s">
        <v>3284</v>
      </c>
      <c r="R166" s="175" t="s">
        <v>259</v>
      </c>
      <c r="S166" s="175" t="s">
        <v>517</v>
      </c>
      <c r="T166" s="175" t="s">
        <v>3391</v>
      </c>
      <c r="U166" s="175" t="s">
        <v>3392</v>
      </c>
      <c r="V166" s="175" t="s">
        <v>3393</v>
      </c>
      <c r="W166" s="175" t="s">
        <v>1965</v>
      </c>
      <c r="X166" s="175" t="s">
        <v>3394</v>
      </c>
      <c r="Y166" s="175" t="s">
        <v>3395</v>
      </c>
      <c r="Z166" s="175" t="s">
        <v>3396</v>
      </c>
    </row>
    <row r="167" spans="1:26" s="164" customFormat="1" ht="30" customHeight="1" x14ac:dyDescent="0.25">
      <c r="A167" s="177"/>
      <c r="B167" s="178"/>
      <c r="C167" s="176"/>
      <c r="D167" s="174">
        <v>161</v>
      </c>
      <c r="E167" s="175" t="s">
        <v>444</v>
      </c>
      <c r="F167" s="175" t="s">
        <v>154</v>
      </c>
      <c r="G167" s="175" t="s">
        <v>445</v>
      </c>
      <c r="H167" s="175" t="s">
        <v>3397</v>
      </c>
      <c r="I167" s="175" t="s">
        <v>3398</v>
      </c>
      <c r="J167" s="175" t="s">
        <v>3399</v>
      </c>
      <c r="K167" s="175" t="s">
        <v>3400</v>
      </c>
      <c r="L167" s="175" t="s">
        <v>3401</v>
      </c>
      <c r="M167" s="175" t="s">
        <v>3402</v>
      </c>
      <c r="N167" s="175" t="s">
        <v>3403</v>
      </c>
      <c r="O167" s="175" t="s">
        <v>3282</v>
      </c>
      <c r="P167" s="175" t="s">
        <v>3404</v>
      </c>
      <c r="Q167" s="175" t="s">
        <v>3284</v>
      </c>
      <c r="R167" s="175" t="s">
        <v>259</v>
      </c>
      <c r="S167" s="175" t="s">
        <v>3405</v>
      </c>
      <c r="T167" s="175" t="s">
        <v>3406</v>
      </c>
      <c r="U167" s="175" t="s">
        <v>3407</v>
      </c>
      <c r="V167" s="175" t="s">
        <v>3408</v>
      </c>
      <c r="W167" s="175" t="s">
        <v>893</v>
      </c>
      <c r="X167" s="175" t="s">
        <v>3409</v>
      </c>
      <c r="Y167" s="175" t="s">
        <v>3410</v>
      </c>
      <c r="Z167" s="175" t="s">
        <v>3411</v>
      </c>
    </row>
    <row r="168" spans="1:26" s="164" customFormat="1" ht="30" customHeight="1" x14ac:dyDescent="0.25">
      <c r="A168" s="177"/>
      <c r="B168" s="178"/>
      <c r="C168" s="176"/>
      <c r="D168" s="174">
        <v>162</v>
      </c>
      <c r="E168" s="175" t="s">
        <v>324</v>
      </c>
      <c r="F168" s="175" t="s">
        <v>325</v>
      </c>
      <c r="G168" s="175" t="s">
        <v>3412</v>
      </c>
      <c r="H168" s="175" t="s">
        <v>3413</v>
      </c>
      <c r="I168" s="175" t="s">
        <v>3414</v>
      </c>
      <c r="J168" s="175" t="s">
        <v>3415</v>
      </c>
      <c r="K168" s="175" t="s">
        <v>3416</v>
      </c>
      <c r="L168" s="175" t="s">
        <v>3417</v>
      </c>
      <c r="M168" s="175" t="s">
        <v>3418</v>
      </c>
      <c r="N168" s="175" t="s">
        <v>3419</v>
      </c>
      <c r="O168" s="175" t="s">
        <v>3282</v>
      </c>
      <c r="P168" s="175" t="s">
        <v>3420</v>
      </c>
      <c r="Q168" s="175" t="s">
        <v>3284</v>
      </c>
      <c r="R168" s="175" t="s">
        <v>164</v>
      </c>
      <c r="S168" s="175" t="s">
        <v>3421</v>
      </c>
      <c r="T168" s="175" t="s">
        <v>3422</v>
      </c>
      <c r="U168" s="175" t="s">
        <v>3423</v>
      </c>
      <c r="V168" s="175" t="s">
        <v>3424</v>
      </c>
      <c r="W168" s="175" t="s">
        <v>458</v>
      </c>
      <c r="X168" s="175" t="s">
        <v>3425</v>
      </c>
      <c r="Y168" s="175" t="s">
        <v>3426</v>
      </c>
      <c r="Z168" s="175" t="s">
        <v>3427</v>
      </c>
    </row>
    <row r="169" spans="1:26" s="164" customFormat="1" ht="30" customHeight="1" x14ac:dyDescent="0.25">
      <c r="A169" s="177"/>
      <c r="B169" s="178"/>
      <c r="C169" s="176"/>
      <c r="D169" s="174">
        <v>163</v>
      </c>
      <c r="E169" s="175" t="s">
        <v>385</v>
      </c>
      <c r="F169" s="175" t="s">
        <v>570</v>
      </c>
      <c r="G169" s="175" t="s">
        <v>3428</v>
      </c>
      <c r="H169" s="175" t="s">
        <v>3429</v>
      </c>
      <c r="I169" s="175" t="s">
        <v>3430</v>
      </c>
      <c r="J169" s="175" t="s">
        <v>3431</v>
      </c>
      <c r="K169" s="175" t="s">
        <v>3432</v>
      </c>
      <c r="L169" s="175" t="s">
        <v>3433</v>
      </c>
      <c r="M169" s="175" t="s">
        <v>3434</v>
      </c>
      <c r="N169" s="175" t="s">
        <v>3435</v>
      </c>
      <c r="O169" s="175" t="s">
        <v>3282</v>
      </c>
      <c r="P169" s="175" t="s">
        <v>3436</v>
      </c>
      <c r="Q169" s="175" t="s">
        <v>3284</v>
      </c>
      <c r="R169" s="175" t="s">
        <v>259</v>
      </c>
      <c r="S169" s="175" t="s">
        <v>3437</v>
      </c>
      <c r="T169" s="175" t="s">
        <v>3438</v>
      </c>
      <c r="U169" s="175" t="s">
        <v>3439</v>
      </c>
      <c r="V169" s="175" t="s">
        <v>3440</v>
      </c>
      <c r="W169" s="175" t="s">
        <v>1628</v>
      </c>
      <c r="X169" s="175" t="s">
        <v>3441</v>
      </c>
      <c r="Y169" s="175" t="s">
        <v>3442</v>
      </c>
      <c r="Z169" s="175" t="s">
        <v>3443</v>
      </c>
    </row>
    <row r="170" spans="1:26" s="164" customFormat="1" ht="30" customHeight="1" x14ac:dyDescent="0.25">
      <c r="A170" s="177"/>
      <c r="B170" s="178"/>
      <c r="C170" s="176"/>
      <c r="D170" s="174">
        <v>164</v>
      </c>
      <c r="E170" s="175" t="s">
        <v>739</v>
      </c>
      <c r="F170" s="175" t="s">
        <v>205</v>
      </c>
      <c r="G170" s="175" t="s">
        <v>3444</v>
      </c>
      <c r="H170" s="175" t="s">
        <v>3445</v>
      </c>
      <c r="I170" s="175" t="s">
        <v>3446</v>
      </c>
      <c r="J170" s="175" t="s">
        <v>3447</v>
      </c>
      <c r="K170" s="175" t="s">
        <v>3448</v>
      </c>
      <c r="L170" s="175" t="s">
        <v>3449</v>
      </c>
      <c r="M170" s="175" t="s">
        <v>3450</v>
      </c>
      <c r="N170" s="175" t="s">
        <v>3451</v>
      </c>
      <c r="O170" s="175" t="s">
        <v>3282</v>
      </c>
      <c r="P170" s="175" t="s">
        <v>3452</v>
      </c>
      <c r="Q170" s="175" t="s">
        <v>3284</v>
      </c>
      <c r="R170" s="175" t="s">
        <v>259</v>
      </c>
      <c r="S170" s="175" t="s">
        <v>3453</v>
      </c>
      <c r="T170" s="175" t="s">
        <v>3454</v>
      </c>
      <c r="U170" s="175" t="s">
        <v>3455</v>
      </c>
      <c r="V170" s="175" t="s">
        <v>3456</v>
      </c>
      <c r="W170" s="175" t="s">
        <v>3457</v>
      </c>
      <c r="X170" s="175" t="s">
        <v>3458</v>
      </c>
      <c r="Y170" s="175" t="s">
        <v>3459</v>
      </c>
      <c r="Z170" s="175" t="s">
        <v>3460</v>
      </c>
    </row>
    <row r="171" spans="1:26" s="164" customFormat="1" ht="30" customHeight="1" x14ac:dyDescent="0.25">
      <c r="A171" s="177"/>
      <c r="B171" s="178"/>
      <c r="C171" s="176"/>
      <c r="D171" s="174">
        <v>165</v>
      </c>
      <c r="E171" s="175" t="s">
        <v>415</v>
      </c>
      <c r="F171" s="175" t="s">
        <v>247</v>
      </c>
      <c r="G171" s="175" t="s">
        <v>3461</v>
      </c>
      <c r="H171" s="175" t="s">
        <v>3462</v>
      </c>
      <c r="I171" s="175" t="s">
        <v>3463</v>
      </c>
      <c r="J171" s="175" t="s">
        <v>3464</v>
      </c>
      <c r="K171" s="175" t="s">
        <v>3465</v>
      </c>
      <c r="L171" s="175" t="s">
        <v>3466</v>
      </c>
      <c r="M171" s="175" t="s">
        <v>3467</v>
      </c>
      <c r="N171" s="175" t="s">
        <v>3468</v>
      </c>
      <c r="O171" s="175" t="s">
        <v>3282</v>
      </c>
      <c r="P171" s="175" t="s">
        <v>3469</v>
      </c>
      <c r="Q171" s="175" t="s">
        <v>3284</v>
      </c>
      <c r="R171" s="175" t="s">
        <v>259</v>
      </c>
      <c r="S171" s="175" t="s">
        <v>3470</v>
      </c>
      <c r="T171" s="175" t="s">
        <v>3471</v>
      </c>
      <c r="U171" s="175" t="s">
        <v>3472</v>
      </c>
      <c r="V171" s="175" t="s">
        <v>3473</v>
      </c>
      <c r="W171" s="175" t="s">
        <v>2524</v>
      </c>
      <c r="X171" s="175" t="s">
        <v>3474</v>
      </c>
      <c r="Y171" s="175" t="s">
        <v>3475</v>
      </c>
      <c r="Z171" s="175" t="s">
        <v>3476</v>
      </c>
    </row>
    <row r="172" spans="1:26" s="164" customFormat="1" ht="30" customHeight="1" x14ac:dyDescent="0.25">
      <c r="A172" s="177"/>
      <c r="B172" s="178"/>
      <c r="C172" s="176"/>
      <c r="D172" s="174">
        <v>166</v>
      </c>
      <c r="E172" s="175" t="s">
        <v>204</v>
      </c>
      <c r="F172" s="175" t="s">
        <v>570</v>
      </c>
      <c r="G172" s="175" t="s">
        <v>3477</v>
      </c>
      <c r="H172" s="175" t="s">
        <v>3478</v>
      </c>
      <c r="I172" s="175" t="s">
        <v>3479</v>
      </c>
      <c r="J172" s="175" t="s">
        <v>3480</v>
      </c>
      <c r="K172" s="175" t="s">
        <v>3481</v>
      </c>
      <c r="L172" s="175" t="s">
        <v>3482</v>
      </c>
      <c r="M172" s="175" t="s">
        <v>3483</v>
      </c>
      <c r="N172" s="175" t="s">
        <v>3484</v>
      </c>
      <c r="O172" s="175" t="s">
        <v>3282</v>
      </c>
      <c r="P172" s="175" t="s">
        <v>3485</v>
      </c>
      <c r="Q172" s="175" t="s">
        <v>3284</v>
      </c>
      <c r="R172" s="175" t="s">
        <v>164</v>
      </c>
      <c r="S172" s="175" t="s">
        <v>3486</v>
      </c>
      <c r="T172" s="175" t="s">
        <v>3487</v>
      </c>
      <c r="U172" s="175" t="s">
        <v>3488</v>
      </c>
      <c r="V172" s="175" t="s">
        <v>753</v>
      </c>
      <c r="W172" s="175" t="s">
        <v>3489</v>
      </c>
      <c r="X172" s="175" t="s">
        <v>3490</v>
      </c>
      <c r="Y172" s="175" t="s">
        <v>3491</v>
      </c>
      <c r="Z172" s="175" t="s">
        <v>3492</v>
      </c>
    </row>
    <row r="173" spans="1:26" s="164" customFormat="1" ht="30" customHeight="1" x14ac:dyDescent="0.25">
      <c r="A173" s="177"/>
      <c r="B173" s="178"/>
      <c r="C173" s="176"/>
      <c r="D173" s="174">
        <v>167</v>
      </c>
      <c r="E173" s="175" t="s">
        <v>324</v>
      </c>
      <c r="F173" s="175" t="s">
        <v>205</v>
      </c>
      <c r="G173" s="175" t="s">
        <v>3493</v>
      </c>
      <c r="H173" s="175" t="s">
        <v>3494</v>
      </c>
      <c r="I173" s="175" t="s">
        <v>3495</v>
      </c>
      <c r="J173" s="175" t="s">
        <v>3496</v>
      </c>
      <c r="K173" s="175" t="s">
        <v>3497</v>
      </c>
      <c r="L173" s="175" t="s">
        <v>3498</v>
      </c>
      <c r="M173" s="175" t="s">
        <v>3499</v>
      </c>
      <c r="N173" s="175" t="s">
        <v>3500</v>
      </c>
      <c r="O173" s="175" t="s">
        <v>3282</v>
      </c>
      <c r="P173" s="175" t="s">
        <v>3501</v>
      </c>
      <c r="Q173" s="175" t="s">
        <v>3284</v>
      </c>
      <c r="R173" s="175" t="s">
        <v>259</v>
      </c>
      <c r="S173" s="175" t="s">
        <v>3502</v>
      </c>
      <c r="T173" s="175" t="s">
        <v>3503</v>
      </c>
      <c r="U173" s="175" t="s">
        <v>3504</v>
      </c>
      <c r="V173" s="175" t="s">
        <v>3505</v>
      </c>
      <c r="W173" s="175" t="s">
        <v>3506</v>
      </c>
      <c r="X173" s="175" t="s">
        <v>3507</v>
      </c>
      <c r="Y173" s="175" t="s">
        <v>3508</v>
      </c>
      <c r="Z173" s="175" t="s">
        <v>3509</v>
      </c>
    </row>
    <row r="174" spans="1:26" s="164" customFormat="1" ht="30" customHeight="1" x14ac:dyDescent="0.25">
      <c r="A174" s="177"/>
      <c r="B174" s="178"/>
      <c r="C174" s="176"/>
      <c r="D174" s="174">
        <v>168</v>
      </c>
      <c r="E174" s="175" t="s">
        <v>385</v>
      </c>
      <c r="F174" s="175" t="s">
        <v>154</v>
      </c>
      <c r="G174" s="175" t="s">
        <v>3510</v>
      </c>
      <c r="H174" s="175" t="s">
        <v>3511</v>
      </c>
      <c r="I174" s="175" t="s">
        <v>3512</v>
      </c>
      <c r="J174" s="175" t="s">
        <v>3513</v>
      </c>
      <c r="K174" s="175" t="s">
        <v>3514</v>
      </c>
      <c r="L174" s="175" t="s">
        <v>3515</v>
      </c>
      <c r="M174" s="175" t="s">
        <v>3516</v>
      </c>
      <c r="N174" s="175" t="s">
        <v>3517</v>
      </c>
      <c r="O174" s="175" t="s">
        <v>3282</v>
      </c>
      <c r="P174" s="175" t="s">
        <v>3518</v>
      </c>
      <c r="Q174" s="175" t="s">
        <v>3284</v>
      </c>
      <c r="R174" s="175" t="s">
        <v>164</v>
      </c>
      <c r="S174" s="175" t="s">
        <v>3519</v>
      </c>
      <c r="T174" s="175" t="s">
        <v>3520</v>
      </c>
      <c r="U174" s="175" t="s">
        <v>3521</v>
      </c>
      <c r="V174" s="175" t="s">
        <v>3522</v>
      </c>
      <c r="W174" s="175" t="s">
        <v>1051</v>
      </c>
      <c r="X174" s="175" t="s">
        <v>3523</v>
      </c>
      <c r="Y174" s="175" t="s">
        <v>3524</v>
      </c>
      <c r="Z174" s="175" t="s">
        <v>3525</v>
      </c>
    </row>
    <row r="175" spans="1:26" s="164" customFormat="1" ht="30" customHeight="1" x14ac:dyDescent="0.25">
      <c r="A175" s="177"/>
      <c r="B175" s="178"/>
      <c r="C175" s="176"/>
      <c r="D175" s="174">
        <v>169</v>
      </c>
      <c r="E175" s="175" t="s">
        <v>506</v>
      </c>
      <c r="F175" s="175" t="s">
        <v>325</v>
      </c>
      <c r="G175" s="175" t="s">
        <v>3526</v>
      </c>
      <c r="H175" s="175" t="s">
        <v>3527</v>
      </c>
      <c r="I175" s="175" t="s">
        <v>3528</v>
      </c>
      <c r="J175" s="175" t="s">
        <v>3529</v>
      </c>
      <c r="K175" s="175" t="s">
        <v>3530</v>
      </c>
      <c r="L175" s="175" t="s">
        <v>3531</v>
      </c>
      <c r="M175" s="175" t="s">
        <v>3532</v>
      </c>
      <c r="N175" s="175" t="s">
        <v>3533</v>
      </c>
      <c r="O175" s="175" t="s">
        <v>3282</v>
      </c>
      <c r="P175" s="175" t="s">
        <v>3534</v>
      </c>
      <c r="Q175" s="175" t="s">
        <v>3284</v>
      </c>
      <c r="R175" s="175" t="s">
        <v>484</v>
      </c>
      <c r="S175" s="175" t="s">
        <v>3535</v>
      </c>
      <c r="T175" s="175" t="s">
        <v>3536</v>
      </c>
      <c r="U175" s="175" t="s">
        <v>3537</v>
      </c>
      <c r="V175" s="175" t="s">
        <v>3538</v>
      </c>
      <c r="W175" s="175" t="s">
        <v>3539</v>
      </c>
      <c r="X175" s="175" t="s">
        <v>3540</v>
      </c>
      <c r="Y175" s="175" t="s">
        <v>3541</v>
      </c>
      <c r="Z175" s="175" t="s">
        <v>3542</v>
      </c>
    </row>
    <row r="176" spans="1:26" s="164" customFormat="1" ht="30" customHeight="1" x14ac:dyDescent="0.25">
      <c r="A176" s="177"/>
      <c r="B176" s="178"/>
      <c r="C176" s="176"/>
      <c r="D176" s="174">
        <v>170</v>
      </c>
      <c r="E176" s="175" t="s">
        <v>385</v>
      </c>
      <c r="F176" s="175" t="s">
        <v>247</v>
      </c>
      <c r="G176" s="175" t="s">
        <v>3543</v>
      </c>
      <c r="H176" s="175" t="s">
        <v>3544</v>
      </c>
      <c r="I176" s="175" t="s">
        <v>3545</v>
      </c>
      <c r="J176" s="175" t="s">
        <v>3546</v>
      </c>
      <c r="K176" s="175" t="s">
        <v>3547</v>
      </c>
      <c r="L176" s="175" t="s">
        <v>3548</v>
      </c>
      <c r="M176" s="175" t="s">
        <v>3549</v>
      </c>
      <c r="N176" s="175" t="s">
        <v>3550</v>
      </c>
      <c r="O176" s="175" t="s">
        <v>3282</v>
      </c>
      <c r="P176" s="175" t="s">
        <v>3551</v>
      </c>
      <c r="Q176" s="175" t="s">
        <v>3284</v>
      </c>
      <c r="R176" s="175" t="s">
        <v>164</v>
      </c>
      <c r="S176" s="175" t="s">
        <v>3552</v>
      </c>
      <c r="T176" s="175" t="s">
        <v>3553</v>
      </c>
      <c r="U176" s="175" t="s">
        <v>3554</v>
      </c>
      <c r="V176" s="175" t="s">
        <v>3555</v>
      </c>
      <c r="W176" s="175" t="s">
        <v>221</v>
      </c>
      <c r="X176" s="175" t="s">
        <v>3556</v>
      </c>
      <c r="Y176" s="175" t="s">
        <v>3557</v>
      </c>
      <c r="Z176" s="175" t="s">
        <v>3558</v>
      </c>
    </row>
    <row r="177" spans="1:26" s="164" customFormat="1" ht="30" customHeight="1" x14ac:dyDescent="0.25">
      <c r="A177" s="177"/>
      <c r="B177" s="178"/>
      <c r="C177" s="176"/>
      <c r="D177" s="174">
        <v>171</v>
      </c>
      <c r="E177" s="175" t="s">
        <v>959</v>
      </c>
      <c r="F177" s="175" t="s">
        <v>154</v>
      </c>
      <c r="G177" s="175" t="s">
        <v>3559</v>
      </c>
      <c r="H177" s="175" t="s">
        <v>3560</v>
      </c>
      <c r="I177" s="175" t="s">
        <v>3561</v>
      </c>
      <c r="J177" s="175" t="s">
        <v>3562</v>
      </c>
      <c r="K177" s="175" t="s">
        <v>3563</v>
      </c>
      <c r="L177" s="175" t="s">
        <v>3564</v>
      </c>
      <c r="M177" s="175" t="s">
        <v>3565</v>
      </c>
      <c r="N177" s="175" t="s">
        <v>3566</v>
      </c>
      <c r="O177" s="175" t="s">
        <v>3282</v>
      </c>
      <c r="P177" s="175" t="s">
        <v>3567</v>
      </c>
      <c r="Q177" s="175" t="s">
        <v>3284</v>
      </c>
      <c r="R177" s="175" t="s">
        <v>164</v>
      </c>
      <c r="S177" s="175" t="s">
        <v>3568</v>
      </c>
      <c r="T177" s="175" t="s">
        <v>3569</v>
      </c>
      <c r="U177" s="175" t="s">
        <v>3570</v>
      </c>
      <c r="V177" s="175" t="s">
        <v>3571</v>
      </c>
      <c r="W177" s="175" t="s">
        <v>3572</v>
      </c>
      <c r="X177" s="175" t="s">
        <v>3573</v>
      </c>
      <c r="Y177" s="175" t="s">
        <v>3574</v>
      </c>
      <c r="Z177" s="175" t="s">
        <v>3575</v>
      </c>
    </row>
    <row r="178" spans="1:26" s="164" customFormat="1" ht="30" customHeight="1" x14ac:dyDescent="0.25">
      <c r="A178" s="177"/>
      <c r="B178" s="178"/>
      <c r="C178" s="176"/>
      <c r="D178" s="174">
        <v>172</v>
      </c>
      <c r="E178" s="175" t="s">
        <v>385</v>
      </c>
      <c r="F178" s="175" t="s">
        <v>205</v>
      </c>
      <c r="G178" s="175" t="s">
        <v>3576</v>
      </c>
      <c r="H178" s="175" t="s">
        <v>3577</v>
      </c>
      <c r="I178" s="175" t="s">
        <v>3578</v>
      </c>
      <c r="J178" s="175" t="s">
        <v>3579</v>
      </c>
      <c r="K178" s="175" t="s">
        <v>3580</v>
      </c>
      <c r="L178" s="175" t="s">
        <v>3581</v>
      </c>
      <c r="M178" s="175" t="s">
        <v>3582</v>
      </c>
      <c r="N178" s="175" t="s">
        <v>3583</v>
      </c>
      <c r="O178" s="175" t="s">
        <v>3282</v>
      </c>
      <c r="P178" s="175" t="s">
        <v>3584</v>
      </c>
      <c r="Q178" s="175" t="s">
        <v>3284</v>
      </c>
      <c r="R178" s="175" t="s">
        <v>259</v>
      </c>
      <c r="S178" s="175" t="s">
        <v>3585</v>
      </c>
      <c r="T178" s="175" t="s">
        <v>3586</v>
      </c>
      <c r="U178" s="175" t="s">
        <v>3587</v>
      </c>
      <c r="V178" s="175" t="s">
        <v>3588</v>
      </c>
      <c r="W178" s="175" t="s">
        <v>1571</v>
      </c>
      <c r="X178" s="175" t="s">
        <v>3589</v>
      </c>
      <c r="Y178" s="175" t="s">
        <v>3590</v>
      </c>
      <c r="Z178" s="175" t="s">
        <v>3591</v>
      </c>
    </row>
    <row r="179" spans="1:26" s="164" customFormat="1" ht="30" customHeight="1" x14ac:dyDescent="0.25">
      <c r="A179" s="177"/>
      <c r="B179" s="178"/>
      <c r="C179" s="176"/>
      <c r="D179" s="174">
        <v>173</v>
      </c>
      <c r="E179" s="175" t="s">
        <v>739</v>
      </c>
      <c r="F179" s="175" t="s">
        <v>325</v>
      </c>
      <c r="G179" s="175" t="s">
        <v>3592</v>
      </c>
      <c r="H179" s="175" t="s">
        <v>3593</v>
      </c>
      <c r="I179" s="175" t="s">
        <v>3594</v>
      </c>
      <c r="J179" s="175" t="s">
        <v>3595</v>
      </c>
      <c r="K179" s="175" t="s">
        <v>3596</v>
      </c>
      <c r="L179" s="175" t="s">
        <v>3597</v>
      </c>
      <c r="M179" s="175" t="s">
        <v>3598</v>
      </c>
      <c r="N179" s="175" t="s">
        <v>3599</v>
      </c>
      <c r="O179" s="175" t="s">
        <v>3282</v>
      </c>
      <c r="P179" s="175" t="s">
        <v>3600</v>
      </c>
      <c r="Q179" s="175" t="s">
        <v>3284</v>
      </c>
      <c r="R179" s="175" t="s">
        <v>259</v>
      </c>
      <c r="S179" s="175" t="s">
        <v>3601</v>
      </c>
      <c r="T179" s="175" t="s">
        <v>3602</v>
      </c>
      <c r="U179" s="175" t="s">
        <v>3603</v>
      </c>
      <c r="V179" s="175" t="s">
        <v>3604</v>
      </c>
      <c r="W179" s="175" t="s">
        <v>3605</v>
      </c>
      <c r="X179" s="175" t="s">
        <v>3606</v>
      </c>
      <c r="Y179" s="175" t="s">
        <v>3607</v>
      </c>
      <c r="Z179" s="175" t="s">
        <v>3608</v>
      </c>
    </row>
    <row r="180" spans="1:26" s="164" customFormat="1" ht="30" customHeight="1" x14ac:dyDescent="0.25">
      <c r="A180" s="177"/>
      <c r="B180" s="178"/>
      <c r="C180" s="176"/>
      <c r="D180" s="174">
        <v>174</v>
      </c>
      <c r="E180" s="175" t="s">
        <v>978</v>
      </c>
      <c r="F180" s="175" t="s">
        <v>154</v>
      </c>
      <c r="G180" s="175" t="s">
        <v>3609</v>
      </c>
      <c r="H180" s="175" t="s">
        <v>3610</v>
      </c>
      <c r="I180" s="175" t="s">
        <v>3611</v>
      </c>
      <c r="J180" s="175" t="s">
        <v>3612</v>
      </c>
      <c r="K180" s="175" t="s">
        <v>3613</v>
      </c>
      <c r="L180" s="175" t="s">
        <v>3614</v>
      </c>
      <c r="M180" s="175" t="s">
        <v>3615</v>
      </c>
      <c r="N180" s="175" t="s">
        <v>3616</v>
      </c>
      <c r="O180" s="175" t="s">
        <v>3282</v>
      </c>
      <c r="P180" s="175" t="s">
        <v>3617</v>
      </c>
      <c r="Q180" s="175" t="s">
        <v>3284</v>
      </c>
      <c r="R180" s="175" t="s">
        <v>484</v>
      </c>
      <c r="S180" s="175" t="s">
        <v>3618</v>
      </c>
      <c r="T180" s="175" t="s">
        <v>3619</v>
      </c>
      <c r="U180" s="175" t="s">
        <v>3620</v>
      </c>
      <c r="V180" s="175" t="s">
        <v>3621</v>
      </c>
      <c r="W180" s="175" t="s">
        <v>2744</v>
      </c>
      <c r="X180" s="175" t="s">
        <v>3622</v>
      </c>
      <c r="Y180" s="175" t="s">
        <v>3623</v>
      </c>
      <c r="Z180" s="175" t="s">
        <v>3624</v>
      </c>
    </row>
    <row r="181" spans="1:26" s="164" customFormat="1" ht="30" customHeight="1" x14ac:dyDescent="0.25">
      <c r="A181" s="177"/>
      <c r="B181" s="178"/>
      <c r="C181" s="176"/>
      <c r="D181" s="174">
        <v>175</v>
      </c>
      <c r="E181" s="175" t="s">
        <v>472</v>
      </c>
      <c r="F181" s="175" t="s">
        <v>247</v>
      </c>
      <c r="G181" s="175" t="s">
        <v>3625</v>
      </c>
      <c r="H181" s="175" t="s">
        <v>3626</v>
      </c>
      <c r="I181" s="175" t="s">
        <v>3627</v>
      </c>
      <c r="J181" s="175" t="s">
        <v>3628</v>
      </c>
      <c r="K181" s="175" t="s">
        <v>3629</v>
      </c>
      <c r="L181" s="175" t="s">
        <v>3630</v>
      </c>
      <c r="M181" s="175" t="s">
        <v>3631</v>
      </c>
      <c r="N181" s="175" t="s">
        <v>3632</v>
      </c>
      <c r="O181" s="175" t="s">
        <v>3282</v>
      </c>
      <c r="P181" s="175" t="s">
        <v>3633</v>
      </c>
      <c r="Q181" s="175" t="s">
        <v>3284</v>
      </c>
      <c r="R181" s="175" t="s">
        <v>484</v>
      </c>
      <c r="S181" s="175" t="s">
        <v>3634</v>
      </c>
      <c r="T181" s="175" t="s">
        <v>3635</v>
      </c>
      <c r="U181" s="175" t="s">
        <v>3636</v>
      </c>
      <c r="V181" s="175" t="s">
        <v>3637</v>
      </c>
      <c r="W181" s="175" t="s">
        <v>3638</v>
      </c>
      <c r="X181" s="175" t="s">
        <v>3639</v>
      </c>
      <c r="Y181" s="175" t="s">
        <v>3640</v>
      </c>
      <c r="Z181" s="175" t="s">
        <v>3641</v>
      </c>
    </row>
    <row r="182" spans="1:26" s="164" customFormat="1" ht="30" customHeight="1" x14ac:dyDescent="0.25">
      <c r="A182" s="177"/>
      <c r="B182" s="178"/>
      <c r="C182" s="176"/>
      <c r="D182" s="174">
        <v>176</v>
      </c>
      <c r="E182" s="175" t="s">
        <v>798</v>
      </c>
      <c r="F182" s="175" t="s">
        <v>325</v>
      </c>
      <c r="G182" s="175" t="s">
        <v>3642</v>
      </c>
      <c r="H182" s="175" t="s">
        <v>3643</v>
      </c>
      <c r="I182" s="175" t="s">
        <v>3644</v>
      </c>
      <c r="J182" s="175" t="s">
        <v>3645</v>
      </c>
      <c r="K182" s="175" t="s">
        <v>3646</v>
      </c>
      <c r="L182" s="175" t="s">
        <v>3647</v>
      </c>
      <c r="M182" s="175" t="s">
        <v>3648</v>
      </c>
      <c r="N182" s="175" t="s">
        <v>3649</v>
      </c>
      <c r="O182" s="175" t="s">
        <v>3282</v>
      </c>
      <c r="P182" s="175" t="s">
        <v>3650</v>
      </c>
      <c r="Q182" s="175" t="s">
        <v>3284</v>
      </c>
      <c r="R182" s="175" t="s">
        <v>484</v>
      </c>
      <c r="S182" s="175" t="s">
        <v>534</v>
      </c>
      <c r="T182" s="175" t="s">
        <v>3651</v>
      </c>
      <c r="U182" s="175" t="s">
        <v>3652</v>
      </c>
      <c r="V182" s="175" t="s">
        <v>3653</v>
      </c>
      <c r="W182" s="175" t="s">
        <v>3654</v>
      </c>
      <c r="X182" s="175" t="s">
        <v>3655</v>
      </c>
      <c r="Y182" s="175" t="s">
        <v>3656</v>
      </c>
      <c r="Z182" s="175" t="s">
        <v>3657</v>
      </c>
    </row>
    <row r="183" spans="1:26" s="164" customFormat="1" ht="30" customHeight="1" x14ac:dyDescent="0.25">
      <c r="A183" s="177"/>
      <c r="B183" s="178"/>
      <c r="C183" s="176"/>
      <c r="D183" s="174">
        <v>177</v>
      </c>
      <c r="E183" s="175" t="s">
        <v>444</v>
      </c>
      <c r="F183" s="175" t="s">
        <v>247</v>
      </c>
      <c r="G183" s="175" t="s">
        <v>3658</v>
      </c>
      <c r="H183" s="175" t="s">
        <v>3659</v>
      </c>
      <c r="I183" s="175" t="s">
        <v>3660</v>
      </c>
      <c r="J183" s="175" t="s">
        <v>3661</v>
      </c>
      <c r="K183" s="175" t="s">
        <v>3662</v>
      </c>
      <c r="L183" s="175" t="s">
        <v>3663</v>
      </c>
      <c r="M183" s="175" t="s">
        <v>3664</v>
      </c>
      <c r="N183" s="175" t="s">
        <v>3665</v>
      </c>
      <c r="O183" s="175" t="s">
        <v>3282</v>
      </c>
      <c r="P183" s="175" t="s">
        <v>3666</v>
      </c>
      <c r="Q183" s="175" t="s">
        <v>3284</v>
      </c>
      <c r="R183" s="175" t="s">
        <v>259</v>
      </c>
      <c r="S183" s="175" t="s">
        <v>3667</v>
      </c>
      <c r="T183" s="175" t="s">
        <v>3668</v>
      </c>
      <c r="U183" s="175" t="s">
        <v>3669</v>
      </c>
      <c r="V183" s="175" t="s">
        <v>3670</v>
      </c>
      <c r="W183" s="175" t="s">
        <v>2107</v>
      </c>
      <c r="X183" s="175" t="s">
        <v>3671</v>
      </c>
      <c r="Y183" s="175" t="s">
        <v>3672</v>
      </c>
      <c r="Z183" s="175" t="s">
        <v>3673</v>
      </c>
    </row>
    <row r="184" spans="1:26" s="164" customFormat="1" ht="30" customHeight="1" x14ac:dyDescent="0.25">
      <c r="A184" s="177"/>
      <c r="B184" s="178"/>
      <c r="C184" s="176"/>
      <c r="D184" s="174">
        <v>178</v>
      </c>
      <c r="E184" s="175" t="s">
        <v>506</v>
      </c>
      <c r="F184" s="175" t="s">
        <v>3674</v>
      </c>
      <c r="G184" s="175" t="s">
        <v>3675</v>
      </c>
      <c r="H184" s="175" t="s">
        <v>3676</v>
      </c>
      <c r="I184" s="175" t="s">
        <v>3677</v>
      </c>
      <c r="J184" s="175" t="s">
        <v>3678</v>
      </c>
      <c r="K184" s="175" t="s">
        <v>3679</v>
      </c>
      <c r="L184" s="175" t="s">
        <v>3680</v>
      </c>
      <c r="M184" s="175" t="s">
        <v>3681</v>
      </c>
      <c r="N184" s="175" t="s">
        <v>3682</v>
      </c>
      <c r="O184" s="175" t="s">
        <v>3282</v>
      </c>
      <c r="P184" s="175" t="s">
        <v>3683</v>
      </c>
      <c r="Q184" s="175" t="s">
        <v>3284</v>
      </c>
      <c r="R184" s="175" t="s">
        <v>259</v>
      </c>
      <c r="S184" s="175" t="s">
        <v>3684</v>
      </c>
      <c r="T184" s="175" t="s">
        <v>3685</v>
      </c>
      <c r="U184" s="175" t="s">
        <v>3686</v>
      </c>
      <c r="V184" s="175" t="s">
        <v>3687</v>
      </c>
      <c r="W184" s="175" t="s">
        <v>3688</v>
      </c>
      <c r="X184" s="175" t="s">
        <v>3689</v>
      </c>
      <c r="Y184" s="175" t="s">
        <v>3690</v>
      </c>
      <c r="Z184" s="175" t="s">
        <v>3691</v>
      </c>
    </row>
    <row r="185" spans="1:26" s="164" customFormat="1" ht="30" customHeight="1" x14ac:dyDescent="0.25">
      <c r="A185" s="177"/>
      <c r="B185" s="178"/>
      <c r="C185" s="176"/>
      <c r="D185" s="174">
        <v>179</v>
      </c>
      <c r="E185" s="175" t="s">
        <v>324</v>
      </c>
      <c r="F185" s="175" t="s">
        <v>247</v>
      </c>
      <c r="G185" s="175" t="s">
        <v>3692</v>
      </c>
      <c r="H185" s="175" t="s">
        <v>3693</v>
      </c>
      <c r="I185" s="175" t="s">
        <v>3694</v>
      </c>
      <c r="J185" s="175" t="s">
        <v>3695</v>
      </c>
      <c r="K185" s="175" t="s">
        <v>3696</v>
      </c>
      <c r="L185" s="175" t="s">
        <v>3697</v>
      </c>
      <c r="M185" s="175" t="s">
        <v>3698</v>
      </c>
      <c r="N185" s="175" t="s">
        <v>3699</v>
      </c>
      <c r="O185" s="175" t="s">
        <v>3282</v>
      </c>
      <c r="P185" s="175" t="s">
        <v>3700</v>
      </c>
      <c r="Q185" s="175" t="s">
        <v>3284</v>
      </c>
      <c r="R185" s="175" t="s">
        <v>164</v>
      </c>
      <c r="S185" s="175" t="s">
        <v>3701</v>
      </c>
      <c r="T185" s="175" t="s">
        <v>3702</v>
      </c>
      <c r="U185" s="175" t="s">
        <v>3703</v>
      </c>
      <c r="V185" s="175" t="s">
        <v>3424</v>
      </c>
      <c r="W185" s="175" t="s">
        <v>2524</v>
      </c>
      <c r="X185" s="175" t="s">
        <v>3704</v>
      </c>
      <c r="Y185" s="175" t="s">
        <v>3705</v>
      </c>
      <c r="Z185" s="175" t="s">
        <v>3706</v>
      </c>
    </row>
    <row r="186" spans="1:26" s="164" customFormat="1" ht="30" customHeight="1" x14ac:dyDescent="0.25">
      <c r="A186" s="177"/>
      <c r="B186" s="178"/>
      <c r="C186" s="176"/>
      <c r="D186" s="174">
        <v>180</v>
      </c>
      <c r="E186" s="175" t="s">
        <v>324</v>
      </c>
      <c r="F186" s="175" t="s">
        <v>570</v>
      </c>
      <c r="G186" s="175" t="s">
        <v>3707</v>
      </c>
      <c r="H186" s="175" t="s">
        <v>3708</v>
      </c>
      <c r="I186" s="175" t="s">
        <v>3709</v>
      </c>
      <c r="J186" s="175" t="s">
        <v>3710</v>
      </c>
      <c r="K186" s="175" t="s">
        <v>3711</v>
      </c>
      <c r="L186" s="175" t="s">
        <v>3712</v>
      </c>
      <c r="M186" s="175" t="s">
        <v>3713</v>
      </c>
      <c r="N186" s="175" t="s">
        <v>3714</v>
      </c>
      <c r="O186" s="175" t="s">
        <v>3282</v>
      </c>
      <c r="P186" s="175" t="s">
        <v>3715</v>
      </c>
      <c r="Q186" s="175" t="s">
        <v>3284</v>
      </c>
      <c r="R186" s="175" t="s">
        <v>259</v>
      </c>
      <c r="S186" s="175" t="s">
        <v>3716</v>
      </c>
      <c r="T186" s="175" t="s">
        <v>3717</v>
      </c>
      <c r="U186" s="175" t="s">
        <v>3718</v>
      </c>
      <c r="V186" s="175" t="s">
        <v>3719</v>
      </c>
      <c r="W186" s="175" t="s">
        <v>3720</v>
      </c>
      <c r="X186" s="175" t="s">
        <v>3721</v>
      </c>
      <c r="Y186" s="175" t="s">
        <v>3722</v>
      </c>
      <c r="Z186" s="175" t="s">
        <v>3723</v>
      </c>
    </row>
    <row r="187" spans="1:26" s="164" customFormat="1" ht="30" customHeight="1" x14ac:dyDescent="0.25">
      <c r="A187" s="177"/>
      <c r="B187" s="178"/>
      <c r="C187" s="176"/>
      <c r="D187" s="174">
        <v>181</v>
      </c>
      <c r="E187" s="175" t="s">
        <v>385</v>
      </c>
      <c r="F187" s="175" t="s">
        <v>154</v>
      </c>
      <c r="G187" s="175" t="s">
        <v>3724</v>
      </c>
      <c r="H187" s="175" t="s">
        <v>3725</v>
      </c>
      <c r="I187" s="175" t="s">
        <v>3726</v>
      </c>
      <c r="J187" s="175" t="s">
        <v>3727</v>
      </c>
      <c r="K187" s="175" t="s">
        <v>3728</v>
      </c>
      <c r="L187" s="175" t="s">
        <v>3729</v>
      </c>
      <c r="M187" s="175" t="s">
        <v>3730</v>
      </c>
      <c r="N187" s="175" t="s">
        <v>3731</v>
      </c>
      <c r="O187" s="175" t="s">
        <v>3282</v>
      </c>
      <c r="P187" s="175" t="s">
        <v>3732</v>
      </c>
      <c r="Q187" s="175" t="s">
        <v>3284</v>
      </c>
      <c r="R187" s="175" t="s">
        <v>259</v>
      </c>
      <c r="S187" s="175" t="s">
        <v>3733</v>
      </c>
      <c r="T187" s="175" t="s">
        <v>3734</v>
      </c>
      <c r="U187" s="175" t="s">
        <v>3735</v>
      </c>
      <c r="V187" s="175" t="s">
        <v>3736</v>
      </c>
      <c r="W187" s="175" t="s">
        <v>521</v>
      </c>
      <c r="X187" s="175" t="s">
        <v>3737</v>
      </c>
      <c r="Y187" s="175" t="s">
        <v>3738</v>
      </c>
      <c r="Z187" s="175" t="s">
        <v>3739</v>
      </c>
    </row>
    <row r="188" spans="1:26" s="164" customFormat="1" ht="30" customHeight="1" x14ac:dyDescent="0.25">
      <c r="A188" s="177"/>
      <c r="B188" s="178"/>
      <c r="C188" s="176"/>
      <c r="D188" s="174">
        <v>182</v>
      </c>
      <c r="E188" s="175" t="s">
        <v>978</v>
      </c>
      <c r="F188" s="175" t="s">
        <v>205</v>
      </c>
      <c r="G188" s="175" t="s">
        <v>3740</v>
      </c>
      <c r="H188" s="175" t="s">
        <v>3741</v>
      </c>
      <c r="I188" s="175" t="s">
        <v>3742</v>
      </c>
      <c r="J188" s="175" t="s">
        <v>3743</v>
      </c>
      <c r="K188" s="175" t="s">
        <v>3744</v>
      </c>
      <c r="L188" s="175" t="s">
        <v>3745</v>
      </c>
      <c r="M188" s="175" t="s">
        <v>3746</v>
      </c>
      <c r="N188" s="175" t="s">
        <v>3747</v>
      </c>
      <c r="O188" s="175" t="s">
        <v>3282</v>
      </c>
      <c r="P188" s="175" t="s">
        <v>3748</v>
      </c>
      <c r="Q188" s="175" t="s">
        <v>3284</v>
      </c>
      <c r="R188" s="175" t="s">
        <v>484</v>
      </c>
      <c r="S188" s="175" t="s">
        <v>3749</v>
      </c>
      <c r="T188" s="175" t="s">
        <v>3750</v>
      </c>
      <c r="U188" s="175" t="s">
        <v>3751</v>
      </c>
      <c r="V188" s="175" t="s">
        <v>3752</v>
      </c>
      <c r="W188" s="175" t="s">
        <v>3753</v>
      </c>
      <c r="X188" s="175" t="s">
        <v>3754</v>
      </c>
      <c r="Y188" s="175" t="s">
        <v>3755</v>
      </c>
      <c r="Z188" s="175" t="s">
        <v>3756</v>
      </c>
    </row>
    <row r="189" spans="1:26" s="164" customFormat="1" ht="30" customHeight="1" x14ac:dyDescent="0.25">
      <c r="A189" s="177"/>
      <c r="B189" s="178"/>
      <c r="C189" s="176"/>
      <c r="D189" s="174">
        <v>183</v>
      </c>
      <c r="E189" s="175" t="s">
        <v>3757</v>
      </c>
      <c r="F189" s="175" t="s">
        <v>247</v>
      </c>
      <c r="G189" s="175" t="s">
        <v>3758</v>
      </c>
      <c r="H189" s="175" t="s">
        <v>3759</v>
      </c>
      <c r="I189" s="175" t="s">
        <v>3760</v>
      </c>
      <c r="J189" s="175" t="s">
        <v>3761</v>
      </c>
      <c r="K189" s="175" t="s">
        <v>3762</v>
      </c>
      <c r="L189" s="175" t="s">
        <v>3763</v>
      </c>
      <c r="M189" s="175" t="s">
        <v>3764</v>
      </c>
      <c r="N189" s="175" t="s">
        <v>3765</v>
      </c>
      <c r="O189" s="175" t="s">
        <v>3282</v>
      </c>
      <c r="P189" s="175" t="s">
        <v>3766</v>
      </c>
      <c r="Q189" s="175" t="s">
        <v>3284</v>
      </c>
      <c r="R189" s="175" t="s">
        <v>484</v>
      </c>
      <c r="S189" s="175" t="s">
        <v>3767</v>
      </c>
      <c r="T189" s="175" t="s">
        <v>3768</v>
      </c>
      <c r="U189" s="175" t="s">
        <v>3769</v>
      </c>
      <c r="V189" s="175" t="s">
        <v>3770</v>
      </c>
      <c r="W189" s="175" t="s">
        <v>3771</v>
      </c>
      <c r="X189" s="175" t="s">
        <v>3772</v>
      </c>
      <c r="Y189" s="175" t="s">
        <v>3773</v>
      </c>
      <c r="Z189" s="175" t="s">
        <v>3774</v>
      </c>
    </row>
    <row r="190" spans="1:26" s="164" customFormat="1" ht="30" customHeight="1" x14ac:dyDescent="0.25">
      <c r="A190" s="177"/>
      <c r="B190" s="178"/>
      <c r="C190" s="176"/>
      <c r="D190" s="174">
        <v>184</v>
      </c>
      <c r="E190" s="175" t="s">
        <v>153</v>
      </c>
      <c r="F190" s="175" t="s">
        <v>4255</v>
      </c>
      <c r="G190" s="175" t="s">
        <v>4256</v>
      </c>
      <c r="H190" s="175" t="s">
        <v>4257</v>
      </c>
      <c r="I190" s="175" t="s">
        <v>4258</v>
      </c>
      <c r="J190" s="175" t="s">
        <v>4259</v>
      </c>
      <c r="K190" s="175" t="s">
        <v>4235</v>
      </c>
      <c r="L190" s="175" t="s">
        <v>4236</v>
      </c>
      <c r="M190" s="175" t="s">
        <v>4260</v>
      </c>
      <c r="N190" s="175" t="s">
        <v>4261</v>
      </c>
      <c r="O190" s="175" t="s">
        <v>4262</v>
      </c>
      <c r="P190" s="175" t="s">
        <v>4263</v>
      </c>
      <c r="Q190" s="175" t="s">
        <v>4264</v>
      </c>
      <c r="R190" s="175" t="s">
        <v>259</v>
      </c>
      <c r="S190" s="175" t="s">
        <v>4265</v>
      </c>
      <c r="T190" s="175" t="s">
        <v>4266</v>
      </c>
      <c r="U190" s="175" t="s">
        <v>4267</v>
      </c>
      <c r="V190" s="175" t="s">
        <v>4268</v>
      </c>
      <c r="W190" s="175" t="s">
        <v>4269</v>
      </c>
      <c r="X190" s="175" t="s">
        <v>4270</v>
      </c>
      <c r="Y190" s="175" t="s">
        <v>4271</v>
      </c>
      <c r="Z190" s="175" t="s">
        <v>4272</v>
      </c>
    </row>
    <row r="191" spans="1:26" s="164" customFormat="1" ht="30" customHeight="1" x14ac:dyDescent="0.25">
      <c r="A191" s="177"/>
      <c r="B191" s="178"/>
      <c r="C191" s="176"/>
      <c r="D191" s="174">
        <v>185</v>
      </c>
      <c r="E191" s="175" t="s">
        <v>246</v>
      </c>
      <c r="F191" s="175" t="s">
        <v>247</v>
      </c>
      <c r="G191" s="175" t="s">
        <v>248</v>
      </c>
      <c r="H191" s="175" t="s">
        <v>4284</v>
      </c>
      <c r="I191" s="175" t="s">
        <v>4285</v>
      </c>
      <c r="J191" s="175" t="s">
        <v>4286</v>
      </c>
      <c r="K191" s="175" t="s">
        <v>4287</v>
      </c>
      <c r="L191" s="175" t="s">
        <v>4288</v>
      </c>
      <c r="M191" s="175" t="s">
        <v>4289</v>
      </c>
      <c r="N191" s="175" t="s">
        <v>4290</v>
      </c>
      <c r="O191" s="175" t="s">
        <v>4262</v>
      </c>
      <c r="P191" s="175" t="s">
        <v>4263</v>
      </c>
      <c r="Q191" s="175" t="s">
        <v>4264</v>
      </c>
      <c r="R191" s="175" t="s">
        <v>259</v>
      </c>
      <c r="S191" s="175" t="s">
        <v>260</v>
      </c>
      <c r="T191" s="175" t="s">
        <v>4291</v>
      </c>
      <c r="U191" s="175" t="s">
        <v>4292</v>
      </c>
      <c r="V191" s="175" t="s">
        <v>4293</v>
      </c>
      <c r="W191" s="175" t="s">
        <v>4294</v>
      </c>
      <c r="X191" s="175" t="s">
        <v>4295</v>
      </c>
      <c r="Y191" s="175" t="s">
        <v>4296</v>
      </c>
      <c r="Z191" s="175" t="s">
        <v>4297</v>
      </c>
    </row>
    <row r="192" spans="1:26" s="164" customFormat="1" ht="30" customHeight="1" x14ac:dyDescent="0.25">
      <c r="A192" s="177"/>
      <c r="B192" s="178"/>
      <c r="C192" s="176"/>
      <c r="D192" s="174">
        <v>186</v>
      </c>
      <c r="E192" s="175" t="s">
        <v>4298</v>
      </c>
      <c r="F192" s="175" t="s">
        <v>4299</v>
      </c>
      <c r="G192" s="175" t="s">
        <v>4300</v>
      </c>
      <c r="H192" s="175" t="s">
        <v>4301</v>
      </c>
      <c r="I192" s="175" t="s">
        <v>4302</v>
      </c>
      <c r="J192" s="175" t="s">
        <v>4303</v>
      </c>
      <c r="K192" s="175" t="s">
        <v>4304</v>
      </c>
      <c r="L192" s="175" t="s">
        <v>4305</v>
      </c>
      <c r="M192" s="175" t="s">
        <v>4306</v>
      </c>
      <c r="N192" s="175" t="s">
        <v>4307</v>
      </c>
      <c r="O192" s="175" t="s">
        <v>4262</v>
      </c>
      <c r="P192" s="175" t="s">
        <v>4263</v>
      </c>
      <c r="Q192" s="175" t="s">
        <v>4264</v>
      </c>
      <c r="R192" s="175" t="s">
        <v>259</v>
      </c>
      <c r="S192" s="175" t="s">
        <v>4308</v>
      </c>
      <c r="T192" s="175" t="s">
        <v>4309</v>
      </c>
      <c r="U192" s="175" t="s">
        <v>4310</v>
      </c>
      <c r="V192" s="175" t="s">
        <v>4311</v>
      </c>
      <c r="W192" s="175" t="s">
        <v>4312</v>
      </c>
      <c r="X192" s="175" t="s">
        <v>4313</v>
      </c>
      <c r="Y192" s="175" t="s">
        <v>4314</v>
      </c>
      <c r="Z192" s="175" t="s">
        <v>4315</v>
      </c>
    </row>
    <row r="193" spans="1:26" s="164" customFormat="1" ht="30" customHeight="1" x14ac:dyDescent="0.25">
      <c r="A193" s="177"/>
      <c r="B193" s="178"/>
      <c r="C193" s="176"/>
      <c r="D193" s="174">
        <v>187</v>
      </c>
      <c r="E193" s="175" t="s">
        <v>600</v>
      </c>
      <c r="F193" s="175" t="s">
        <v>154</v>
      </c>
      <c r="G193" s="175" t="s">
        <v>4316</v>
      </c>
      <c r="H193" s="175" t="s">
        <v>4317</v>
      </c>
      <c r="I193" s="175" t="s">
        <v>4318</v>
      </c>
      <c r="J193" s="175" t="s">
        <v>4319</v>
      </c>
      <c r="K193" s="175" t="s">
        <v>4320</v>
      </c>
      <c r="L193" s="175" t="s">
        <v>4321</v>
      </c>
      <c r="M193" s="175" t="s">
        <v>4322</v>
      </c>
      <c r="N193" s="175" t="s">
        <v>4323</v>
      </c>
      <c r="O193" s="175" t="s">
        <v>4262</v>
      </c>
      <c r="P193" s="175" t="s">
        <v>4263</v>
      </c>
      <c r="Q193" s="175" t="s">
        <v>4264</v>
      </c>
      <c r="R193" s="175" t="s">
        <v>259</v>
      </c>
      <c r="S193" s="175" t="s">
        <v>4281</v>
      </c>
      <c r="T193" s="175" t="s">
        <v>4324</v>
      </c>
      <c r="U193" s="175" t="s">
        <v>4325</v>
      </c>
      <c r="V193" s="175" t="s">
        <v>4326</v>
      </c>
      <c r="W193" s="175" t="s">
        <v>4327</v>
      </c>
      <c r="X193" s="175" t="s">
        <v>4328</v>
      </c>
      <c r="Y193" s="175" t="s">
        <v>4329</v>
      </c>
      <c r="Z193" s="175" t="s">
        <v>4330</v>
      </c>
    </row>
    <row r="194" spans="1:26" s="164" customFormat="1" ht="30" customHeight="1" x14ac:dyDescent="0.25">
      <c r="A194" s="177"/>
      <c r="B194" s="178"/>
      <c r="C194" s="176"/>
      <c r="D194" s="174">
        <v>188</v>
      </c>
      <c r="E194" s="175" t="s">
        <v>153</v>
      </c>
      <c r="F194" s="175" t="s">
        <v>154</v>
      </c>
      <c r="G194" s="175" t="s">
        <v>4331</v>
      </c>
      <c r="H194" s="175" t="s">
        <v>4332</v>
      </c>
      <c r="I194" s="175" t="s">
        <v>4333</v>
      </c>
      <c r="J194" s="175" t="s">
        <v>4334</v>
      </c>
      <c r="K194" s="175" t="s">
        <v>4335</v>
      </c>
      <c r="L194" s="175" t="s">
        <v>4336</v>
      </c>
      <c r="M194" s="175" t="s">
        <v>4337</v>
      </c>
      <c r="N194" s="175" t="s">
        <v>4338</v>
      </c>
      <c r="O194" s="175" t="s">
        <v>4262</v>
      </c>
      <c r="P194" s="175" t="s">
        <v>4263</v>
      </c>
      <c r="Q194" s="175" t="s">
        <v>4264</v>
      </c>
      <c r="R194" s="175" t="s">
        <v>259</v>
      </c>
      <c r="S194" s="175" t="s">
        <v>4339</v>
      </c>
      <c r="T194" s="175" t="s">
        <v>4340</v>
      </c>
      <c r="U194" s="175" t="s">
        <v>4341</v>
      </c>
      <c r="V194" s="175" t="s">
        <v>4342</v>
      </c>
      <c r="W194" s="175" t="s">
        <v>4343</v>
      </c>
      <c r="X194" s="175" t="s">
        <v>4344</v>
      </c>
      <c r="Y194" s="175" t="s">
        <v>4345</v>
      </c>
      <c r="Z194" s="175" t="s">
        <v>4346</v>
      </c>
    </row>
    <row r="195" spans="1:26" s="164" customFormat="1" ht="30" customHeight="1" x14ac:dyDescent="0.25">
      <c r="A195" s="177"/>
      <c r="B195" s="178"/>
      <c r="C195" s="176"/>
      <c r="D195" s="174">
        <v>189</v>
      </c>
      <c r="E195" s="175" t="s">
        <v>4347</v>
      </c>
      <c r="F195" s="175" t="s">
        <v>247</v>
      </c>
      <c r="G195" s="175" t="s">
        <v>4348</v>
      </c>
      <c r="H195" s="175" t="s">
        <v>4349</v>
      </c>
      <c r="I195" s="175" t="s">
        <v>4350</v>
      </c>
      <c r="J195" s="175" t="s">
        <v>4351</v>
      </c>
      <c r="K195" s="175" t="s">
        <v>4352</v>
      </c>
      <c r="L195" s="175" t="s">
        <v>4353</v>
      </c>
      <c r="M195" s="175" t="s">
        <v>4354</v>
      </c>
      <c r="N195" s="175" t="s">
        <v>4355</v>
      </c>
      <c r="O195" s="175" t="s">
        <v>4262</v>
      </c>
      <c r="P195" s="175" t="s">
        <v>4263</v>
      </c>
      <c r="Q195" s="175" t="s">
        <v>4264</v>
      </c>
      <c r="R195" s="175" t="s">
        <v>259</v>
      </c>
      <c r="S195" s="175" t="s">
        <v>4356</v>
      </c>
      <c r="T195" s="175" t="s">
        <v>4357</v>
      </c>
      <c r="U195" s="175" t="s">
        <v>4358</v>
      </c>
      <c r="V195" s="175" t="s">
        <v>4359</v>
      </c>
      <c r="W195" s="175" t="s">
        <v>4360</v>
      </c>
      <c r="X195" s="175" t="s">
        <v>4361</v>
      </c>
      <c r="Y195" s="175" t="s">
        <v>4362</v>
      </c>
      <c r="Z195" s="175" t="s">
        <v>4363</v>
      </c>
    </row>
    <row r="196" spans="1:26" s="164" customFormat="1" ht="30" customHeight="1" x14ac:dyDescent="0.25">
      <c r="A196" s="177"/>
      <c r="B196" s="178"/>
      <c r="C196" s="176"/>
      <c r="D196" s="174">
        <v>190</v>
      </c>
      <c r="E196" s="175" t="s">
        <v>4364</v>
      </c>
      <c r="F196" s="175" t="s">
        <v>325</v>
      </c>
      <c r="G196" s="175" t="s">
        <v>4365</v>
      </c>
      <c r="H196" s="175" t="s">
        <v>4366</v>
      </c>
      <c r="I196" s="175" t="s">
        <v>4367</v>
      </c>
      <c r="J196" s="175" t="s">
        <v>4368</v>
      </c>
      <c r="K196" s="175" t="s">
        <v>4369</v>
      </c>
      <c r="L196" s="175" t="s">
        <v>4370</v>
      </c>
      <c r="M196" s="175" t="s">
        <v>4371</v>
      </c>
      <c r="N196" s="175" t="s">
        <v>4372</v>
      </c>
      <c r="O196" s="175" t="s">
        <v>4262</v>
      </c>
      <c r="P196" s="175" t="s">
        <v>4263</v>
      </c>
      <c r="Q196" s="175" t="s">
        <v>4264</v>
      </c>
      <c r="R196" s="175" t="s">
        <v>259</v>
      </c>
      <c r="S196" s="175" t="s">
        <v>4373</v>
      </c>
      <c r="T196" s="175" t="s">
        <v>4374</v>
      </c>
      <c r="U196" s="175" t="s">
        <v>4375</v>
      </c>
      <c r="V196" s="175" t="s">
        <v>4376</v>
      </c>
      <c r="W196" s="175" t="s">
        <v>4377</v>
      </c>
      <c r="X196" s="175" t="s">
        <v>4378</v>
      </c>
      <c r="Y196" s="175" t="s">
        <v>4379</v>
      </c>
      <c r="Z196" s="175" t="s">
        <v>4380</v>
      </c>
    </row>
    <row r="197" spans="1:26" s="164" customFormat="1" ht="30" customHeight="1" x14ac:dyDescent="0.25">
      <c r="A197" s="177"/>
      <c r="B197" s="178"/>
      <c r="C197" s="176"/>
      <c r="D197" s="174">
        <v>191</v>
      </c>
      <c r="E197" s="175" t="s">
        <v>978</v>
      </c>
      <c r="F197" s="175" t="s">
        <v>154</v>
      </c>
      <c r="G197" s="175" t="s">
        <v>979</v>
      </c>
      <c r="H197" s="175" t="s">
        <v>4381</v>
      </c>
      <c r="I197" s="175" t="s">
        <v>4382</v>
      </c>
      <c r="J197" s="175" t="s">
        <v>4383</v>
      </c>
      <c r="K197" s="175" t="s">
        <v>4384</v>
      </c>
      <c r="L197" s="175" t="s">
        <v>4385</v>
      </c>
      <c r="M197" s="175" t="s">
        <v>4386</v>
      </c>
      <c r="N197" s="175" t="s">
        <v>4387</v>
      </c>
      <c r="O197" s="175" t="s">
        <v>4262</v>
      </c>
      <c r="P197" s="175" t="s">
        <v>4263</v>
      </c>
      <c r="Q197" s="175" t="s">
        <v>4264</v>
      </c>
      <c r="R197" s="175" t="s">
        <v>259</v>
      </c>
      <c r="S197" s="175" t="s">
        <v>4388</v>
      </c>
      <c r="T197" s="175" t="s">
        <v>4389</v>
      </c>
      <c r="U197" s="175" t="s">
        <v>4390</v>
      </c>
      <c r="V197" s="175" t="s">
        <v>4391</v>
      </c>
      <c r="W197" s="175" t="s">
        <v>4392</v>
      </c>
      <c r="X197" s="175" t="s">
        <v>4393</v>
      </c>
      <c r="Y197" s="175" t="s">
        <v>4394</v>
      </c>
      <c r="Z197" s="175" t="s">
        <v>4395</v>
      </c>
    </row>
    <row r="198" spans="1:26" s="164" customFormat="1" ht="30" customHeight="1" x14ac:dyDescent="0.25">
      <c r="A198" s="177"/>
      <c r="B198" s="178"/>
      <c r="C198" s="176"/>
      <c r="D198" s="174">
        <v>192</v>
      </c>
      <c r="E198" s="175" t="s">
        <v>472</v>
      </c>
      <c r="F198" s="175" t="s">
        <v>247</v>
      </c>
      <c r="G198" s="175" t="s">
        <v>999</v>
      </c>
      <c r="H198" s="175" t="s">
        <v>4396</v>
      </c>
      <c r="I198" s="175" t="s">
        <v>4397</v>
      </c>
      <c r="J198" s="175" t="s">
        <v>4398</v>
      </c>
      <c r="K198" s="175" t="s">
        <v>4399</v>
      </c>
      <c r="L198" s="175" t="s">
        <v>4400</v>
      </c>
      <c r="M198" s="175" t="s">
        <v>4401</v>
      </c>
      <c r="N198" s="175" t="s">
        <v>4402</v>
      </c>
      <c r="O198" s="175" t="s">
        <v>4262</v>
      </c>
      <c r="P198" s="175" t="s">
        <v>4263</v>
      </c>
      <c r="Q198" s="175" t="s">
        <v>4264</v>
      </c>
      <c r="R198" s="175" t="s">
        <v>259</v>
      </c>
      <c r="S198" s="175" t="s">
        <v>1007</v>
      </c>
      <c r="T198" s="175" t="s">
        <v>4403</v>
      </c>
      <c r="U198" s="175" t="s">
        <v>4404</v>
      </c>
      <c r="V198" s="175" t="s">
        <v>4405</v>
      </c>
      <c r="W198" s="175" t="s">
        <v>4406</v>
      </c>
      <c r="X198" s="175" t="s">
        <v>4407</v>
      </c>
      <c r="Y198" s="175" t="s">
        <v>4408</v>
      </c>
      <c r="Z198" s="175" t="s">
        <v>4409</v>
      </c>
    </row>
    <row r="199" spans="1:26" s="164" customFormat="1" ht="30" customHeight="1" x14ac:dyDescent="0.25">
      <c r="A199" s="177"/>
      <c r="B199" s="178"/>
      <c r="C199" s="176"/>
      <c r="D199" s="174">
        <v>193</v>
      </c>
      <c r="E199" s="175" t="s">
        <v>506</v>
      </c>
      <c r="F199" s="175" t="s">
        <v>247</v>
      </c>
      <c r="G199" s="175" t="s">
        <v>692</v>
      </c>
      <c r="H199" s="175" t="s">
        <v>4410</v>
      </c>
      <c r="I199" s="175" t="s">
        <v>4411</v>
      </c>
      <c r="J199" s="175" t="s">
        <v>4412</v>
      </c>
      <c r="K199" s="175" t="s">
        <v>4413</v>
      </c>
      <c r="L199" s="175" t="s">
        <v>4414</v>
      </c>
      <c r="M199" s="175" t="s">
        <v>4415</v>
      </c>
      <c r="N199" s="175" t="s">
        <v>4416</v>
      </c>
      <c r="O199" s="175" t="s">
        <v>4262</v>
      </c>
      <c r="P199" s="175" t="s">
        <v>4263</v>
      </c>
      <c r="Q199" s="175" t="s">
        <v>4264</v>
      </c>
      <c r="R199" s="175" t="s">
        <v>259</v>
      </c>
      <c r="S199" s="175" t="s">
        <v>4417</v>
      </c>
      <c r="T199" s="175" t="s">
        <v>4418</v>
      </c>
      <c r="U199" s="175" t="s">
        <v>4419</v>
      </c>
      <c r="V199" s="175" t="s">
        <v>4420</v>
      </c>
      <c r="W199" s="175" t="s">
        <v>4421</v>
      </c>
      <c r="X199" s="175" t="s">
        <v>4422</v>
      </c>
      <c r="Y199" s="175" t="s">
        <v>4423</v>
      </c>
      <c r="Z199" s="175" t="s">
        <v>4424</v>
      </c>
    </row>
    <row r="200" spans="1:26" s="164" customFormat="1" ht="30" customHeight="1" x14ac:dyDescent="0.25">
      <c r="A200" s="177"/>
      <c r="B200" s="178"/>
      <c r="C200" s="176"/>
      <c r="D200" s="174">
        <v>194</v>
      </c>
      <c r="E200" s="175" t="s">
        <v>444</v>
      </c>
      <c r="F200" s="175" t="s">
        <v>247</v>
      </c>
      <c r="G200" s="175" t="s">
        <v>4425</v>
      </c>
      <c r="H200" s="175" t="s">
        <v>4426</v>
      </c>
      <c r="I200" s="175" t="s">
        <v>4427</v>
      </c>
      <c r="J200" s="175" t="s">
        <v>4428</v>
      </c>
      <c r="K200" s="175" t="s">
        <v>4429</v>
      </c>
      <c r="L200" s="175" t="s">
        <v>4430</v>
      </c>
      <c r="M200" s="175" t="s">
        <v>4431</v>
      </c>
      <c r="N200" s="175" t="s">
        <v>4432</v>
      </c>
      <c r="O200" s="175" t="s">
        <v>4262</v>
      </c>
      <c r="P200" s="175" t="s">
        <v>4263</v>
      </c>
      <c r="Q200" s="175" t="s">
        <v>4264</v>
      </c>
      <c r="R200" s="175" t="s">
        <v>259</v>
      </c>
      <c r="S200" s="175" t="s">
        <v>4433</v>
      </c>
      <c r="T200" s="175" t="s">
        <v>4434</v>
      </c>
      <c r="U200" s="175" t="s">
        <v>4435</v>
      </c>
      <c r="V200" s="175" t="s">
        <v>4436</v>
      </c>
      <c r="W200" s="175" t="s">
        <v>4437</v>
      </c>
      <c r="X200" s="175" t="s">
        <v>4438</v>
      </c>
      <c r="Y200" s="175" t="s">
        <v>4439</v>
      </c>
      <c r="Z200" s="175" t="s">
        <v>4440</v>
      </c>
    </row>
    <row r="201" spans="1:26" s="164" customFormat="1" ht="30" customHeight="1" x14ac:dyDescent="0.25">
      <c r="A201" s="177"/>
      <c r="B201" s="178"/>
      <c r="C201" s="176"/>
      <c r="D201" s="174">
        <v>195</v>
      </c>
      <c r="E201" s="175" t="s">
        <v>4298</v>
      </c>
      <c r="F201" s="175" t="s">
        <v>4441</v>
      </c>
      <c r="G201" s="175" t="s">
        <v>4442</v>
      </c>
      <c r="H201" s="175" t="s">
        <v>4443</v>
      </c>
      <c r="I201" s="175" t="s">
        <v>4444</v>
      </c>
      <c r="J201" s="175" t="s">
        <v>4445</v>
      </c>
      <c r="K201" s="175" t="s">
        <v>4446</v>
      </c>
      <c r="L201" s="175" t="s">
        <v>4447</v>
      </c>
      <c r="M201" s="175" t="s">
        <v>4448</v>
      </c>
      <c r="N201" s="175" t="s">
        <v>4449</v>
      </c>
      <c r="O201" s="175" t="s">
        <v>4262</v>
      </c>
      <c r="P201" s="175" t="s">
        <v>4263</v>
      </c>
      <c r="Q201" s="175" t="s">
        <v>4264</v>
      </c>
      <c r="R201" s="175" t="s">
        <v>259</v>
      </c>
      <c r="S201" s="175" t="s">
        <v>4450</v>
      </c>
      <c r="T201" s="175" t="s">
        <v>4451</v>
      </c>
      <c r="U201" s="175" t="s">
        <v>4452</v>
      </c>
      <c r="V201" s="175" t="s">
        <v>4453</v>
      </c>
      <c r="W201" s="175" t="s">
        <v>4454</v>
      </c>
      <c r="X201" s="175" t="s">
        <v>4455</v>
      </c>
      <c r="Y201" s="175" t="s">
        <v>4456</v>
      </c>
      <c r="Z201" s="175" t="s">
        <v>4457</v>
      </c>
    </row>
    <row r="202" spans="1:26" s="164" customFormat="1" ht="30" customHeight="1" x14ac:dyDescent="0.25">
      <c r="A202" s="177"/>
      <c r="B202" s="178"/>
      <c r="C202" s="176"/>
      <c r="D202" s="174">
        <v>196</v>
      </c>
      <c r="E202" s="175" t="s">
        <v>4298</v>
      </c>
      <c r="F202" s="175" t="s">
        <v>4441</v>
      </c>
      <c r="G202" s="175" t="s">
        <v>4458</v>
      </c>
      <c r="H202" s="175" t="s">
        <v>4459</v>
      </c>
      <c r="I202" s="175" t="s">
        <v>4460</v>
      </c>
      <c r="J202" s="175" t="s">
        <v>4461</v>
      </c>
      <c r="K202" s="175" t="s">
        <v>4462</v>
      </c>
      <c r="L202" s="175" t="s">
        <v>4463</v>
      </c>
      <c r="M202" s="175" t="s">
        <v>4464</v>
      </c>
      <c r="N202" s="175" t="s">
        <v>4465</v>
      </c>
      <c r="O202" s="175" t="s">
        <v>4262</v>
      </c>
      <c r="P202" s="175" t="s">
        <v>4263</v>
      </c>
      <c r="Q202" s="175" t="s">
        <v>4264</v>
      </c>
      <c r="R202" s="175" t="s">
        <v>259</v>
      </c>
      <c r="S202" s="175" t="s">
        <v>4466</v>
      </c>
      <c r="T202" s="175" t="s">
        <v>4467</v>
      </c>
      <c r="U202" s="175" t="s">
        <v>4468</v>
      </c>
      <c r="V202" s="175" t="s">
        <v>4469</v>
      </c>
      <c r="W202" s="175" t="s">
        <v>4294</v>
      </c>
      <c r="X202" s="175" t="s">
        <v>4470</v>
      </c>
      <c r="Y202" s="175" t="s">
        <v>4471</v>
      </c>
      <c r="Z202" s="175" t="s">
        <v>4472</v>
      </c>
    </row>
    <row r="203" spans="1:26" s="164" customFormat="1" ht="30" customHeight="1" x14ac:dyDescent="0.25">
      <c r="A203" s="177"/>
      <c r="B203" s="178"/>
      <c r="C203" s="176"/>
      <c r="D203" s="174">
        <v>197</v>
      </c>
      <c r="E203" s="175" t="s">
        <v>153</v>
      </c>
      <c r="F203" s="175" t="s">
        <v>247</v>
      </c>
      <c r="G203" s="175" t="s">
        <v>4473</v>
      </c>
      <c r="H203" s="175" t="s">
        <v>4474</v>
      </c>
      <c r="I203" s="175" t="s">
        <v>4475</v>
      </c>
      <c r="J203" s="175" t="s">
        <v>4476</v>
      </c>
      <c r="K203" s="175" t="s">
        <v>4477</v>
      </c>
      <c r="L203" s="175" t="s">
        <v>4478</v>
      </c>
      <c r="M203" s="175" t="s">
        <v>4479</v>
      </c>
      <c r="N203" s="175" t="s">
        <v>4480</v>
      </c>
      <c r="O203" s="175" t="s">
        <v>4262</v>
      </c>
      <c r="P203" s="175" t="s">
        <v>4263</v>
      </c>
      <c r="Q203" s="175" t="s">
        <v>4264</v>
      </c>
      <c r="R203" s="175" t="s">
        <v>259</v>
      </c>
      <c r="S203" s="175" t="s">
        <v>4481</v>
      </c>
      <c r="T203" s="175" t="s">
        <v>4482</v>
      </c>
      <c r="U203" s="175" t="s">
        <v>4483</v>
      </c>
      <c r="V203" s="175" t="s">
        <v>4484</v>
      </c>
      <c r="W203" s="175" t="s">
        <v>4485</v>
      </c>
      <c r="X203" s="175" t="s">
        <v>4486</v>
      </c>
      <c r="Y203" s="175" t="s">
        <v>4487</v>
      </c>
      <c r="Z203" s="175" t="s">
        <v>4488</v>
      </c>
    </row>
    <row r="204" spans="1:26" s="164" customFormat="1" ht="30" customHeight="1" x14ac:dyDescent="0.25">
      <c r="A204" s="177"/>
      <c r="B204" s="178"/>
      <c r="C204" s="176"/>
      <c r="D204" s="174">
        <v>198</v>
      </c>
      <c r="E204" s="175" t="s">
        <v>4347</v>
      </c>
      <c r="F204" s="175" t="s">
        <v>4299</v>
      </c>
      <c r="G204" s="175" t="s">
        <v>4489</v>
      </c>
      <c r="H204" s="175" t="s">
        <v>4490</v>
      </c>
      <c r="I204" s="175" t="s">
        <v>4491</v>
      </c>
      <c r="J204" s="175" t="s">
        <v>4492</v>
      </c>
      <c r="K204" s="175" t="s">
        <v>4493</v>
      </c>
      <c r="L204" s="175" t="s">
        <v>4494</v>
      </c>
      <c r="M204" s="175" t="s">
        <v>4495</v>
      </c>
      <c r="N204" s="175" t="s">
        <v>4496</v>
      </c>
      <c r="O204" s="175" t="s">
        <v>4262</v>
      </c>
      <c r="P204" s="175" t="s">
        <v>4263</v>
      </c>
      <c r="Q204" s="175" t="s">
        <v>4264</v>
      </c>
      <c r="R204" s="175" t="s">
        <v>259</v>
      </c>
      <c r="S204" s="175" t="s">
        <v>4497</v>
      </c>
      <c r="T204" s="175" t="s">
        <v>4498</v>
      </c>
      <c r="U204" s="175" t="s">
        <v>4499</v>
      </c>
      <c r="V204" s="175" t="s">
        <v>4500</v>
      </c>
      <c r="W204" s="175" t="s">
        <v>4501</v>
      </c>
      <c r="X204" s="175" t="s">
        <v>4502</v>
      </c>
      <c r="Y204" s="175" t="s">
        <v>4503</v>
      </c>
      <c r="Z204" s="175" t="s">
        <v>4504</v>
      </c>
    </row>
    <row r="205" spans="1:26" s="164" customFormat="1" ht="30" customHeight="1" x14ac:dyDescent="0.25">
      <c r="A205" s="177"/>
      <c r="B205" s="178"/>
      <c r="C205" s="176"/>
      <c r="D205" s="174">
        <v>199</v>
      </c>
      <c r="E205" s="175" t="s">
        <v>4505</v>
      </c>
      <c r="F205" s="175" t="s">
        <v>247</v>
      </c>
      <c r="G205" s="175" t="s">
        <v>4506</v>
      </c>
      <c r="H205" s="175" t="s">
        <v>4507</v>
      </c>
      <c r="I205" s="175" t="s">
        <v>4508</v>
      </c>
      <c r="J205" s="175" t="s">
        <v>4509</v>
      </c>
      <c r="K205" s="175" t="s">
        <v>4510</v>
      </c>
      <c r="L205" s="175" t="s">
        <v>4511</v>
      </c>
      <c r="M205" s="175" t="s">
        <v>4512</v>
      </c>
      <c r="N205" s="175" t="s">
        <v>4513</v>
      </c>
      <c r="O205" s="175" t="s">
        <v>4262</v>
      </c>
      <c r="P205" s="175" t="s">
        <v>4263</v>
      </c>
      <c r="Q205" s="175" t="s">
        <v>4264</v>
      </c>
      <c r="R205" s="175" t="s">
        <v>259</v>
      </c>
      <c r="S205" s="175" t="s">
        <v>4514</v>
      </c>
      <c r="T205" s="175" t="s">
        <v>4515</v>
      </c>
      <c r="U205" s="175" t="s">
        <v>4516</v>
      </c>
      <c r="V205" s="175" t="s">
        <v>4517</v>
      </c>
      <c r="W205" s="175" t="s">
        <v>4518</v>
      </c>
      <c r="X205" s="175" t="s">
        <v>4519</v>
      </c>
      <c r="Y205" s="175" t="s">
        <v>4520</v>
      </c>
      <c r="Z205" s="175" t="s">
        <v>4521</v>
      </c>
    </row>
    <row r="206" spans="1:26" s="164" customFormat="1" ht="30" customHeight="1" x14ac:dyDescent="0.25">
      <c r="A206" s="177"/>
      <c r="B206" s="178"/>
      <c r="C206" s="176"/>
      <c r="D206" s="174">
        <v>200</v>
      </c>
      <c r="E206" s="175" t="s">
        <v>4522</v>
      </c>
      <c r="F206" s="175" t="s">
        <v>247</v>
      </c>
      <c r="G206" s="175" t="s">
        <v>4523</v>
      </c>
      <c r="H206" s="175" t="s">
        <v>4524</v>
      </c>
      <c r="I206" s="175" t="s">
        <v>4525</v>
      </c>
      <c r="J206" s="175" t="s">
        <v>4526</v>
      </c>
      <c r="K206" s="175" t="s">
        <v>4527</v>
      </c>
      <c r="L206" s="175" t="s">
        <v>4528</v>
      </c>
      <c r="M206" s="175" t="s">
        <v>4529</v>
      </c>
      <c r="N206" s="175" t="s">
        <v>4530</v>
      </c>
      <c r="O206" s="175" t="s">
        <v>4262</v>
      </c>
      <c r="P206" s="175" t="s">
        <v>4263</v>
      </c>
      <c r="Q206" s="175" t="s">
        <v>4264</v>
      </c>
      <c r="R206" s="175" t="s">
        <v>259</v>
      </c>
      <c r="S206" s="175" t="s">
        <v>4531</v>
      </c>
      <c r="T206" s="175" t="s">
        <v>4532</v>
      </c>
      <c r="U206" s="175" t="s">
        <v>4533</v>
      </c>
      <c r="V206" s="175" t="s">
        <v>4534</v>
      </c>
      <c r="W206" s="175" t="s">
        <v>4535</v>
      </c>
      <c r="X206" s="175" t="s">
        <v>4536</v>
      </c>
      <c r="Y206" s="175" t="s">
        <v>4537</v>
      </c>
      <c r="Z206" s="175" t="s">
        <v>4538</v>
      </c>
    </row>
    <row r="207" spans="1:26" s="164" customFormat="1" ht="30" customHeight="1" x14ac:dyDescent="0.25">
      <c r="A207" s="177"/>
      <c r="B207" s="178"/>
      <c r="C207" s="176"/>
      <c r="D207" s="174">
        <v>201</v>
      </c>
      <c r="E207" s="175" t="s">
        <v>765</v>
      </c>
      <c r="F207" s="175" t="s">
        <v>247</v>
      </c>
      <c r="G207" s="175" t="s">
        <v>4539</v>
      </c>
      <c r="H207" s="175" t="s">
        <v>4540</v>
      </c>
      <c r="I207" s="175" t="s">
        <v>4541</v>
      </c>
      <c r="J207" s="175" t="s">
        <v>4542</v>
      </c>
      <c r="K207" s="175" t="s">
        <v>4543</v>
      </c>
      <c r="L207" s="175" t="s">
        <v>4544</v>
      </c>
      <c r="M207" s="175" t="s">
        <v>4545</v>
      </c>
      <c r="N207" s="175" t="s">
        <v>4546</v>
      </c>
      <c r="O207" s="175" t="s">
        <v>4262</v>
      </c>
      <c r="P207" s="175" t="s">
        <v>4263</v>
      </c>
      <c r="Q207" s="175" t="s">
        <v>4264</v>
      </c>
      <c r="R207" s="175" t="s">
        <v>259</v>
      </c>
      <c r="S207" s="175" t="s">
        <v>4547</v>
      </c>
      <c r="T207" s="175" t="s">
        <v>4548</v>
      </c>
      <c r="U207" s="175" t="s">
        <v>4549</v>
      </c>
      <c r="V207" s="175" t="s">
        <v>4550</v>
      </c>
      <c r="W207" s="175" t="s">
        <v>4551</v>
      </c>
      <c r="X207" s="175" t="s">
        <v>4552</v>
      </c>
      <c r="Y207" s="175" t="s">
        <v>4553</v>
      </c>
      <c r="Z207" s="175" t="s">
        <v>4554</v>
      </c>
    </row>
    <row r="208" spans="1:26" s="164" customFormat="1" ht="30" customHeight="1" x14ac:dyDescent="0.25">
      <c r="A208" s="177"/>
      <c r="B208" s="178"/>
      <c r="C208" s="176"/>
      <c r="D208" s="174">
        <v>202</v>
      </c>
      <c r="E208" s="175" t="s">
        <v>324</v>
      </c>
      <c r="F208" s="175" t="s">
        <v>570</v>
      </c>
      <c r="G208" s="175" t="s">
        <v>4555</v>
      </c>
      <c r="H208" s="175" t="s">
        <v>4556</v>
      </c>
      <c r="I208" s="175" t="s">
        <v>4557</v>
      </c>
      <c r="J208" s="175" t="s">
        <v>4558</v>
      </c>
      <c r="K208" s="175" t="s">
        <v>4559</v>
      </c>
      <c r="L208" s="175" t="s">
        <v>4560</v>
      </c>
      <c r="M208" s="175" t="s">
        <v>4561</v>
      </c>
      <c r="N208" s="175" t="s">
        <v>4562</v>
      </c>
      <c r="O208" s="175" t="s">
        <v>4262</v>
      </c>
      <c r="P208" s="175" t="s">
        <v>4263</v>
      </c>
      <c r="Q208" s="175" t="s">
        <v>4264</v>
      </c>
      <c r="R208" s="175" t="s">
        <v>259</v>
      </c>
      <c r="S208" s="175" t="s">
        <v>4563</v>
      </c>
      <c r="T208" s="175" t="s">
        <v>4564</v>
      </c>
      <c r="U208" s="175" t="s">
        <v>4390</v>
      </c>
      <c r="V208" s="175" t="s">
        <v>4565</v>
      </c>
      <c r="W208" s="175" t="s">
        <v>4566</v>
      </c>
      <c r="X208" s="175" t="s">
        <v>4567</v>
      </c>
      <c r="Y208" s="175" t="s">
        <v>4568</v>
      </c>
      <c r="Z208" s="175" t="s">
        <v>4569</v>
      </c>
    </row>
    <row r="209" spans="1:26" s="164" customFormat="1" ht="30" customHeight="1" x14ac:dyDescent="0.25">
      <c r="A209" s="177"/>
      <c r="B209" s="178"/>
      <c r="C209" s="176"/>
      <c r="D209" s="174">
        <v>203</v>
      </c>
      <c r="E209" s="175" t="s">
        <v>4570</v>
      </c>
      <c r="F209" s="175" t="s">
        <v>205</v>
      </c>
      <c r="G209" s="175" t="s">
        <v>4571</v>
      </c>
      <c r="H209" s="175" t="s">
        <v>4572</v>
      </c>
      <c r="I209" s="175" t="s">
        <v>4573</v>
      </c>
      <c r="J209" s="175" t="s">
        <v>4574</v>
      </c>
      <c r="K209" s="175" t="s">
        <v>4575</v>
      </c>
      <c r="L209" s="175" t="s">
        <v>4576</v>
      </c>
      <c r="M209" s="175" t="s">
        <v>4577</v>
      </c>
      <c r="N209" s="175" t="s">
        <v>4578</v>
      </c>
      <c r="O209" s="175" t="s">
        <v>4262</v>
      </c>
      <c r="P209" s="175" t="s">
        <v>4263</v>
      </c>
      <c r="Q209" s="175" t="s">
        <v>4264</v>
      </c>
      <c r="R209" s="175" t="s">
        <v>259</v>
      </c>
      <c r="S209" s="175" t="s">
        <v>4579</v>
      </c>
      <c r="T209" s="175" t="s">
        <v>4434</v>
      </c>
      <c r="U209" s="175" t="s">
        <v>4580</v>
      </c>
      <c r="V209" s="175" t="s">
        <v>4581</v>
      </c>
      <c r="W209" s="175" t="s">
        <v>4582</v>
      </c>
      <c r="X209" s="175" t="s">
        <v>4583</v>
      </c>
      <c r="Y209" s="175" t="s">
        <v>4314</v>
      </c>
      <c r="Z209" s="175" t="s">
        <v>4584</v>
      </c>
    </row>
    <row r="210" spans="1:26" s="164" customFormat="1" ht="30" customHeight="1" x14ac:dyDescent="0.25">
      <c r="A210" s="177"/>
      <c r="B210" s="178"/>
      <c r="C210" s="176"/>
      <c r="D210" s="174">
        <v>204</v>
      </c>
      <c r="E210" s="175" t="s">
        <v>506</v>
      </c>
      <c r="F210" s="175" t="s">
        <v>325</v>
      </c>
      <c r="G210" s="175" t="s">
        <v>4585</v>
      </c>
      <c r="H210" s="175" t="s">
        <v>4586</v>
      </c>
      <c r="I210" s="175" t="s">
        <v>4587</v>
      </c>
      <c r="J210" s="175" t="s">
        <v>4588</v>
      </c>
      <c r="K210" s="175" t="s">
        <v>4589</v>
      </c>
      <c r="L210" s="175" t="s">
        <v>4590</v>
      </c>
      <c r="M210" s="175" t="s">
        <v>4591</v>
      </c>
      <c r="N210" s="175" t="s">
        <v>4592</v>
      </c>
      <c r="O210" s="175" t="s">
        <v>4262</v>
      </c>
      <c r="P210" s="175" t="s">
        <v>4263</v>
      </c>
      <c r="Q210" s="175" t="s">
        <v>4264</v>
      </c>
      <c r="R210" s="175" t="s">
        <v>259</v>
      </c>
      <c r="S210" s="175" t="s">
        <v>4593</v>
      </c>
      <c r="T210" s="175" t="s">
        <v>4594</v>
      </c>
      <c r="U210" s="175" t="s">
        <v>4595</v>
      </c>
      <c r="V210" s="175" t="s">
        <v>4484</v>
      </c>
      <c r="W210" s="175" t="s">
        <v>4596</v>
      </c>
      <c r="X210" s="175" t="s">
        <v>4597</v>
      </c>
      <c r="Y210" s="175" t="s">
        <v>4598</v>
      </c>
      <c r="Z210" s="175" t="s">
        <v>4599</v>
      </c>
    </row>
    <row r="211" spans="1:26" s="164" customFormat="1" ht="30" customHeight="1" x14ac:dyDescent="0.25">
      <c r="A211" s="177"/>
      <c r="B211" s="178"/>
      <c r="C211" s="176"/>
      <c r="D211" s="174">
        <v>205</v>
      </c>
      <c r="E211" s="175" t="s">
        <v>798</v>
      </c>
      <c r="F211" s="175" t="s">
        <v>247</v>
      </c>
      <c r="G211" s="175" t="s">
        <v>4600</v>
      </c>
      <c r="H211" s="175" t="s">
        <v>4601</v>
      </c>
      <c r="I211" s="175" t="s">
        <v>4602</v>
      </c>
      <c r="J211" s="175" t="s">
        <v>4603</v>
      </c>
      <c r="K211" s="175" t="s">
        <v>4604</v>
      </c>
      <c r="L211" s="175" t="s">
        <v>4605</v>
      </c>
      <c r="M211" s="175" t="s">
        <v>4606</v>
      </c>
      <c r="N211" s="175" t="s">
        <v>4607</v>
      </c>
      <c r="O211" s="175" t="s">
        <v>4262</v>
      </c>
      <c r="P211" s="175" t="s">
        <v>4263</v>
      </c>
      <c r="Q211" s="175" t="s">
        <v>4264</v>
      </c>
      <c r="R211" s="175" t="s">
        <v>259</v>
      </c>
      <c r="S211" s="175" t="s">
        <v>534</v>
      </c>
      <c r="T211" s="175" t="s">
        <v>4608</v>
      </c>
      <c r="U211" s="175" t="s">
        <v>4609</v>
      </c>
      <c r="V211" s="175" t="s">
        <v>4610</v>
      </c>
      <c r="W211" s="175" t="s">
        <v>4611</v>
      </c>
      <c r="X211" s="175" t="s">
        <v>4612</v>
      </c>
      <c r="Y211" s="175" t="s">
        <v>4613</v>
      </c>
      <c r="Z211" s="175" t="s">
        <v>4614</v>
      </c>
    </row>
    <row r="212" spans="1:26" s="164" customFormat="1" ht="30" customHeight="1" x14ac:dyDescent="0.25">
      <c r="A212" s="177"/>
      <c r="B212" s="178"/>
      <c r="C212" s="176"/>
      <c r="D212" s="174">
        <v>206</v>
      </c>
      <c r="E212" s="175" t="s">
        <v>3988</v>
      </c>
      <c r="F212" s="175" t="s">
        <v>247</v>
      </c>
      <c r="G212" s="175" t="s">
        <v>4615</v>
      </c>
      <c r="H212" s="175" t="s">
        <v>4616</v>
      </c>
      <c r="I212" s="175" t="s">
        <v>4617</v>
      </c>
      <c r="J212" s="175" t="s">
        <v>4618</v>
      </c>
      <c r="K212" s="175" t="s">
        <v>4619</v>
      </c>
      <c r="L212" s="175" t="s">
        <v>4620</v>
      </c>
      <c r="M212" s="175" t="s">
        <v>4621</v>
      </c>
      <c r="N212" s="175" t="s">
        <v>4622</v>
      </c>
      <c r="O212" s="175" t="s">
        <v>4262</v>
      </c>
      <c r="P212" s="175" t="s">
        <v>4263</v>
      </c>
      <c r="Q212" s="175" t="s">
        <v>4264</v>
      </c>
      <c r="R212" s="175" t="s">
        <v>259</v>
      </c>
      <c r="S212" s="175" t="s">
        <v>3996</v>
      </c>
      <c r="T212" s="175" t="s">
        <v>4389</v>
      </c>
      <c r="U212" s="175" t="s">
        <v>4623</v>
      </c>
      <c r="V212" s="175" t="s">
        <v>4624</v>
      </c>
      <c r="W212" s="175" t="s">
        <v>4625</v>
      </c>
      <c r="X212" s="175" t="s">
        <v>4626</v>
      </c>
      <c r="Y212" s="175" t="s">
        <v>4627</v>
      </c>
      <c r="Z212" s="175" t="s">
        <v>4628</v>
      </c>
    </row>
    <row r="213" spans="1:26" s="164" customFormat="1" ht="30" customHeight="1" x14ac:dyDescent="0.25">
      <c r="A213" s="177"/>
      <c r="B213" s="178"/>
      <c r="C213" s="176"/>
      <c r="D213" s="174">
        <v>207</v>
      </c>
      <c r="E213" s="175" t="s">
        <v>385</v>
      </c>
      <c r="F213" s="175" t="s">
        <v>154</v>
      </c>
      <c r="G213" s="175" t="s">
        <v>4629</v>
      </c>
      <c r="H213" s="175" t="s">
        <v>4630</v>
      </c>
      <c r="I213" s="175" t="s">
        <v>4631</v>
      </c>
      <c r="J213" s="175" t="s">
        <v>4632</v>
      </c>
      <c r="K213" s="175" t="s">
        <v>4633</v>
      </c>
      <c r="L213" s="175" t="s">
        <v>4634</v>
      </c>
      <c r="M213" s="175" t="s">
        <v>4635</v>
      </c>
      <c r="N213" s="175" t="s">
        <v>4636</v>
      </c>
      <c r="O213" s="175" t="s">
        <v>4262</v>
      </c>
      <c r="P213" s="175" t="s">
        <v>4263</v>
      </c>
      <c r="Q213" s="175" t="s">
        <v>4264</v>
      </c>
      <c r="R213" s="175" t="s">
        <v>259</v>
      </c>
      <c r="S213" s="175" t="s">
        <v>4637</v>
      </c>
      <c r="T213" s="175" t="s">
        <v>4638</v>
      </c>
      <c r="U213" s="175" t="s">
        <v>4390</v>
      </c>
      <c r="V213" s="175" t="s">
        <v>4639</v>
      </c>
      <c r="W213" s="175" t="s">
        <v>4640</v>
      </c>
      <c r="X213" s="175" t="s">
        <v>4641</v>
      </c>
      <c r="Y213" s="175" t="s">
        <v>4642</v>
      </c>
      <c r="Z213" s="175" t="s">
        <v>4643</v>
      </c>
    </row>
    <row r="214" spans="1:26" s="164" customFormat="1" ht="30" customHeight="1" x14ac:dyDescent="0.25">
      <c r="A214" s="177"/>
      <c r="B214" s="178"/>
      <c r="C214" s="176"/>
      <c r="D214" s="174">
        <v>208</v>
      </c>
      <c r="E214" s="175" t="s">
        <v>4644</v>
      </c>
      <c r="F214" s="175" t="s">
        <v>247</v>
      </c>
      <c r="G214" s="175" t="s">
        <v>4645</v>
      </c>
      <c r="H214" s="175" t="s">
        <v>4646</v>
      </c>
      <c r="I214" s="175" t="s">
        <v>4647</v>
      </c>
      <c r="J214" s="175" t="s">
        <v>4648</v>
      </c>
      <c r="K214" s="175" t="s">
        <v>4649</v>
      </c>
      <c r="L214" s="175" t="s">
        <v>4650</v>
      </c>
      <c r="M214" s="175" t="s">
        <v>4651</v>
      </c>
      <c r="N214" s="175" t="s">
        <v>4652</v>
      </c>
      <c r="O214" s="175" t="s">
        <v>4262</v>
      </c>
      <c r="P214" s="175" t="s">
        <v>4263</v>
      </c>
      <c r="Q214" s="175" t="s">
        <v>4264</v>
      </c>
      <c r="R214" s="175" t="s">
        <v>259</v>
      </c>
      <c r="S214" s="175" t="s">
        <v>4653</v>
      </c>
      <c r="T214" s="175" t="s">
        <v>4654</v>
      </c>
      <c r="U214" s="175" t="s">
        <v>4655</v>
      </c>
      <c r="V214" s="175" t="s">
        <v>4565</v>
      </c>
      <c r="W214" s="175" t="s">
        <v>4656</v>
      </c>
      <c r="X214" s="175" t="s">
        <v>4657</v>
      </c>
      <c r="Y214" s="175" t="s">
        <v>4658</v>
      </c>
      <c r="Z214" s="175" t="s">
        <v>4659</v>
      </c>
    </row>
    <row r="215" spans="1:26" s="164" customFormat="1" ht="30" customHeight="1" x14ac:dyDescent="0.25">
      <c r="A215" s="177"/>
      <c r="B215" s="178"/>
      <c r="C215" s="176"/>
      <c r="D215" s="174">
        <v>209</v>
      </c>
      <c r="E215" s="175" t="s">
        <v>4505</v>
      </c>
      <c r="F215" s="175" t="s">
        <v>247</v>
      </c>
      <c r="G215" s="175" t="s">
        <v>4660</v>
      </c>
      <c r="H215" s="175" t="s">
        <v>4661</v>
      </c>
      <c r="I215" s="175" t="s">
        <v>4662</v>
      </c>
      <c r="J215" s="175" t="s">
        <v>4663</v>
      </c>
      <c r="K215" s="175" t="s">
        <v>4664</v>
      </c>
      <c r="L215" s="175" t="s">
        <v>4665</v>
      </c>
      <c r="M215" s="175" t="s">
        <v>4666</v>
      </c>
      <c r="N215" s="175" t="s">
        <v>4667</v>
      </c>
      <c r="O215" s="175" t="s">
        <v>4262</v>
      </c>
      <c r="P215" s="175" t="s">
        <v>4263</v>
      </c>
      <c r="Q215" s="175" t="s">
        <v>4264</v>
      </c>
      <c r="R215" s="175" t="s">
        <v>259</v>
      </c>
      <c r="S215" s="175" t="s">
        <v>4668</v>
      </c>
      <c r="T215" s="175" t="s">
        <v>4669</v>
      </c>
      <c r="U215" s="175" t="s">
        <v>4670</v>
      </c>
      <c r="V215" s="175" t="s">
        <v>4671</v>
      </c>
      <c r="W215" s="175" t="s">
        <v>4672</v>
      </c>
      <c r="X215" s="175" t="s">
        <v>4657</v>
      </c>
      <c r="Y215" s="175" t="s">
        <v>4673</v>
      </c>
      <c r="Z215" s="175" t="s">
        <v>4674</v>
      </c>
    </row>
    <row r="216" spans="1:26" s="164" customFormat="1" ht="30" customHeight="1" x14ac:dyDescent="0.25">
      <c r="A216" s="177"/>
      <c r="B216" s="178"/>
      <c r="C216" s="176"/>
      <c r="D216" s="174">
        <v>210</v>
      </c>
      <c r="E216" s="175" t="s">
        <v>4347</v>
      </c>
      <c r="F216" s="175" t="s">
        <v>4675</v>
      </c>
      <c r="G216" s="175" t="s">
        <v>4676</v>
      </c>
      <c r="H216" s="175" t="s">
        <v>4677</v>
      </c>
      <c r="I216" s="175" t="s">
        <v>4678</v>
      </c>
      <c r="J216" s="175" t="s">
        <v>4679</v>
      </c>
      <c r="K216" s="175" t="s">
        <v>4680</v>
      </c>
      <c r="L216" s="175" t="s">
        <v>4681</v>
      </c>
      <c r="M216" s="175" t="s">
        <v>4682</v>
      </c>
      <c r="N216" s="175" t="s">
        <v>4683</v>
      </c>
      <c r="O216" s="175" t="s">
        <v>4262</v>
      </c>
      <c r="P216" s="175" t="s">
        <v>4263</v>
      </c>
      <c r="Q216" s="175" t="s">
        <v>4264</v>
      </c>
      <c r="R216" s="175" t="s">
        <v>259</v>
      </c>
      <c r="S216" s="175" t="s">
        <v>4684</v>
      </c>
      <c r="T216" s="175" t="s">
        <v>4685</v>
      </c>
      <c r="U216" s="175" t="s">
        <v>4686</v>
      </c>
      <c r="V216" s="175" t="s">
        <v>4687</v>
      </c>
      <c r="W216" s="175" t="s">
        <v>4688</v>
      </c>
      <c r="X216" s="175" t="s">
        <v>4689</v>
      </c>
      <c r="Y216" s="175" t="s">
        <v>4690</v>
      </c>
      <c r="Z216" s="175" t="s">
        <v>4691</v>
      </c>
    </row>
    <row r="217" spans="1:26" s="164" customFormat="1" ht="30" customHeight="1" x14ac:dyDescent="0.25">
      <c r="A217" s="177"/>
      <c r="B217" s="178"/>
      <c r="C217" s="176"/>
      <c r="D217" s="174">
        <v>211</v>
      </c>
      <c r="E217" s="175" t="s">
        <v>2096</v>
      </c>
      <c r="F217" s="175" t="s">
        <v>3674</v>
      </c>
      <c r="G217" s="175" t="s">
        <v>4692</v>
      </c>
      <c r="H217" s="175" t="s">
        <v>4693</v>
      </c>
      <c r="I217" s="175" t="s">
        <v>4694</v>
      </c>
      <c r="J217" s="175" t="s">
        <v>4695</v>
      </c>
      <c r="K217" s="175" t="s">
        <v>4696</v>
      </c>
      <c r="L217" s="175" t="s">
        <v>4697</v>
      </c>
      <c r="M217" s="175" t="s">
        <v>4698</v>
      </c>
      <c r="N217" s="175" t="s">
        <v>4699</v>
      </c>
      <c r="O217" s="175" t="s">
        <v>4262</v>
      </c>
      <c r="P217" s="175" t="s">
        <v>4263</v>
      </c>
      <c r="Q217" s="175" t="s">
        <v>4264</v>
      </c>
      <c r="R217" s="175" t="s">
        <v>259</v>
      </c>
      <c r="S217" s="175" t="s">
        <v>4700</v>
      </c>
      <c r="T217" s="175" t="s">
        <v>4701</v>
      </c>
      <c r="U217" s="175" t="s">
        <v>4702</v>
      </c>
      <c r="V217" s="175" t="s">
        <v>4469</v>
      </c>
      <c r="W217" s="175" t="s">
        <v>4703</v>
      </c>
      <c r="X217" s="175" t="s">
        <v>4704</v>
      </c>
      <c r="Y217" s="175" t="s">
        <v>4705</v>
      </c>
      <c r="Z217" s="175" t="s">
        <v>4706</v>
      </c>
    </row>
    <row r="218" spans="1:26" s="164" customFormat="1" ht="30" customHeight="1" x14ac:dyDescent="0.25">
      <c r="A218" s="177"/>
      <c r="B218" s="178"/>
      <c r="C218" s="176"/>
      <c r="D218" s="174">
        <v>212</v>
      </c>
      <c r="E218" s="175" t="s">
        <v>324</v>
      </c>
      <c r="F218" s="175" t="s">
        <v>247</v>
      </c>
      <c r="G218" s="175" t="s">
        <v>4707</v>
      </c>
      <c r="H218" s="175" t="s">
        <v>4708</v>
      </c>
      <c r="I218" s="175" t="s">
        <v>4709</v>
      </c>
      <c r="J218" s="175" t="s">
        <v>4710</v>
      </c>
      <c r="K218" s="175" t="s">
        <v>4711</v>
      </c>
      <c r="L218" s="175" t="s">
        <v>4712</v>
      </c>
      <c r="M218" s="175" t="s">
        <v>4713</v>
      </c>
      <c r="N218" s="175" t="s">
        <v>4714</v>
      </c>
      <c r="O218" s="175" t="s">
        <v>4262</v>
      </c>
      <c r="P218" s="175" t="s">
        <v>4263</v>
      </c>
      <c r="Q218" s="175" t="s">
        <v>4264</v>
      </c>
      <c r="R218" s="175" t="s">
        <v>259</v>
      </c>
      <c r="S218" s="175" t="s">
        <v>4715</v>
      </c>
      <c r="T218" s="175" t="s">
        <v>4716</v>
      </c>
      <c r="U218" s="175" t="s">
        <v>4390</v>
      </c>
      <c r="V218" s="175" t="s">
        <v>4565</v>
      </c>
      <c r="W218" s="175" t="s">
        <v>4717</v>
      </c>
      <c r="X218" s="175" t="s">
        <v>4657</v>
      </c>
      <c r="Y218" s="175" t="s">
        <v>4718</v>
      </c>
      <c r="Z218" s="175" t="s">
        <v>4719</v>
      </c>
    </row>
    <row r="219" spans="1:26" s="164" customFormat="1" ht="30" customHeight="1" x14ac:dyDescent="0.25">
      <c r="A219" s="177"/>
      <c r="B219" s="178"/>
      <c r="C219" s="176"/>
      <c r="D219" s="174">
        <v>213</v>
      </c>
      <c r="E219" s="175" t="s">
        <v>4720</v>
      </c>
      <c r="F219" s="175" t="s">
        <v>247</v>
      </c>
      <c r="G219" s="175" t="s">
        <v>4721</v>
      </c>
      <c r="H219" s="175" t="s">
        <v>4722</v>
      </c>
      <c r="I219" s="175" t="s">
        <v>4723</v>
      </c>
      <c r="J219" s="175" t="s">
        <v>4724</v>
      </c>
      <c r="K219" s="175" t="s">
        <v>4725</v>
      </c>
      <c r="L219" s="175" t="s">
        <v>4726</v>
      </c>
      <c r="M219" s="175" t="s">
        <v>4727</v>
      </c>
      <c r="N219" s="175" t="s">
        <v>4728</v>
      </c>
      <c r="O219" s="175" t="s">
        <v>4262</v>
      </c>
      <c r="P219" s="175" t="s">
        <v>4263</v>
      </c>
      <c r="Q219" s="175" t="s">
        <v>4264</v>
      </c>
      <c r="R219" s="175" t="s">
        <v>259</v>
      </c>
      <c r="S219" s="175" t="s">
        <v>4729</v>
      </c>
      <c r="T219" s="175" t="s">
        <v>4730</v>
      </c>
      <c r="U219" s="175" t="s">
        <v>4731</v>
      </c>
      <c r="V219" s="175" t="s">
        <v>4732</v>
      </c>
      <c r="W219" s="175" t="s">
        <v>4733</v>
      </c>
      <c r="X219" s="175" t="s">
        <v>4734</v>
      </c>
      <c r="Y219" s="175" t="s">
        <v>4735</v>
      </c>
      <c r="Z219" s="175" t="s">
        <v>4736</v>
      </c>
    </row>
    <row r="220" spans="1:26" s="164" customFormat="1" ht="30" customHeight="1" x14ac:dyDescent="0.25">
      <c r="A220" s="177"/>
      <c r="B220" s="178"/>
      <c r="C220" s="176"/>
      <c r="D220" s="174">
        <v>214</v>
      </c>
      <c r="E220" s="175" t="s">
        <v>153</v>
      </c>
      <c r="F220" s="175" t="s">
        <v>154</v>
      </c>
      <c r="G220" s="175" t="s">
        <v>155</v>
      </c>
      <c r="H220" s="175" t="s">
        <v>3794</v>
      </c>
      <c r="I220" s="175" t="s">
        <v>3795</v>
      </c>
      <c r="J220" s="175" t="s">
        <v>3796</v>
      </c>
      <c r="K220" s="175" t="s">
        <v>3780</v>
      </c>
      <c r="L220" s="175" t="s">
        <v>3781</v>
      </c>
      <c r="M220" s="175" t="s">
        <v>3797</v>
      </c>
      <c r="N220" s="175" t="s">
        <v>3798</v>
      </c>
      <c r="O220" s="175" t="s">
        <v>3799</v>
      </c>
      <c r="P220" s="175" t="s">
        <v>3800</v>
      </c>
      <c r="Q220" s="175" t="s">
        <v>3801</v>
      </c>
      <c r="R220" s="175" t="s">
        <v>164</v>
      </c>
      <c r="S220" s="175" t="s">
        <v>165</v>
      </c>
      <c r="T220" s="175" t="s">
        <v>166</v>
      </c>
      <c r="U220" s="175" t="s">
        <v>3802</v>
      </c>
      <c r="V220" s="175" t="s">
        <v>168</v>
      </c>
      <c r="W220" s="175" t="s">
        <v>1944</v>
      </c>
      <c r="X220" s="175" t="s">
        <v>3803</v>
      </c>
      <c r="Y220" s="175" t="s">
        <v>3804</v>
      </c>
      <c r="Z220" s="175" t="s">
        <v>3805</v>
      </c>
    </row>
    <row r="221" spans="1:26" s="164" customFormat="1" ht="30" customHeight="1" x14ac:dyDescent="0.25">
      <c r="A221" s="177"/>
      <c r="B221" s="178"/>
      <c r="C221" s="176"/>
      <c r="D221" s="174">
        <v>215</v>
      </c>
      <c r="E221" s="175" t="s">
        <v>204</v>
      </c>
      <c r="F221" s="175" t="s">
        <v>205</v>
      </c>
      <c r="G221" s="175" t="s">
        <v>206</v>
      </c>
      <c r="H221" s="175" t="s">
        <v>3817</v>
      </c>
      <c r="I221" s="175" t="s">
        <v>3818</v>
      </c>
      <c r="J221" s="175" t="s">
        <v>3819</v>
      </c>
      <c r="K221" s="175" t="s">
        <v>3820</v>
      </c>
      <c r="L221" s="175" t="s">
        <v>3821</v>
      </c>
      <c r="M221" s="175" t="s">
        <v>3822</v>
      </c>
      <c r="N221" s="175" t="s">
        <v>3823</v>
      </c>
      <c r="O221" s="175" t="s">
        <v>3799</v>
      </c>
      <c r="P221" s="175" t="s">
        <v>3824</v>
      </c>
      <c r="Q221" s="175" t="s">
        <v>3825</v>
      </c>
      <c r="R221" s="175" t="s">
        <v>164</v>
      </c>
      <c r="S221" s="175" t="s">
        <v>3826</v>
      </c>
      <c r="T221" s="175" t="s">
        <v>950</v>
      </c>
      <c r="U221" s="175" t="s">
        <v>951</v>
      </c>
      <c r="V221" s="175" t="s">
        <v>220</v>
      </c>
      <c r="W221" s="175" t="s">
        <v>221</v>
      </c>
      <c r="X221" s="175" t="s">
        <v>3827</v>
      </c>
      <c r="Y221" s="175" t="s">
        <v>3828</v>
      </c>
      <c r="Z221" s="175" t="s">
        <v>3829</v>
      </c>
    </row>
    <row r="222" spans="1:26" s="164" customFormat="1" ht="30" customHeight="1" x14ac:dyDescent="0.25">
      <c r="A222" s="177"/>
      <c r="B222" s="178"/>
      <c r="C222" s="176"/>
      <c r="D222" s="174">
        <v>216</v>
      </c>
      <c r="E222" s="175" t="s">
        <v>246</v>
      </c>
      <c r="F222" s="175" t="s">
        <v>247</v>
      </c>
      <c r="G222" s="175" t="s">
        <v>248</v>
      </c>
      <c r="H222" s="175" t="s">
        <v>3830</v>
      </c>
      <c r="I222" s="175" t="s">
        <v>3831</v>
      </c>
      <c r="J222" s="175" t="s">
        <v>3832</v>
      </c>
      <c r="K222" s="175" t="s">
        <v>3833</v>
      </c>
      <c r="L222" s="175" t="s">
        <v>3834</v>
      </c>
      <c r="M222" s="175" t="s">
        <v>3835</v>
      </c>
      <c r="N222" s="175" t="s">
        <v>3836</v>
      </c>
      <c r="O222" s="175" t="s">
        <v>3799</v>
      </c>
      <c r="P222" s="175" t="s">
        <v>3837</v>
      </c>
      <c r="Q222" s="175" t="s">
        <v>3838</v>
      </c>
      <c r="R222" s="175" t="s">
        <v>259</v>
      </c>
      <c r="S222" s="175" t="s">
        <v>260</v>
      </c>
      <c r="T222" s="175" t="s">
        <v>3839</v>
      </c>
      <c r="U222" s="175" t="s">
        <v>3840</v>
      </c>
      <c r="V222" s="175" t="s">
        <v>429</v>
      </c>
      <c r="W222" s="175" t="s">
        <v>893</v>
      </c>
      <c r="X222" s="175" t="s">
        <v>3841</v>
      </c>
      <c r="Y222" s="175" t="s">
        <v>3842</v>
      </c>
      <c r="Z222" s="175" t="s">
        <v>3843</v>
      </c>
    </row>
    <row r="223" spans="1:26" s="164" customFormat="1" ht="30" customHeight="1" x14ac:dyDescent="0.25">
      <c r="A223" s="177"/>
      <c r="B223" s="178"/>
      <c r="C223" s="176"/>
      <c r="D223" s="174">
        <v>217</v>
      </c>
      <c r="E223" s="175" t="s">
        <v>978</v>
      </c>
      <c r="F223" s="175" t="s">
        <v>154</v>
      </c>
      <c r="G223" s="175" t="s">
        <v>291</v>
      </c>
      <c r="H223" s="175" t="s">
        <v>3844</v>
      </c>
      <c r="I223" s="175" t="s">
        <v>3845</v>
      </c>
      <c r="J223" s="175" t="s">
        <v>3846</v>
      </c>
      <c r="K223" s="175" t="s">
        <v>3847</v>
      </c>
      <c r="L223" s="175" t="s">
        <v>3848</v>
      </c>
      <c r="M223" s="175" t="s">
        <v>3849</v>
      </c>
      <c r="N223" s="175" t="s">
        <v>3850</v>
      </c>
      <c r="O223" s="175" t="s">
        <v>3799</v>
      </c>
      <c r="P223" s="175" t="s">
        <v>3851</v>
      </c>
      <c r="Q223" s="175" t="s">
        <v>3852</v>
      </c>
      <c r="R223" s="175" t="s">
        <v>259</v>
      </c>
      <c r="S223" s="175" t="s">
        <v>3853</v>
      </c>
      <c r="T223" s="175" t="s">
        <v>3854</v>
      </c>
      <c r="U223" s="175" t="s">
        <v>304</v>
      </c>
      <c r="V223" s="175" t="s">
        <v>991</v>
      </c>
      <c r="W223" s="175" t="s">
        <v>306</v>
      </c>
      <c r="X223" s="175" t="s">
        <v>3855</v>
      </c>
      <c r="Y223" s="175" t="s">
        <v>3856</v>
      </c>
      <c r="Z223" s="175" t="s">
        <v>3857</v>
      </c>
    </row>
    <row r="224" spans="1:26" s="164" customFormat="1" ht="30" customHeight="1" x14ac:dyDescent="0.25">
      <c r="A224" s="177"/>
      <c r="B224" s="178"/>
      <c r="C224" s="176"/>
      <c r="D224" s="174">
        <v>218</v>
      </c>
      <c r="E224" s="175" t="s">
        <v>324</v>
      </c>
      <c r="F224" s="175" t="s">
        <v>325</v>
      </c>
      <c r="G224" s="175" t="s">
        <v>326</v>
      </c>
      <c r="H224" s="175" t="s">
        <v>3858</v>
      </c>
      <c r="I224" s="175" t="s">
        <v>3859</v>
      </c>
      <c r="J224" s="175" t="s">
        <v>3860</v>
      </c>
      <c r="K224" s="175" t="s">
        <v>3861</v>
      </c>
      <c r="L224" s="175" t="s">
        <v>3862</v>
      </c>
      <c r="M224" s="175" t="s">
        <v>3863</v>
      </c>
      <c r="N224" s="175" t="s">
        <v>868</v>
      </c>
      <c r="O224" s="175" t="s">
        <v>3799</v>
      </c>
      <c r="P224" s="175" t="s">
        <v>3864</v>
      </c>
      <c r="Q224" s="175" t="s">
        <v>3865</v>
      </c>
      <c r="R224" s="175" t="s">
        <v>259</v>
      </c>
      <c r="S224" s="175" t="s">
        <v>337</v>
      </c>
      <c r="T224" s="175" t="s">
        <v>3866</v>
      </c>
      <c r="U224" s="175" t="s">
        <v>3867</v>
      </c>
      <c r="V224" s="175" t="s">
        <v>3868</v>
      </c>
      <c r="W224" s="175" t="s">
        <v>3869</v>
      </c>
      <c r="X224" s="175" t="s">
        <v>3870</v>
      </c>
      <c r="Y224" s="175" t="s">
        <v>3871</v>
      </c>
      <c r="Z224" s="175" t="s">
        <v>3872</v>
      </c>
    </row>
    <row r="225" spans="1:26" s="164" customFormat="1" ht="30" customHeight="1" x14ac:dyDescent="0.25">
      <c r="A225" s="177"/>
      <c r="B225" s="178"/>
      <c r="C225" s="176"/>
      <c r="D225" s="174">
        <v>219</v>
      </c>
      <c r="E225" s="175" t="s">
        <v>385</v>
      </c>
      <c r="F225" s="175" t="s">
        <v>154</v>
      </c>
      <c r="G225" s="175" t="s">
        <v>355</v>
      </c>
      <c r="H225" s="175" t="s">
        <v>3873</v>
      </c>
      <c r="I225" s="175" t="s">
        <v>3874</v>
      </c>
      <c r="J225" s="175" t="s">
        <v>3875</v>
      </c>
      <c r="K225" s="175" t="s">
        <v>3876</v>
      </c>
      <c r="L225" s="175" t="s">
        <v>3877</v>
      </c>
      <c r="M225" s="175" t="s">
        <v>3878</v>
      </c>
      <c r="N225" s="175" t="s">
        <v>725</v>
      </c>
      <c r="O225" s="175" t="s">
        <v>3799</v>
      </c>
      <c r="P225" s="175" t="s">
        <v>3879</v>
      </c>
      <c r="Q225" s="175" t="s">
        <v>3825</v>
      </c>
      <c r="R225" s="175" t="s">
        <v>164</v>
      </c>
      <c r="S225" s="175" t="s">
        <v>3880</v>
      </c>
      <c r="T225" s="175" t="s">
        <v>3881</v>
      </c>
      <c r="U225" s="175" t="s">
        <v>3882</v>
      </c>
      <c r="V225" s="175" t="s">
        <v>3883</v>
      </c>
      <c r="W225" s="175" t="s">
        <v>1497</v>
      </c>
      <c r="X225" s="175" t="s">
        <v>3884</v>
      </c>
      <c r="Y225" s="175" t="s">
        <v>3885</v>
      </c>
      <c r="Z225" s="175" t="s">
        <v>3886</v>
      </c>
    </row>
    <row r="226" spans="1:26" s="164" customFormat="1" ht="30" customHeight="1" x14ac:dyDescent="0.25">
      <c r="A226" s="177"/>
      <c r="B226" s="178"/>
      <c r="C226" s="176"/>
      <c r="D226" s="174">
        <v>220</v>
      </c>
      <c r="E226" s="175" t="s">
        <v>385</v>
      </c>
      <c r="F226" s="175" t="s">
        <v>205</v>
      </c>
      <c r="G226" s="175" t="s">
        <v>386</v>
      </c>
      <c r="H226" s="175" t="s">
        <v>3887</v>
      </c>
      <c r="I226" s="175" t="s">
        <v>3888</v>
      </c>
      <c r="J226" s="175" t="s">
        <v>389</v>
      </c>
      <c r="K226" s="175" t="s">
        <v>3889</v>
      </c>
      <c r="L226" s="175" t="s">
        <v>3890</v>
      </c>
      <c r="M226" s="175" t="s">
        <v>3891</v>
      </c>
      <c r="N226" s="175" t="s">
        <v>3892</v>
      </c>
      <c r="O226" s="175" t="s">
        <v>3799</v>
      </c>
      <c r="P226" s="175" t="s">
        <v>3893</v>
      </c>
      <c r="Q226" s="175" t="s">
        <v>3825</v>
      </c>
      <c r="R226" s="175" t="s">
        <v>164</v>
      </c>
      <c r="S226" s="175" t="s">
        <v>3894</v>
      </c>
      <c r="T226" s="175" t="s">
        <v>1474</v>
      </c>
      <c r="U226" s="175" t="s">
        <v>3895</v>
      </c>
      <c r="V226" s="175" t="s">
        <v>3896</v>
      </c>
      <c r="W226" s="175" t="s">
        <v>400</v>
      </c>
      <c r="X226" s="175" t="s">
        <v>3897</v>
      </c>
      <c r="Y226" s="175" t="s">
        <v>3898</v>
      </c>
      <c r="Z226" s="175" t="s">
        <v>3899</v>
      </c>
    </row>
    <row r="227" spans="1:26" s="164" customFormat="1" ht="30" customHeight="1" x14ac:dyDescent="0.25">
      <c r="A227" s="177"/>
      <c r="B227" s="178"/>
      <c r="C227" s="176"/>
      <c r="D227" s="174">
        <v>221</v>
      </c>
      <c r="E227" s="175" t="s">
        <v>415</v>
      </c>
      <c r="F227" s="175" t="s">
        <v>247</v>
      </c>
      <c r="G227" s="175" t="s">
        <v>416</v>
      </c>
      <c r="H227" s="175" t="s">
        <v>417</v>
      </c>
      <c r="I227" s="175" t="s">
        <v>3900</v>
      </c>
      <c r="J227" s="175" t="s">
        <v>3901</v>
      </c>
      <c r="K227" s="175" t="s">
        <v>3902</v>
      </c>
      <c r="L227" s="175" t="s">
        <v>3903</v>
      </c>
      <c r="M227" s="175" t="s">
        <v>3904</v>
      </c>
      <c r="N227" s="175" t="s">
        <v>3905</v>
      </c>
      <c r="O227" s="175" t="s">
        <v>3799</v>
      </c>
      <c r="P227" s="175" t="s">
        <v>3906</v>
      </c>
      <c r="Q227" s="175" t="s">
        <v>3801</v>
      </c>
      <c r="R227" s="175" t="s">
        <v>164</v>
      </c>
      <c r="S227" s="175" t="s">
        <v>426</v>
      </c>
      <c r="T227" s="175" t="s">
        <v>427</v>
      </c>
      <c r="U227" s="175" t="s">
        <v>428</v>
      </c>
      <c r="V227" s="175" t="s">
        <v>429</v>
      </c>
      <c r="W227" s="175" t="s">
        <v>3907</v>
      </c>
      <c r="X227" s="175" t="s">
        <v>3908</v>
      </c>
      <c r="Y227" s="175" t="s">
        <v>3909</v>
      </c>
      <c r="Z227" s="175" t="s">
        <v>433</v>
      </c>
    </row>
    <row r="228" spans="1:26" s="164" customFormat="1" ht="30" customHeight="1" x14ac:dyDescent="0.25">
      <c r="A228" s="177"/>
      <c r="B228" s="178"/>
      <c r="C228" s="176"/>
      <c r="D228" s="174">
        <v>222</v>
      </c>
      <c r="E228" s="175" t="s">
        <v>444</v>
      </c>
      <c r="F228" s="175" t="s">
        <v>154</v>
      </c>
      <c r="G228" s="175" t="s">
        <v>445</v>
      </c>
      <c r="H228" s="175" t="s">
        <v>3910</v>
      </c>
      <c r="I228" s="175" t="s">
        <v>3911</v>
      </c>
      <c r="J228" s="175" t="s">
        <v>3912</v>
      </c>
      <c r="K228" s="175" t="s">
        <v>3913</v>
      </c>
      <c r="L228" s="175" t="s">
        <v>3914</v>
      </c>
      <c r="M228" s="175" t="s">
        <v>3915</v>
      </c>
      <c r="N228" s="175" t="s">
        <v>3916</v>
      </c>
      <c r="O228" s="175" t="s">
        <v>3799</v>
      </c>
      <c r="P228" s="175" t="s">
        <v>3917</v>
      </c>
      <c r="Q228" s="175" t="s">
        <v>3838</v>
      </c>
      <c r="R228" s="175" t="s">
        <v>259</v>
      </c>
      <c r="S228" s="175" t="s">
        <v>455</v>
      </c>
      <c r="T228" s="175" t="s">
        <v>3918</v>
      </c>
      <c r="U228" s="175" t="s">
        <v>457</v>
      </c>
      <c r="V228" s="175" t="s">
        <v>3919</v>
      </c>
      <c r="W228" s="175" t="s">
        <v>893</v>
      </c>
      <c r="X228" s="175" t="s">
        <v>3920</v>
      </c>
      <c r="Y228" s="175" t="s">
        <v>3921</v>
      </c>
      <c r="Z228" s="175" t="s">
        <v>3922</v>
      </c>
    </row>
    <row r="229" spans="1:26" s="164" customFormat="1" ht="30" customHeight="1" x14ac:dyDescent="0.25">
      <c r="A229" s="177"/>
      <c r="B229" s="178"/>
      <c r="C229" s="176"/>
      <c r="D229" s="174">
        <v>223</v>
      </c>
      <c r="E229" s="175" t="s">
        <v>472</v>
      </c>
      <c r="F229" s="175" t="s">
        <v>247</v>
      </c>
      <c r="G229" s="175" t="s">
        <v>999</v>
      </c>
      <c r="H229" s="175" t="s">
        <v>3923</v>
      </c>
      <c r="I229" s="175" t="s">
        <v>3924</v>
      </c>
      <c r="J229" s="175" t="s">
        <v>3925</v>
      </c>
      <c r="K229" s="175" t="s">
        <v>3926</v>
      </c>
      <c r="L229" s="175" t="s">
        <v>3927</v>
      </c>
      <c r="M229" s="175" t="s">
        <v>3928</v>
      </c>
      <c r="N229" s="175" t="s">
        <v>3929</v>
      </c>
      <c r="O229" s="175" t="s">
        <v>3799</v>
      </c>
      <c r="P229" s="175" t="s">
        <v>3930</v>
      </c>
      <c r="Q229" s="175" t="s">
        <v>3931</v>
      </c>
      <c r="R229" s="175" t="s">
        <v>484</v>
      </c>
      <c r="S229" s="175" t="s">
        <v>472</v>
      </c>
      <c r="T229" s="175" t="s">
        <v>3932</v>
      </c>
      <c r="U229" s="175" t="s">
        <v>487</v>
      </c>
      <c r="V229" s="175" t="s">
        <v>488</v>
      </c>
      <c r="W229" s="175" t="s">
        <v>3933</v>
      </c>
      <c r="X229" s="175" t="s">
        <v>3934</v>
      </c>
      <c r="Y229" s="175" t="s">
        <v>3935</v>
      </c>
      <c r="Z229" s="175" t="s">
        <v>3936</v>
      </c>
    </row>
    <row r="230" spans="1:26" s="164" customFormat="1" ht="30" customHeight="1" x14ac:dyDescent="0.25">
      <c r="A230" s="177"/>
      <c r="B230" s="178"/>
      <c r="C230" s="176"/>
      <c r="D230" s="174">
        <v>224</v>
      </c>
      <c r="E230" s="175" t="s">
        <v>506</v>
      </c>
      <c r="F230" s="175" t="s">
        <v>247</v>
      </c>
      <c r="G230" s="175" t="s">
        <v>507</v>
      </c>
      <c r="H230" s="175" t="s">
        <v>3937</v>
      </c>
      <c r="I230" s="175" t="s">
        <v>3938</v>
      </c>
      <c r="J230" s="175" t="s">
        <v>3939</v>
      </c>
      <c r="K230" s="175" t="s">
        <v>3940</v>
      </c>
      <c r="L230" s="175" t="s">
        <v>3941</v>
      </c>
      <c r="M230" s="175" t="s">
        <v>3942</v>
      </c>
      <c r="N230" s="175" t="s">
        <v>3943</v>
      </c>
      <c r="O230" s="175" t="s">
        <v>3799</v>
      </c>
      <c r="P230" s="175" t="s">
        <v>3944</v>
      </c>
      <c r="Q230" s="175" t="s">
        <v>3945</v>
      </c>
      <c r="R230" s="175" t="s">
        <v>164</v>
      </c>
      <c r="S230" s="175" t="s">
        <v>3946</v>
      </c>
      <c r="T230" s="175" t="s">
        <v>3947</v>
      </c>
      <c r="U230" s="175" t="s">
        <v>519</v>
      </c>
      <c r="V230" s="175" t="s">
        <v>2385</v>
      </c>
      <c r="W230" s="175" t="s">
        <v>521</v>
      </c>
      <c r="X230" s="175" t="s">
        <v>3948</v>
      </c>
      <c r="Y230" s="175" t="s">
        <v>3949</v>
      </c>
      <c r="Z230" s="175" t="s">
        <v>1093</v>
      </c>
    </row>
    <row r="231" spans="1:26" s="164" customFormat="1" ht="30" customHeight="1" x14ac:dyDescent="0.25">
      <c r="A231" s="177"/>
      <c r="B231" s="178"/>
      <c r="C231" s="176"/>
      <c r="D231" s="174">
        <v>225</v>
      </c>
      <c r="E231" s="175" t="s">
        <v>798</v>
      </c>
      <c r="F231" s="175" t="s">
        <v>325</v>
      </c>
      <c r="G231" s="175" t="s">
        <v>535</v>
      </c>
      <c r="H231" s="175" t="s">
        <v>3950</v>
      </c>
      <c r="I231" s="175" t="s">
        <v>3951</v>
      </c>
      <c r="J231" s="175" t="s">
        <v>3952</v>
      </c>
      <c r="K231" s="175" t="s">
        <v>3953</v>
      </c>
      <c r="L231" s="175" t="s">
        <v>3954</v>
      </c>
      <c r="M231" s="175" t="s">
        <v>3955</v>
      </c>
      <c r="N231" s="175" t="s">
        <v>3956</v>
      </c>
      <c r="O231" s="175" t="s">
        <v>3799</v>
      </c>
      <c r="P231" s="175" t="s">
        <v>3957</v>
      </c>
      <c r="Q231" s="175" t="s">
        <v>3958</v>
      </c>
      <c r="R231" s="175" t="s">
        <v>484</v>
      </c>
      <c r="S231" s="175" t="s">
        <v>534</v>
      </c>
      <c r="T231" s="175" t="s">
        <v>3959</v>
      </c>
      <c r="U231" s="175" t="s">
        <v>548</v>
      </c>
      <c r="V231" s="175" t="s">
        <v>3960</v>
      </c>
      <c r="W231" s="175" t="s">
        <v>550</v>
      </c>
      <c r="X231" s="175" t="s">
        <v>3961</v>
      </c>
      <c r="Y231" s="175" t="s">
        <v>3962</v>
      </c>
      <c r="Z231" s="175" t="s">
        <v>3963</v>
      </c>
    </row>
    <row r="232" spans="1:26" s="164" customFormat="1" ht="30" customHeight="1" x14ac:dyDescent="0.25">
      <c r="A232" s="177"/>
      <c r="B232" s="178"/>
      <c r="C232" s="176"/>
      <c r="D232" s="174">
        <v>226</v>
      </c>
      <c r="E232" s="175" t="s">
        <v>385</v>
      </c>
      <c r="F232" s="175" t="s">
        <v>570</v>
      </c>
      <c r="G232" s="175" t="s">
        <v>571</v>
      </c>
      <c r="H232" s="175" t="s">
        <v>3964</v>
      </c>
      <c r="I232" s="175" t="s">
        <v>3965</v>
      </c>
      <c r="J232" s="175" t="s">
        <v>574</v>
      </c>
      <c r="K232" s="175" t="s">
        <v>3966</v>
      </c>
      <c r="L232" s="175" t="s">
        <v>3967</v>
      </c>
      <c r="M232" s="175" t="s">
        <v>3968</v>
      </c>
      <c r="N232" s="175" t="s">
        <v>1431</v>
      </c>
      <c r="O232" s="175" t="s">
        <v>3799</v>
      </c>
      <c r="P232" s="175" t="s">
        <v>3969</v>
      </c>
      <c r="Q232" s="175" t="s">
        <v>3825</v>
      </c>
      <c r="R232" s="175" t="s">
        <v>164</v>
      </c>
      <c r="S232" s="175" t="s">
        <v>2878</v>
      </c>
      <c r="T232" s="175" t="s">
        <v>3970</v>
      </c>
      <c r="U232" s="175" t="s">
        <v>3971</v>
      </c>
      <c r="V232" s="175" t="s">
        <v>584</v>
      </c>
      <c r="W232" s="175" t="s">
        <v>3972</v>
      </c>
      <c r="X232" s="175" t="s">
        <v>3973</v>
      </c>
      <c r="Y232" s="175" t="s">
        <v>3974</v>
      </c>
      <c r="Z232" s="175" t="s">
        <v>3975</v>
      </c>
    </row>
    <row r="233" spans="1:26" s="164" customFormat="1" ht="30" customHeight="1" x14ac:dyDescent="0.25">
      <c r="A233" s="177"/>
      <c r="B233" s="178"/>
      <c r="C233" s="176"/>
      <c r="D233" s="174">
        <v>227</v>
      </c>
      <c r="E233" s="175" t="s">
        <v>959</v>
      </c>
      <c r="F233" s="175" t="s">
        <v>154</v>
      </c>
      <c r="G233" s="175" t="s">
        <v>601</v>
      </c>
      <c r="H233" s="175" t="s">
        <v>3976</v>
      </c>
      <c r="I233" s="175" t="s">
        <v>3977</v>
      </c>
      <c r="J233" s="175" t="s">
        <v>3978</v>
      </c>
      <c r="K233" s="175" t="s">
        <v>3979</v>
      </c>
      <c r="L233" s="175" t="s">
        <v>3980</v>
      </c>
      <c r="M233" s="175" t="s">
        <v>3981</v>
      </c>
      <c r="N233" s="175" t="s">
        <v>3982</v>
      </c>
      <c r="O233" s="175" t="s">
        <v>3799</v>
      </c>
      <c r="P233" s="175" t="s">
        <v>3983</v>
      </c>
      <c r="Q233" s="175" t="s">
        <v>3825</v>
      </c>
      <c r="R233" s="175" t="s">
        <v>164</v>
      </c>
      <c r="S233" s="175" t="s">
        <v>2898</v>
      </c>
      <c r="T233" s="175" t="s">
        <v>3984</v>
      </c>
      <c r="U233" s="175" t="s">
        <v>1241</v>
      </c>
      <c r="V233" s="175" t="s">
        <v>614</v>
      </c>
      <c r="W233" s="175" t="s">
        <v>615</v>
      </c>
      <c r="X233" s="175" t="s">
        <v>3985</v>
      </c>
      <c r="Y233" s="175" t="s">
        <v>3986</v>
      </c>
      <c r="Z233" s="175" t="s">
        <v>3987</v>
      </c>
    </row>
    <row r="234" spans="1:26" s="164" customFormat="1" ht="30" customHeight="1" x14ac:dyDescent="0.25">
      <c r="A234" s="177"/>
      <c r="B234" s="178"/>
      <c r="C234" s="176"/>
      <c r="D234" s="174">
        <v>228</v>
      </c>
      <c r="E234" s="175" t="s">
        <v>3988</v>
      </c>
      <c r="F234" s="175" t="s">
        <v>247</v>
      </c>
      <c r="G234" s="175" t="s">
        <v>628</v>
      </c>
      <c r="H234" s="175" t="s">
        <v>3989</v>
      </c>
      <c r="I234" s="175" t="s">
        <v>3990</v>
      </c>
      <c r="J234" s="175" t="s">
        <v>631</v>
      </c>
      <c r="K234" s="175" t="s">
        <v>3991</v>
      </c>
      <c r="L234" s="175" t="s">
        <v>3992</v>
      </c>
      <c r="M234" s="175" t="s">
        <v>3993</v>
      </c>
      <c r="N234" s="175" t="s">
        <v>3994</v>
      </c>
      <c r="O234" s="175" t="s">
        <v>3799</v>
      </c>
      <c r="P234" s="175" t="s">
        <v>3995</v>
      </c>
      <c r="Q234" s="175" t="s">
        <v>3852</v>
      </c>
      <c r="R234" s="175" t="s">
        <v>484</v>
      </c>
      <c r="S234" s="175" t="s">
        <v>3996</v>
      </c>
      <c r="T234" s="175" t="s">
        <v>639</v>
      </c>
      <c r="U234" s="175" t="s">
        <v>640</v>
      </c>
      <c r="V234" s="175" t="s">
        <v>3997</v>
      </c>
      <c r="W234" s="175" t="s">
        <v>3998</v>
      </c>
      <c r="X234" s="175" t="s">
        <v>3999</v>
      </c>
      <c r="Y234" s="175" t="s">
        <v>4000</v>
      </c>
      <c r="Z234" s="175" t="s">
        <v>4001</v>
      </c>
    </row>
    <row r="235" spans="1:26" s="164" customFormat="1" ht="30" customHeight="1" x14ac:dyDescent="0.25">
      <c r="A235" s="177"/>
      <c r="B235" s="178"/>
      <c r="C235" s="176"/>
      <c r="D235" s="174">
        <v>229</v>
      </c>
      <c r="E235" s="175" t="s">
        <v>246</v>
      </c>
      <c r="F235" s="175" t="s">
        <v>247</v>
      </c>
      <c r="G235" s="175" t="s">
        <v>659</v>
      </c>
      <c r="H235" s="175" t="s">
        <v>4002</v>
      </c>
      <c r="I235" s="175" t="s">
        <v>4003</v>
      </c>
      <c r="J235" s="175" t="s">
        <v>4004</v>
      </c>
      <c r="K235" s="175" t="s">
        <v>4005</v>
      </c>
      <c r="L235" s="175" t="s">
        <v>4006</v>
      </c>
      <c r="M235" s="175" t="s">
        <v>4007</v>
      </c>
      <c r="N235" s="175" t="s">
        <v>4008</v>
      </c>
      <c r="O235" s="175" t="s">
        <v>3799</v>
      </c>
      <c r="P235" s="175" t="s">
        <v>4009</v>
      </c>
      <c r="Q235" s="175" t="s">
        <v>3931</v>
      </c>
      <c r="R235" s="175" t="s">
        <v>259</v>
      </c>
      <c r="S235" s="175" t="s">
        <v>4010</v>
      </c>
      <c r="T235" s="175" t="s">
        <v>670</v>
      </c>
      <c r="U235" s="175" t="s">
        <v>671</v>
      </c>
      <c r="V235" s="175" t="s">
        <v>4011</v>
      </c>
      <c r="W235" s="175" t="s">
        <v>2107</v>
      </c>
      <c r="X235" s="175" t="s">
        <v>4012</v>
      </c>
      <c r="Y235" s="175" t="s">
        <v>4013</v>
      </c>
      <c r="Z235" s="175" t="s">
        <v>4014</v>
      </c>
    </row>
    <row r="236" spans="1:26" s="164" customFormat="1" ht="30" customHeight="1" x14ac:dyDescent="0.25">
      <c r="A236" s="177"/>
      <c r="B236" s="178"/>
      <c r="C236" s="176"/>
      <c r="D236" s="174">
        <v>230</v>
      </c>
      <c r="E236" s="175" t="s">
        <v>506</v>
      </c>
      <c r="F236" s="175" t="s">
        <v>247</v>
      </c>
      <c r="G236" s="175" t="s">
        <v>692</v>
      </c>
      <c r="H236" s="175" t="s">
        <v>4015</v>
      </c>
      <c r="I236" s="175" t="s">
        <v>4016</v>
      </c>
      <c r="J236" s="175" t="s">
        <v>4017</v>
      </c>
      <c r="K236" s="175" t="s">
        <v>4018</v>
      </c>
      <c r="L236" s="175" t="s">
        <v>4019</v>
      </c>
      <c r="M236" s="175" t="s">
        <v>4020</v>
      </c>
      <c r="N236" s="175" t="s">
        <v>4021</v>
      </c>
      <c r="O236" s="175" t="s">
        <v>3799</v>
      </c>
      <c r="P236" s="175" t="s">
        <v>4022</v>
      </c>
      <c r="Q236" s="175" t="s">
        <v>3945</v>
      </c>
      <c r="R236" s="175" t="s">
        <v>164</v>
      </c>
      <c r="S236" s="175" t="s">
        <v>4023</v>
      </c>
      <c r="T236" s="175" t="s">
        <v>4024</v>
      </c>
      <c r="U236" s="175" t="s">
        <v>704</v>
      </c>
      <c r="V236" s="175" t="s">
        <v>705</v>
      </c>
      <c r="W236" s="175" t="s">
        <v>521</v>
      </c>
      <c r="X236" s="175" t="s">
        <v>4025</v>
      </c>
      <c r="Y236" s="175" t="s">
        <v>4026</v>
      </c>
      <c r="Z236" s="175" t="s">
        <v>4027</v>
      </c>
    </row>
    <row r="237" spans="1:26" s="164" customFormat="1" ht="30" customHeight="1" x14ac:dyDescent="0.25">
      <c r="A237" s="177"/>
      <c r="B237" s="178"/>
      <c r="C237" s="176"/>
      <c r="D237" s="174">
        <v>231</v>
      </c>
      <c r="E237" s="175" t="s">
        <v>385</v>
      </c>
      <c r="F237" s="175" t="s">
        <v>205</v>
      </c>
      <c r="G237" s="175" t="s">
        <v>4028</v>
      </c>
      <c r="H237" s="175" t="s">
        <v>3351</v>
      </c>
      <c r="I237" s="175" t="s">
        <v>4029</v>
      </c>
      <c r="J237" s="175" t="s">
        <v>3353</v>
      </c>
      <c r="K237" s="175" t="s">
        <v>4030</v>
      </c>
      <c r="L237" s="175" t="s">
        <v>4031</v>
      </c>
      <c r="M237" s="175" t="s">
        <v>4032</v>
      </c>
      <c r="N237" s="175" t="s">
        <v>4033</v>
      </c>
      <c r="O237" s="175" t="s">
        <v>3799</v>
      </c>
      <c r="P237" s="175" t="s">
        <v>4034</v>
      </c>
      <c r="Q237" s="175" t="s">
        <v>4035</v>
      </c>
      <c r="R237" s="175" t="s">
        <v>259</v>
      </c>
      <c r="S237" s="175" t="s">
        <v>4036</v>
      </c>
      <c r="T237" s="175" t="s">
        <v>4037</v>
      </c>
      <c r="U237" s="175" t="s">
        <v>730</v>
      </c>
      <c r="V237" s="175" t="s">
        <v>4038</v>
      </c>
      <c r="W237" s="175" t="s">
        <v>1497</v>
      </c>
      <c r="X237" s="175" t="s">
        <v>4039</v>
      </c>
      <c r="Y237" s="175" t="s">
        <v>4040</v>
      </c>
      <c r="Z237" s="175" t="s">
        <v>4041</v>
      </c>
    </row>
    <row r="238" spans="1:26" s="164" customFormat="1" ht="30" customHeight="1" x14ac:dyDescent="0.25">
      <c r="A238" s="177"/>
      <c r="B238" s="178"/>
      <c r="C238" s="176"/>
      <c r="D238" s="174">
        <v>232</v>
      </c>
      <c r="E238" s="175" t="s">
        <v>739</v>
      </c>
      <c r="F238" s="175" t="s">
        <v>325</v>
      </c>
      <c r="G238" s="175" t="s">
        <v>740</v>
      </c>
      <c r="H238" s="175" t="s">
        <v>4042</v>
      </c>
      <c r="I238" s="175" t="s">
        <v>4043</v>
      </c>
      <c r="J238" s="175" t="s">
        <v>4044</v>
      </c>
      <c r="K238" s="175" t="s">
        <v>4045</v>
      </c>
      <c r="L238" s="175" t="s">
        <v>4046</v>
      </c>
      <c r="M238" s="175" t="s">
        <v>4047</v>
      </c>
      <c r="N238" s="175" t="s">
        <v>926</v>
      </c>
      <c r="O238" s="175" t="s">
        <v>3799</v>
      </c>
      <c r="P238" s="175" t="s">
        <v>4048</v>
      </c>
      <c r="Q238" s="175" t="s">
        <v>4049</v>
      </c>
      <c r="R238" s="175" t="s">
        <v>164</v>
      </c>
      <c r="S238" s="175" t="s">
        <v>4050</v>
      </c>
      <c r="T238" s="175" t="s">
        <v>929</v>
      </c>
      <c r="U238" s="175" t="s">
        <v>4051</v>
      </c>
      <c r="V238" s="175" t="s">
        <v>753</v>
      </c>
      <c r="W238" s="175" t="s">
        <v>754</v>
      </c>
      <c r="X238" s="175" t="s">
        <v>4052</v>
      </c>
      <c r="Y238" s="175" t="s">
        <v>4053</v>
      </c>
      <c r="Z238" s="175" t="s">
        <v>4054</v>
      </c>
    </row>
    <row r="239" spans="1:26" s="164" customFormat="1" ht="30" customHeight="1" x14ac:dyDescent="0.25">
      <c r="A239" s="177"/>
      <c r="B239" s="178"/>
      <c r="C239" s="176"/>
      <c r="D239" s="174">
        <v>233</v>
      </c>
      <c r="E239" s="175" t="s">
        <v>765</v>
      </c>
      <c r="F239" s="175" t="s">
        <v>154</v>
      </c>
      <c r="G239" s="175" t="s">
        <v>766</v>
      </c>
      <c r="H239" s="175" t="s">
        <v>3252</v>
      </c>
      <c r="I239" s="175" t="s">
        <v>4055</v>
      </c>
      <c r="J239" s="175" t="s">
        <v>4056</v>
      </c>
      <c r="K239" s="175" t="s">
        <v>4057</v>
      </c>
      <c r="L239" s="175" t="s">
        <v>4058</v>
      </c>
      <c r="M239" s="175" t="s">
        <v>4059</v>
      </c>
      <c r="N239" s="175" t="s">
        <v>1147</v>
      </c>
      <c r="O239" s="175" t="s">
        <v>3799</v>
      </c>
      <c r="P239" s="175" t="s">
        <v>4060</v>
      </c>
      <c r="Q239" s="175" t="s">
        <v>3801</v>
      </c>
      <c r="R239" s="175" t="s">
        <v>164</v>
      </c>
      <c r="S239" s="175" t="s">
        <v>776</v>
      </c>
      <c r="T239" s="175" t="s">
        <v>4061</v>
      </c>
      <c r="U239" s="175" t="s">
        <v>778</v>
      </c>
      <c r="V239" s="175" t="s">
        <v>779</v>
      </c>
      <c r="W239" s="175" t="s">
        <v>780</v>
      </c>
      <c r="X239" s="175" t="s">
        <v>4062</v>
      </c>
      <c r="Y239" s="175" t="s">
        <v>4063</v>
      </c>
      <c r="Z239" s="175" t="s">
        <v>4064</v>
      </c>
    </row>
    <row r="240" spans="1:26" s="164" customFormat="1" ht="30" customHeight="1" x14ac:dyDescent="0.25">
      <c r="A240" s="177"/>
      <c r="B240" s="178"/>
      <c r="C240" s="176"/>
      <c r="D240" s="174">
        <v>234</v>
      </c>
      <c r="E240" s="175" t="s">
        <v>836</v>
      </c>
      <c r="F240" s="175" t="s">
        <v>570</v>
      </c>
      <c r="G240" s="175" t="s">
        <v>4065</v>
      </c>
      <c r="H240" s="175" t="s">
        <v>4066</v>
      </c>
      <c r="I240" s="175" t="s">
        <v>4067</v>
      </c>
      <c r="J240" s="175" t="s">
        <v>4068</v>
      </c>
      <c r="K240" s="175" t="s">
        <v>4069</v>
      </c>
      <c r="L240" s="175" t="s">
        <v>4070</v>
      </c>
      <c r="M240" s="175" t="s">
        <v>4071</v>
      </c>
      <c r="N240" s="175" t="s">
        <v>4072</v>
      </c>
      <c r="O240" s="175" t="s">
        <v>3799</v>
      </c>
      <c r="P240" s="175" t="s">
        <v>4073</v>
      </c>
      <c r="Q240" s="175" t="s">
        <v>3865</v>
      </c>
      <c r="R240" s="175" t="s">
        <v>164</v>
      </c>
      <c r="S240" s="175" t="s">
        <v>4074</v>
      </c>
      <c r="T240" s="175" t="s">
        <v>4075</v>
      </c>
      <c r="U240" s="175" t="s">
        <v>4076</v>
      </c>
      <c r="V240" s="175" t="s">
        <v>4077</v>
      </c>
      <c r="W240" s="175" t="s">
        <v>893</v>
      </c>
      <c r="X240" s="175" t="s">
        <v>4078</v>
      </c>
      <c r="Y240" s="175" t="s">
        <v>4079</v>
      </c>
      <c r="Z240" s="175" t="s">
        <v>4080</v>
      </c>
    </row>
    <row r="241" spans="1:26" s="164" customFormat="1" ht="30" customHeight="1" x14ac:dyDescent="0.25">
      <c r="A241" s="177"/>
      <c r="B241" s="178"/>
      <c r="C241" s="176"/>
      <c r="D241" s="174">
        <v>235</v>
      </c>
      <c r="E241" s="175" t="s">
        <v>415</v>
      </c>
      <c r="F241" s="175" t="s">
        <v>205</v>
      </c>
      <c r="G241" s="175" t="s">
        <v>4081</v>
      </c>
      <c r="H241" s="175" t="s">
        <v>4082</v>
      </c>
      <c r="I241" s="175" t="s">
        <v>4083</v>
      </c>
      <c r="J241" s="175" t="s">
        <v>4084</v>
      </c>
      <c r="K241" s="175" t="s">
        <v>4085</v>
      </c>
      <c r="L241" s="175" t="s">
        <v>4086</v>
      </c>
      <c r="M241" s="175" t="s">
        <v>4087</v>
      </c>
      <c r="N241" s="175" t="s">
        <v>4088</v>
      </c>
      <c r="O241" s="175" t="s">
        <v>3799</v>
      </c>
      <c r="P241" s="175" t="s">
        <v>4089</v>
      </c>
      <c r="Q241" s="175" t="s">
        <v>3838</v>
      </c>
      <c r="R241" s="175" t="s">
        <v>259</v>
      </c>
      <c r="S241" s="175" t="s">
        <v>4090</v>
      </c>
      <c r="T241" s="175" t="s">
        <v>4091</v>
      </c>
      <c r="U241" s="175" t="s">
        <v>4092</v>
      </c>
      <c r="V241" s="175" t="s">
        <v>4093</v>
      </c>
      <c r="W241" s="175" t="s">
        <v>4094</v>
      </c>
      <c r="X241" s="175" t="s">
        <v>4095</v>
      </c>
      <c r="Y241" s="175" t="s">
        <v>4096</v>
      </c>
      <c r="Z241" s="175" t="s">
        <v>4097</v>
      </c>
    </row>
    <row r="242" spans="1:26" s="164" customFormat="1" ht="30" customHeight="1" x14ac:dyDescent="0.25">
      <c r="A242" s="177"/>
      <c r="B242" s="178"/>
      <c r="C242" s="176"/>
      <c r="D242" s="174">
        <v>236</v>
      </c>
      <c r="E242" s="175" t="s">
        <v>324</v>
      </c>
      <c r="F242" s="175" t="s">
        <v>205</v>
      </c>
      <c r="G242" s="175" t="s">
        <v>4098</v>
      </c>
      <c r="H242" s="175" t="s">
        <v>4099</v>
      </c>
      <c r="I242" s="175" t="s">
        <v>4100</v>
      </c>
      <c r="J242" s="175" t="s">
        <v>4101</v>
      </c>
      <c r="K242" s="175" t="s">
        <v>4102</v>
      </c>
      <c r="L242" s="175" t="s">
        <v>4103</v>
      </c>
      <c r="M242" s="175" t="s">
        <v>4104</v>
      </c>
      <c r="N242" s="175" t="s">
        <v>4105</v>
      </c>
      <c r="O242" s="175" t="s">
        <v>3799</v>
      </c>
      <c r="P242" s="175" t="s">
        <v>4106</v>
      </c>
      <c r="Q242" s="175" t="s">
        <v>3852</v>
      </c>
      <c r="R242" s="175" t="s">
        <v>259</v>
      </c>
      <c r="S242" s="175" t="s">
        <v>4107</v>
      </c>
      <c r="T242" s="175" t="s">
        <v>4108</v>
      </c>
      <c r="U242" s="175" t="s">
        <v>4109</v>
      </c>
      <c r="V242" s="175" t="s">
        <v>4110</v>
      </c>
      <c r="W242" s="175" t="s">
        <v>521</v>
      </c>
      <c r="X242" s="175" t="s">
        <v>4111</v>
      </c>
      <c r="Y242" s="175" t="s">
        <v>4112</v>
      </c>
      <c r="Z242" s="175" t="s">
        <v>4113</v>
      </c>
    </row>
    <row r="243" spans="1:26" s="164" customFormat="1" ht="30" customHeight="1" x14ac:dyDescent="0.25">
      <c r="A243" s="177"/>
      <c r="B243" s="178"/>
      <c r="C243" s="176"/>
      <c r="D243" s="174">
        <v>237</v>
      </c>
      <c r="E243" s="175" t="s">
        <v>472</v>
      </c>
      <c r="F243" s="175" t="s">
        <v>154</v>
      </c>
      <c r="G243" s="175" t="s">
        <v>4114</v>
      </c>
      <c r="H243" s="175" t="s">
        <v>4115</v>
      </c>
      <c r="I243" s="175" t="s">
        <v>4116</v>
      </c>
      <c r="J243" s="175" t="s">
        <v>4117</v>
      </c>
      <c r="K243" s="175" t="s">
        <v>4118</v>
      </c>
      <c r="L243" s="175" t="s">
        <v>4119</v>
      </c>
      <c r="M243" s="175" t="s">
        <v>4120</v>
      </c>
      <c r="N243" s="175" t="s">
        <v>4121</v>
      </c>
      <c r="O243" s="175" t="s">
        <v>3799</v>
      </c>
      <c r="P243" s="175" t="s">
        <v>4122</v>
      </c>
      <c r="Q243" s="175" t="s">
        <v>4123</v>
      </c>
      <c r="R243" s="175" t="s">
        <v>484</v>
      </c>
      <c r="S243" s="175" t="s">
        <v>4124</v>
      </c>
      <c r="T243" s="175" t="s">
        <v>4125</v>
      </c>
      <c r="U243" s="175" t="s">
        <v>4126</v>
      </c>
      <c r="V243" s="175" t="s">
        <v>4127</v>
      </c>
      <c r="W243" s="175" t="s">
        <v>4128</v>
      </c>
      <c r="X243" s="175" t="s">
        <v>4129</v>
      </c>
      <c r="Y243" s="175" t="s">
        <v>4130</v>
      </c>
      <c r="Z243" s="175" t="s">
        <v>4131</v>
      </c>
    </row>
    <row r="244" spans="1:26" s="164" customFormat="1" ht="30" customHeight="1" x14ac:dyDescent="0.25">
      <c r="A244" s="177"/>
      <c r="B244" s="178"/>
      <c r="C244" s="176"/>
      <c r="D244" s="174">
        <v>238</v>
      </c>
      <c r="E244" s="175" t="s">
        <v>978</v>
      </c>
      <c r="F244" s="175" t="s">
        <v>325</v>
      </c>
      <c r="G244" s="175" t="s">
        <v>4132</v>
      </c>
      <c r="H244" s="175" t="s">
        <v>4133</v>
      </c>
      <c r="I244" s="175" t="s">
        <v>4134</v>
      </c>
      <c r="J244" s="175" t="s">
        <v>4135</v>
      </c>
      <c r="K244" s="175" t="s">
        <v>4136</v>
      </c>
      <c r="L244" s="175" t="s">
        <v>4137</v>
      </c>
      <c r="M244" s="175" t="s">
        <v>4138</v>
      </c>
      <c r="N244" s="175" t="s">
        <v>4139</v>
      </c>
      <c r="O244" s="175" t="s">
        <v>3799</v>
      </c>
      <c r="P244" s="175" t="s">
        <v>4140</v>
      </c>
      <c r="Q244" s="175" t="s">
        <v>3958</v>
      </c>
      <c r="R244" s="175" t="s">
        <v>259</v>
      </c>
      <c r="S244" s="175" t="s">
        <v>4141</v>
      </c>
      <c r="T244" s="175" t="s">
        <v>4142</v>
      </c>
      <c r="U244" s="175" t="s">
        <v>4143</v>
      </c>
      <c r="V244" s="175" t="s">
        <v>4144</v>
      </c>
      <c r="W244" s="175" t="s">
        <v>4145</v>
      </c>
      <c r="X244" s="175" t="s">
        <v>4146</v>
      </c>
      <c r="Y244" s="175" t="s">
        <v>4147</v>
      </c>
      <c r="Z244" s="175" t="s">
        <v>4148</v>
      </c>
    </row>
    <row r="245" spans="1:26" s="164" customFormat="1" ht="30" customHeight="1" x14ac:dyDescent="0.25">
      <c r="A245" s="177"/>
      <c r="B245" s="178"/>
      <c r="C245" s="176"/>
      <c r="D245" s="174">
        <v>239</v>
      </c>
      <c r="E245" s="175" t="s">
        <v>739</v>
      </c>
      <c r="F245" s="175" t="s">
        <v>154</v>
      </c>
      <c r="G245" s="175" t="s">
        <v>4149</v>
      </c>
      <c r="H245" s="175" t="s">
        <v>4150</v>
      </c>
      <c r="I245" s="175" t="s">
        <v>4151</v>
      </c>
      <c r="J245" s="175" t="s">
        <v>4152</v>
      </c>
      <c r="K245" s="175" t="s">
        <v>4153</v>
      </c>
      <c r="L245" s="175" t="s">
        <v>4154</v>
      </c>
      <c r="M245" s="175" t="s">
        <v>4155</v>
      </c>
      <c r="N245" s="175" t="s">
        <v>4156</v>
      </c>
      <c r="O245" s="175" t="s">
        <v>3799</v>
      </c>
      <c r="P245" s="175" t="s">
        <v>4157</v>
      </c>
      <c r="Q245" s="175" t="s">
        <v>4158</v>
      </c>
      <c r="R245" s="175" t="s">
        <v>259</v>
      </c>
      <c r="S245" s="175" t="s">
        <v>4159</v>
      </c>
      <c r="T245" s="175" t="s">
        <v>4160</v>
      </c>
      <c r="U245" s="175" t="s">
        <v>4161</v>
      </c>
      <c r="V245" s="175" t="s">
        <v>4162</v>
      </c>
      <c r="W245" s="175" t="s">
        <v>4163</v>
      </c>
      <c r="X245" s="175" t="s">
        <v>4164</v>
      </c>
      <c r="Y245" s="175" t="s">
        <v>3921</v>
      </c>
      <c r="Z245" s="175" t="s">
        <v>4165</v>
      </c>
    </row>
    <row r="246" spans="1:26" s="164" customFormat="1" ht="30" customHeight="1" x14ac:dyDescent="0.25">
      <c r="A246" s="177"/>
      <c r="B246" s="178"/>
      <c r="C246" s="176"/>
      <c r="D246" s="174">
        <v>240</v>
      </c>
      <c r="E246" s="175" t="s">
        <v>959</v>
      </c>
      <c r="F246" s="175" t="s">
        <v>570</v>
      </c>
      <c r="G246" s="175" t="s">
        <v>4166</v>
      </c>
      <c r="H246" s="175" t="s">
        <v>4167</v>
      </c>
      <c r="I246" s="175" t="s">
        <v>4168</v>
      </c>
      <c r="J246" s="175" t="s">
        <v>4169</v>
      </c>
      <c r="K246" s="175" t="s">
        <v>4170</v>
      </c>
      <c r="L246" s="175" t="s">
        <v>4171</v>
      </c>
      <c r="M246" s="175" t="s">
        <v>4172</v>
      </c>
      <c r="N246" s="175" t="s">
        <v>4173</v>
      </c>
      <c r="O246" s="175" t="s">
        <v>3799</v>
      </c>
      <c r="P246" s="175" t="s">
        <v>4174</v>
      </c>
      <c r="Q246" s="175" t="s">
        <v>3825</v>
      </c>
      <c r="R246" s="175" t="s">
        <v>259</v>
      </c>
      <c r="S246" s="175" t="s">
        <v>4175</v>
      </c>
      <c r="T246" s="175" t="s">
        <v>4176</v>
      </c>
      <c r="U246" s="175" t="s">
        <v>4177</v>
      </c>
      <c r="V246" s="175" t="s">
        <v>4178</v>
      </c>
      <c r="W246" s="175" t="s">
        <v>1780</v>
      </c>
      <c r="X246" s="175" t="s">
        <v>4179</v>
      </c>
      <c r="Y246" s="175" t="s">
        <v>4180</v>
      </c>
      <c r="Z246" s="175" t="s">
        <v>4181</v>
      </c>
    </row>
    <row r="247" spans="1:26" s="164" customFormat="1" ht="30" customHeight="1" x14ac:dyDescent="0.25">
      <c r="A247" s="177"/>
      <c r="B247" s="178"/>
      <c r="C247" s="176"/>
      <c r="D247" s="174">
        <v>241</v>
      </c>
      <c r="E247" s="175" t="s">
        <v>444</v>
      </c>
      <c r="F247" s="175" t="s">
        <v>205</v>
      </c>
      <c r="G247" s="175" t="s">
        <v>4182</v>
      </c>
      <c r="H247" s="175" t="s">
        <v>4183</v>
      </c>
      <c r="I247" s="175" t="s">
        <v>4184</v>
      </c>
      <c r="J247" s="175" t="s">
        <v>4185</v>
      </c>
      <c r="K247" s="175" t="s">
        <v>4186</v>
      </c>
      <c r="L247" s="175" t="s">
        <v>4187</v>
      </c>
      <c r="M247" s="175" t="s">
        <v>4188</v>
      </c>
      <c r="N247" s="175" t="s">
        <v>4189</v>
      </c>
      <c r="O247" s="175" t="s">
        <v>3799</v>
      </c>
      <c r="P247" s="175" t="s">
        <v>4190</v>
      </c>
      <c r="Q247" s="175" t="s">
        <v>4191</v>
      </c>
      <c r="R247" s="175" t="s">
        <v>164</v>
      </c>
      <c r="S247" s="175" t="s">
        <v>4192</v>
      </c>
      <c r="T247" s="175" t="s">
        <v>4193</v>
      </c>
      <c r="U247" s="175" t="s">
        <v>4194</v>
      </c>
      <c r="V247" s="175" t="s">
        <v>1227</v>
      </c>
      <c r="W247" s="175" t="s">
        <v>521</v>
      </c>
      <c r="X247" s="175" t="s">
        <v>4195</v>
      </c>
      <c r="Y247" s="175" t="s">
        <v>4196</v>
      </c>
      <c r="Z247" s="175" t="s">
        <v>4197</v>
      </c>
    </row>
    <row r="248" spans="1:26" s="164" customFormat="1" ht="30" customHeight="1" x14ac:dyDescent="0.25">
      <c r="A248" s="177"/>
      <c r="B248" s="178"/>
      <c r="C248" s="176"/>
      <c r="D248" s="174">
        <v>242</v>
      </c>
      <c r="E248" s="175" t="s">
        <v>798</v>
      </c>
      <c r="F248" s="175" t="s">
        <v>154</v>
      </c>
      <c r="G248" s="175" t="s">
        <v>4198</v>
      </c>
      <c r="H248" s="175" t="s">
        <v>4199</v>
      </c>
      <c r="I248" s="175" t="s">
        <v>4200</v>
      </c>
      <c r="J248" s="175" t="s">
        <v>4201</v>
      </c>
      <c r="K248" s="175" t="s">
        <v>4202</v>
      </c>
      <c r="L248" s="175" t="s">
        <v>4203</v>
      </c>
      <c r="M248" s="175" t="s">
        <v>4204</v>
      </c>
      <c r="N248" s="175" t="s">
        <v>4205</v>
      </c>
      <c r="O248" s="175" t="s">
        <v>3799</v>
      </c>
      <c r="P248" s="175" t="s">
        <v>4206</v>
      </c>
      <c r="Q248" s="175" t="s">
        <v>4123</v>
      </c>
      <c r="R248" s="175" t="s">
        <v>484</v>
      </c>
      <c r="S248" s="175" t="s">
        <v>4207</v>
      </c>
      <c r="T248" s="175" t="s">
        <v>4208</v>
      </c>
      <c r="U248" s="175" t="s">
        <v>4209</v>
      </c>
      <c r="V248" s="175" t="s">
        <v>1165</v>
      </c>
      <c r="W248" s="175" t="s">
        <v>4210</v>
      </c>
      <c r="X248" s="175" t="s">
        <v>4211</v>
      </c>
      <c r="Y248" s="175" t="s">
        <v>4212</v>
      </c>
      <c r="Z248" s="175" t="s">
        <v>4213</v>
      </c>
    </row>
    <row r="249" spans="1:26" s="164" customFormat="1" ht="30" customHeight="1" x14ac:dyDescent="0.25">
      <c r="A249" s="177"/>
      <c r="B249" s="178"/>
      <c r="C249" s="176"/>
      <c r="D249" s="174">
        <v>243</v>
      </c>
      <c r="E249" s="175" t="s">
        <v>765</v>
      </c>
      <c r="F249" s="175" t="s">
        <v>325</v>
      </c>
      <c r="G249" s="175" t="s">
        <v>4214</v>
      </c>
      <c r="H249" s="175" t="s">
        <v>4215</v>
      </c>
      <c r="I249" s="175" t="s">
        <v>4216</v>
      </c>
      <c r="J249" s="175" t="s">
        <v>4217</v>
      </c>
      <c r="K249" s="175" t="s">
        <v>4218</v>
      </c>
      <c r="L249" s="175" t="s">
        <v>4219</v>
      </c>
      <c r="M249" s="175" t="s">
        <v>4220</v>
      </c>
      <c r="N249" s="175" t="s">
        <v>4221</v>
      </c>
      <c r="O249" s="175" t="s">
        <v>3799</v>
      </c>
      <c r="P249" s="175" t="s">
        <v>4222</v>
      </c>
      <c r="Q249" s="175" t="s">
        <v>3801</v>
      </c>
      <c r="R249" s="175" t="s">
        <v>259</v>
      </c>
      <c r="S249" s="175" t="s">
        <v>4223</v>
      </c>
      <c r="T249" s="175" t="s">
        <v>4224</v>
      </c>
      <c r="U249" s="175" t="s">
        <v>4225</v>
      </c>
      <c r="V249" s="175" t="s">
        <v>4226</v>
      </c>
      <c r="W249" s="175" t="s">
        <v>4227</v>
      </c>
      <c r="X249" s="175" t="s">
        <v>4228</v>
      </c>
      <c r="Y249" s="175" t="s">
        <v>4229</v>
      </c>
      <c r="Z249" s="175" t="s">
        <v>4230</v>
      </c>
    </row>
  </sheetData>
  <mergeCells count="1">
    <mergeCell ref="B4:C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57774-873B-455E-B0B4-25C9C2F985CB}">
  <dimension ref="A1:Z47"/>
  <sheetViews>
    <sheetView topLeftCell="F1" zoomScaleNormal="100" workbookViewId="0">
      <selection activeCell="R4" sqref="R4"/>
    </sheetView>
  </sheetViews>
  <sheetFormatPr baseColWidth="10" defaultColWidth="9" defaultRowHeight="15.75" x14ac:dyDescent="0.25"/>
  <cols>
    <col min="1" max="1" width="25" style="213" customWidth="1"/>
    <col min="2" max="2" width="33" style="213" customWidth="1"/>
    <col min="3" max="3" width="67.5" style="213" customWidth="1"/>
    <col min="4" max="4" width="4" style="213" customWidth="1"/>
    <col min="5" max="5" width="13.625" style="213" customWidth="1"/>
    <col min="6" max="6" width="4" style="213" customWidth="1"/>
    <col min="7" max="7" width="13.625" style="213" customWidth="1"/>
    <col min="8" max="8" width="4" style="213" customWidth="1"/>
    <col min="9" max="9" width="13.625" style="213" customWidth="1"/>
    <col min="10" max="10" width="4" style="213" customWidth="1"/>
    <col min="11" max="11" width="13.625" style="213" customWidth="1"/>
    <col min="12" max="12" width="4" style="213" customWidth="1"/>
    <col min="13" max="13" width="13.625" style="213" customWidth="1"/>
    <col min="14" max="14" width="4" style="213" customWidth="1"/>
    <col min="15" max="15" width="13.625" style="213" customWidth="1"/>
    <col min="16" max="16" width="4" style="213" customWidth="1"/>
    <col min="17" max="17" width="13.625" style="213" customWidth="1"/>
    <col min="18" max="18" width="22" style="213" customWidth="1"/>
    <col min="19" max="19" width="60.25" style="213" customWidth="1"/>
    <col min="20" max="20" width="11.25" style="213" customWidth="1"/>
    <col min="21" max="21" width="16.5" style="213" customWidth="1"/>
    <col min="22" max="22" width="55" style="213" customWidth="1"/>
    <col min="23" max="23" width="14.25" style="213" customWidth="1"/>
    <col min="24" max="24" width="44" style="213" customWidth="1"/>
    <col min="25" max="25" width="27.75" style="213" customWidth="1"/>
    <col min="26" max="26" width="46.75" style="213" customWidth="1"/>
    <col min="27" max="16384" width="9" style="213"/>
  </cols>
  <sheetData>
    <row r="1" spans="1:26" ht="26.1" customHeight="1" x14ac:dyDescent="0.25">
      <c r="A1" s="263" t="s">
        <v>4857</v>
      </c>
      <c r="B1" s="264"/>
      <c r="C1" s="264"/>
      <c r="D1" s="264"/>
      <c r="E1" s="264"/>
      <c r="F1" s="264"/>
      <c r="G1" s="264"/>
      <c r="H1" s="264"/>
      <c r="I1" s="264"/>
      <c r="J1" s="264"/>
      <c r="K1" s="264"/>
      <c r="L1" s="264"/>
      <c r="M1" s="264"/>
      <c r="N1" s="264"/>
      <c r="O1" s="264"/>
      <c r="P1" s="264"/>
      <c r="Q1" s="264"/>
      <c r="R1" s="264"/>
      <c r="S1" s="264"/>
      <c r="T1" s="264"/>
      <c r="U1" s="263" t="s">
        <v>4858</v>
      </c>
      <c r="V1" s="264"/>
      <c r="W1" s="264"/>
      <c r="X1" s="265" t="s">
        <v>4859</v>
      </c>
      <c r="Y1" s="264"/>
      <c r="Z1" s="264"/>
    </row>
    <row r="2" spans="1:26" ht="30" customHeight="1" x14ac:dyDescent="0.25">
      <c r="A2" s="266" t="s">
        <v>4860</v>
      </c>
      <c r="B2" s="267" t="s">
        <v>4861</v>
      </c>
      <c r="C2" s="267"/>
      <c r="D2" s="267"/>
      <c r="E2" s="267"/>
      <c r="F2" s="267"/>
      <c r="G2" s="267"/>
      <c r="H2" s="267"/>
      <c r="I2" s="267"/>
      <c r="J2" s="267"/>
      <c r="K2" s="267"/>
      <c r="L2" s="267"/>
      <c r="M2" s="267"/>
      <c r="N2" s="267"/>
      <c r="O2" s="267"/>
      <c r="P2" s="267"/>
      <c r="Q2" s="267"/>
      <c r="R2" s="269"/>
      <c r="S2" s="268"/>
      <c r="T2" s="268"/>
      <c r="U2" s="268"/>
      <c r="V2" s="268"/>
      <c r="W2" s="268"/>
      <c r="X2" s="270"/>
      <c r="Y2" s="270"/>
      <c r="Z2" s="270"/>
    </row>
    <row r="3" spans="1:26" ht="30" customHeight="1" x14ac:dyDescent="0.25">
      <c r="A3" s="266" t="s">
        <v>4863</v>
      </c>
      <c r="B3" s="267" t="s">
        <v>4864</v>
      </c>
      <c r="C3" s="267"/>
      <c r="D3" s="267"/>
      <c r="E3" s="267"/>
      <c r="F3" s="267"/>
      <c r="G3" s="267"/>
      <c r="H3" s="267"/>
      <c r="I3" s="267"/>
      <c r="J3" s="267"/>
      <c r="K3" s="267"/>
      <c r="L3" s="267"/>
      <c r="M3" s="267"/>
      <c r="N3" s="267"/>
      <c r="O3" s="267"/>
      <c r="P3" s="267"/>
      <c r="Q3" s="267"/>
      <c r="R3" s="268"/>
      <c r="S3" s="268"/>
      <c r="T3" s="268"/>
      <c r="U3" s="268"/>
      <c r="V3" s="268"/>
      <c r="W3" s="268"/>
      <c r="X3" s="268"/>
      <c r="Y3" s="268"/>
      <c r="Z3" s="268"/>
    </row>
    <row r="4" spans="1:26" ht="30" customHeight="1" x14ac:dyDescent="0.25">
      <c r="A4" s="266" t="s">
        <v>4865</v>
      </c>
      <c r="B4" s="267" t="s">
        <v>4866</v>
      </c>
      <c r="C4" s="267"/>
      <c r="D4" s="267"/>
      <c r="E4" s="267"/>
      <c r="F4" s="267"/>
      <c r="G4" s="267"/>
      <c r="H4" s="267"/>
      <c r="I4" s="267"/>
      <c r="J4" s="267"/>
      <c r="K4" s="267"/>
      <c r="L4" s="267"/>
      <c r="M4" s="267"/>
      <c r="N4" s="267"/>
      <c r="O4" s="267"/>
      <c r="P4" s="267"/>
      <c r="Q4" s="267"/>
      <c r="R4" s="269" t="s">
        <v>4862</v>
      </c>
      <c r="S4" s="268"/>
      <c r="T4" s="268"/>
      <c r="U4" s="268"/>
      <c r="V4" s="268"/>
      <c r="W4" s="268"/>
      <c r="X4" s="268"/>
      <c r="Y4" s="268"/>
      <c r="Z4" s="268"/>
    </row>
    <row r="5" spans="1:26" ht="30" customHeight="1" x14ac:dyDescent="0.25">
      <c r="A5" s="266" t="s">
        <v>4867</v>
      </c>
      <c r="B5" s="267" t="s">
        <v>4868</v>
      </c>
      <c r="C5" s="267"/>
      <c r="D5" s="267"/>
      <c r="E5" s="267"/>
      <c r="F5" s="267"/>
      <c r="G5" s="267"/>
      <c r="H5" s="267"/>
      <c r="I5" s="267"/>
      <c r="J5" s="267"/>
      <c r="K5" s="267"/>
      <c r="L5" s="267"/>
      <c r="M5" s="267"/>
      <c r="N5" s="267"/>
      <c r="O5" s="267"/>
      <c r="P5" s="267"/>
      <c r="Q5" s="267"/>
      <c r="R5" s="268"/>
      <c r="S5" s="268"/>
      <c r="T5" s="268"/>
      <c r="U5" s="268"/>
      <c r="V5" s="268"/>
      <c r="W5" s="268"/>
      <c r="X5" s="268"/>
      <c r="Y5" s="268"/>
      <c r="Z5" s="268"/>
    </row>
    <row r="6" spans="1:26" ht="30" customHeight="1" x14ac:dyDescent="0.25">
      <c r="A6" s="266" t="s">
        <v>4869</v>
      </c>
      <c r="B6" s="267" t="s">
        <v>4870</v>
      </c>
      <c r="C6" s="267"/>
      <c r="D6" s="267"/>
      <c r="E6" s="267"/>
      <c r="F6" s="267"/>
      <c r="G6" s="267"/>
      <c r="H6" s="267"/>
      <c r="I6" s="267"/>
      <c r="J6" s="267"/>
      <c r="K6" s="267"/>
      <c r="L6" s="267"/>
      <c r="M6" s="267"/>
      <c r="N6" s="267"/>
      <c r="O6" s="267"/>
      <c r="P6" s="267"/>
      <c r="Q6" s="267"/>
      <c r="R6" s="268"/>
      <c r="S6" s="268"/>
      <c r="T6" s="268"/>
      <c r="U6" s="268"/>
      <c r="V6" s="268"/>
      <c r="W6" s="268"/>
      <c r="X6" s="268"/>
      <c r="Y6" s="268"/>
      <c r="Z6" s="268"/>
    </row>
    <row r="7" spans="1:26" ht="30" customHeight="1" x14ac:dyDescent="0.25">
      <c r="A7" s="266" t="s">
        <v>4871</v>
      </c>
      <c r="B7" s="267" t="s">
        <v>4872</v>
      </c>
      <c r="C7" s="267"/>
      <c r="D7" s="267"/>
      <c r="E7" s="267"/>
      <c r="F7" s="267"/>
      <c r="G7" s="267"/>
      <c r="H7" s="267"/>
      <c r="I7" s="267"/>
      <c r="J7" s="267"/>
      <c r="K7" s="267"/>
      <c r="L7" s="267"/>
      <c r="M7" s="267"/>
      <c r="N7" s="267"/>
      <c r="O7" s="267"/>
      <c r="P7" s="267"/>
      <c r="Q7" s="267"/>
      <c r="R7" s="268"/>
      <c r="S7" s="268"/>
      <c r="T7" s="268"/>
      <c r="U7" s="268"/>
      <c r="V7" s="268"/>
      <c r="W7" s="268"/>
      <c r="X7" s="268"/>
      <c r="Y7" s="268"/>
      <c r="Z7" s="268"/>
    </row>
    <row r="8" spans="1:26" ht="18.75" x14ac:dyDescent="0.25">
      <c r="A8" s="271"/>
      <c r="B8" s="271"/>
      <c r="C8" s="271"/>
      <c r="D8" s="271"/>
      <c r="E8" s="271"/>
      <c r="F8" s="271"/>
      <c r="G8" s="271"/>
      <c r="H8" s="271"/>
      <c r="I8" s="271"/>
      <c r="J8" s="271"/>
      <c r="K8" s="271"/>
      <c r="L8" s="271"/>
      <c r="M8" s="271"/>
      <c r="N8" s="271"/>
      <c r="O8" s="271"/>
      <c r="P8" s="271"/>
      <c r="Q8" s="271"/>
      <c r="R8" s="271"/>
      <c r="S8" s="271"/>
      <c r="T8" s="271"/>
      <c r="U8" s="263" t="s">
        <v>4858</v>
      </c>
      <c r="V8" s="264"/>
      <c r="W8" s="271"/>
      <c r="X8" s="265" t="s">
        <v>4859</v>
      </c>
      <c r="Y8" s="264"/>
      <c r="Z8" s="264"/>
    </row>
    <row r="9" spans="1:26" ht="33.950000000000003" customHeight="1" x14ac:dyDescent="0.25">
      <c r="A9" s="272" t="s">
        <v>4873</v>
      </c>
      <c r="B9" s="273" t="s">
        <v>4874</v>
      </c>
      <c r="C9" s="274" t="s">
        <v>4875</v>
      </c>
      <c r="D9" s="828" t="s">
        <v>4876</v>
      </c>
      <c r="E9" s="276" t="s">
        <v>5419</v>
      </c>
      <c r="F9" s="828" t="s">
        <v>4876</v>
      </c>
      <c r="G9" s="276" t="s">
        <v>5420</v>
      </c>
      <c r="H9" s="828" t="s">
        <v>4876</v>
      </c>
      <c r="I9" s="276" t="s">
        <v>5421</v>
      </c>
      <c r="J9" s="828" t="s">
        <v>4876</v>
      </c>
      <c r="K9" s="276" t="s">
        <v>5422</v>
      </c>
      <c r="L9" s="828" t="s">
        <v>4876</v>
      </c>
      <c r="M9" s="276" t="s">
        <v>5423</v>
      </c>
      <c r="N9" s="828" t="s">
        <v>4876</v>
      </c>
      <c r="O9" s="276" t="s">
        <v>5424</v>
      </c>
      <c r="P9" s="828" t="s">
        <v>4876</v>
      </c>
      <c r="Q9" s="276" t="s">
        <v>5425</v>
      </c>
      <c r="R9" s="274" t="s">
        <v>3273</v>
      </c>
      <c r="S9" s="274" t="s">
        <v>4877</v>
      </c>
      <c r="T9" s="277"/>
      <c r="U9" s="278" t="s">
        <v>4878</v>
      </c>
      <c r="V9" s="279" t="s">
        <v>4879</v>
      </c>
      <c r="W9" s="277"/>
      <c r="X9" s="278" t="s">
        <v>4880</v>
      </c>
      <c r="Y9" s="278" t="s">
        <v>4860</v>
      </c>
      <c r="Z9" s="278" t="s">
        <v>4881</v>
      </c>
    </row>
    <row r="10" spans="1:26" ht="39.950000000000003" customHeight="1" x14ac:dyDescent="0.25">
      <c r="A10" s="280" t="s">
        <v>4882</v>
      </c>
      <c r="B10" s="277" t="str">
        <f>IF(SUM(COUNTIF(D10,"x"),COUNTIF(F10,"x"),COUNTIF(H10,"x"),COUNTIF(J10,"x"),COUNTIF(L10,"x"),COUNTIF(N10,"x"),COUNTIF(P10,"x"))=0,"",IF(SUM(COUNTIF(D10,"x"),COUNTIF(F10,"x"),COUNTIF(H10,"x"),COUNTIF(J10,"x"),COUNTIF(L10,"x"),COUNTIF(N10,"x"),COUNTIF(P10,"x"))&gt;1,"⚠ choisir 1 seule case",IF(LOWER(D10)="x",E10,IF(LOWER(F10)="x",G10,IF(LOWER(H10)="x",I10,IF(LOWER(J10)="x",K10,IF(LOWER(L10)="x",M10,IF(LOWER(N10)="x",O10,IF(LOWER(P10)="x",Q10,"")))))))))</f>
        <v>Maternelle</v>
      </c>
      <c r="C10" s="281" t="s">
        <v>4883</v>
      </c>
      <c r="D10" s="828" t="s">
        <v>4876</v>
      </c>
      <c r="E10" s="829" t="s">
        <v>836</v>
      </c>
      <c r="F10" s="828"/>
      <c r="G10" s="829" t="s">
        <v>324</v>
      </c>
      <c r="H10" s="828"/>
      <c r="I10" s="829" t="s">
        <v>4884</v>
      </c>
      <c r="J10" s="828"/>
      <c r="K10" s="830" t="s">
        <v>4885</v>
      </c>
      <c r="L10" s="828"/>
      <c r="M10" s="830" t="s">
        <v>4886</v>
      </c>
      <c r="N10" s="828"/>
      <c r="O10" s="829" t="s">
        <v>4887</v>
      </c>
      <c r="P10" s="828"/>
      <c r="Q10" s="817" t="s">
        <v>4888</v>
      </c>
      <c r="R10" s="277" t="str">
        <f>IF(B10="","À cocher",IF(LEFT(B10,1)="⚠",B10,"OK"))</f>
        <v>OK</v>
      </c>
      <c r="S10" s="268" t="str">
        <f>IF(B10="Primaire","OK : public cohérent avec la situation.","Vérifier : le contexte parle d'une école primaire.")</f>
        <v>Vérifier : le contexte parle d'une école primaire.</v>
      </c>
      <c r="T10" s="268"/>
      <c r="U10" s="277" t="s">
        <v>4889</v>
      </c>
      <c r="V10" s="268" t="s">
        <v>4890</v>
      </c>
      <c r="W10" s="271"/>
      <c r="X10" s="283" t="s">
        <v>4891</v>
      </c>
      <c r="Y10" s="166" t="s">
        <v>4892</v>
      </c>
      <c r="Z10" s="197" t="s">
        <v>4893</v>
      </c>
    </row>
    <row r="11" spans="1:26" ht="39.950000000000003" customHeight="1" x14ac:dyDescent="0.25">
      <c r="A11" s="280" t="s">
        <v>4894</v>
      </c>
      <c r="B11" s="824" t="s">
        <v>4895</v>
      </c>
      <c r="C11" s="822" t="s">
        <v>5426</v>
      </c>
      <c r="D11" s="814"/>
      <c r="E11" s="815"/>
      <c r="F11" s="816"/>
      <c r="G11" s="815"/>
      <c r="H11" s="816"/>
      <c r="I11" s="815"/>
      <c r="J11" s="816"/>
      <c r="K11" s="815"/>
      <c r="L11" s="816"/>
      <c r="M11" s="815"/>
      <c r="N11" s="816"/>
      <c r="O11" s="815"/>
      <c r="P11" s="816"/>
      <c r="Q11" s="815"/>
      <c r="R11" s="277" t="str">
        <f>IF(TRIM(B11&amp;"")="","À renseigner","OK")</f>
        <v>OK</v>
      </c>
      <c r="S11" s="268" t="str">
        <f>IF(TRIM(B11&amp;"")="","Exemple attendu : plat principal clair, pas seulement une famille de produit.","OK si le plat est précis et productible.")</f>
        <v>OK si le plat est précis et productible.</v>
      </c>
      <c r="T11" s="268"/>
      <c r="U11" s="277" t="s">
        <v>4896</v>
      </c>
      <c r="V11" s="268" t="s">
        <v>4897</v>
      </c>
      <c r="W11" s="271"/>
      <c r="X11" s="284" t="s">
        <v>4898</v>
      </c>
      <c r="Y11" s="166" t="s">
        <v>4899</v>
      </c>
      <c r="Z11" s="197" t="s">
        <v>4900</v>
      </c>
    </row>
    <row r="12" spans="1:26" ht="39.950000000000003" customHeight="1" x14ac:dyDescent="0.25">
      <c r="A12" s="280" t="s">
        <v>4901</v>
      </c>
      <c r="B12" s="277" t="str">
        <f>IF(SUM(COUNTIF(D12,"x"),COUNTIF(F12,"x"))=0,"",IF(SUM(COUNTIF(D12,"x"),COUNTIF(F12,"x"))&gt;1,"⚠ choisir 1 seule case",IF(LOWER(D12)="x",E12,IF(LOWER(F12)="x",G12,""))))</f>
        <v>Oui</v>
      </c>
      <c r="C12" s="281" t="s">
        <v>5428</v>
      </c>
      <c r="D12" s="828" t="s">
        <v>4876</v>
      </c>
      <c r="E12" s="829" t="s">
        <v>4902</v>
      </c>
      <c r="F12" s="828"/>
      <c r="G12" s="818" t="s">
        <v>4903</v>
      </c>
      <c r="H12" s="816"/>
      <c r="I12" s="815"/>
      <c r="J12" s="816"/>
      <c r="K12" s="815"/>
      <c r="L12" s="816"/>
      <c r="M12" s="815"/>
      <c r="N12" s="816"/>
      <c r="O12" s="815"/>
      <c r="P12" s="816"/>
      <c r="Q12" s="815"/>
      <c r="R12" s="277" t="str">
        <f>IF(B12="","À cocher",IF(LEFT(B12,1)="⚠",B12,"OK"))</f>
        <v>OK</v>
      </c>
      <c r="S12" s="268" t="str">
        <f>IF(B12="Oui","Prévoir une variante sans porc si le public l'exige.","OK si le plat ne contient pas de porc.")</f>
        <v>Prévoir une variante sans porc si le public l'exige.</v>
      </c>
      <c r="T12" s="268"/>
      <c r="U12" s="277" t="s">
        <v>4904</v>
      </c>
      <c r="V12" s="268" t="s">
        <v>4905</v>
      </c>
      <c r="W12" s="271"/>
      <c r="X12" s="285" t="s">
        <v>4906</v>
      </c>
      <c r="Y12" s="166" t="s">
        <v>4907</v>
      </c>
      <c r="Z12" s="197" t="s">
        <v>4908</v>
      </c>
    </row>
    <row r="13" spans="1:26" ht="39.950000000000003" customHeight="1" x14ac:dyDescent="0.25">
      <c r="A13" s="280" t="s">
        <v>4909</v>
      </c>
      <c r="B13" s="277" t="str">
        <f>IF(SUM(COUNTIF(D13,"x"),COUNTIF(F13,"x"))=0,"",IF(SUM(COUNTIF(D13,"x"),COUNTIF(F13,"x"))&gt;1,"⚠ choisir 1 seule case",IF(LOWER(D13)="x",E13,IF(LOWER(F13)="x",G13,""))))</f>
        <v>Oui</v>
      </c>
      <c r="C13" s="281" t="s">
        <v>5427</v>
      </c>
      <c r="D13" s="828" t="s">
        <v>4876</v>
      </c>
      <c r="E13" s="829" t="s">
        <v>4902</v>
      </c>
      <c r="F13" s="828"/>
      <c r="G13" s="818" t="s">
        <v>4903</v>
      </c>
      <c r="H13" s="816"/>
      <c r="I13" s="815"/>
      <c r="J13" s="816"/>
      <c r="K13" s="815"/>
      <c r="L13" s="816"/>
      <c r="M13" s="815"/>
      <c r="N13" s="816"/>
      <c r="O13" s="815"/>
      <c r="P13" s="816"/>
      <c r="Q13" s="815"/>
      <c r="R13" s="277" t="str">
        <f>IF(B13="","À cocher",IF(LEFT(B13,1)="⚠",B13,"OK"))</f>
        <v>OK</v>
      </c>
      <c r="S13" s="268" t="str">
        <f>IF(B13="Oui","La variante doit être nommée dans le menu ou prévue en production.","OK si aucune variante n'est nécessaire.")</f>
        <v>La variante doit être nommée dans le menu ou prévue en production.</v>
      </c>
      <c r="T13" s="268"/>
      <c r="U13" s="277" t="s">
        <v>4910</v>
      </c>
      <c r="V13" s="268" t="s">
        <v>4911</v>
      </c>
      <c r="W13" s="271"/>
      <c r="X13" s="285" t="s">
        <v>4912</v>
      </c>
      <c r="Y13" s="166" t="s">
        <v>4907</v>
      </c>
      <c r="Z13" s="197" t="s">
        <v>4913</v>
      </c>
    </row>
    <row r="14" spans="1:26" ht="39.950000000000003" customHeight="1" x14ac:dyDescent="0.25">
      <c r="A14" s="280" t="s">
        <v>4914</v>
      </c>
      <c r="B14" s="824" t="s">
        <v>499</v>
      </c>
      <c r="C14" s="817" t="s">
        <v>4915</v>
      </c>
      <c r="D14" s="814"/>
      <c r="E14" s="815"/>
      <c r="F14" s="816"/>
      <c r="G14" s="815"/>
      <c r="H14" s="816"/>
      <c r="I14" s="815"/>
      <c r="J14" s="816"/>
      <c r="K14" s="815"/>
      <c r="L14" s="816"/>
      <c r="M14" s="815"/>
      <c r="N14" s="816"/>
      <c r="O14" s="815"/>
      <c r="P14" s="816"/>
      <c r="Q14" s="815"/>
      <c r="R14" s="277" t="str">
        <f>IF(TRIM(B14&amp;"")="","À renseigner","OK")</f>
        <v>OK</v>
      </c>
      <c r="S14" s="268" t="str">
        <f>IF(TRIM(B14&amp;"")="","Exemple : haricots verts, carottes Vichy, riz, pommes vapeur.","Vérifier couleur, saison et cuisson.")</f>
        <v>Vérifier couleur, saison et cuisson.</v>
      </c>
      <c r="T14" s="268"/>
      <c r="U14" s="197"/>
      <c r="V14" s="197"/>
      <c r="W14" s="271"/>
      <c r="X14" s="285" t="s">
        <v>4916</v>
      </c>
      <c r="Y14" s="166" t="s">
        <v>4917</v>
      </c>
      <c r="Z14" s="197" t="s">
        <v>4918</v>
      </c>
    </row>
    <row r="15" spans="1:26" ht="39.950000000000003" customHeight="1" x14ac:dyDescent="0.25">
      <c r="A15" s="280" t="s">
        <v>4919</v>
      </c>
      <c r="B15" s="824" t="s">
        <v>174</v>
      </c>
      <c r="C15" s="817" t="s">
        <v>4920</v>
      </c>
      <c r="D15" s="814"/>
      <c r="E15" s="815"/>
      <c r="F15" s="816"/>
      <c r="G15" s="815"/>
      <c r="H15" s="816"/>
      <c r="I15" s="815"/>
      <c r="J15" s="816"/>
      <c r="K15" s="815"/>
      <c r="L15" s="816"/>
      <c r="M15" s="815"/>
      <c r="N15" s="816"/>
      <c r="O15" s="815"/>
      <c r="P15" s="816"/>
      <c r="Q15" s="815"/>
      <c r="R15" s="277" t="str">
        <f>IF(TRIM(B15&amp;"")="","À renseigner","OK")</f>
        <v>OK</v>
      </c>
      <c r="S15" s="268" t="str">
        <f>IF(TRIM(B15&amp;"")="","Exemple : vert, orange, blanc, rouge, brun.","La couleur aide à rendre l'assiette lisible.")</f>
        <v>La couleur aide à rendre l'assiette lisible.</v>
      </c>
      <c r="T15" s="268"/>
      <c r="U15" s="278" t="s">
        <v>4878</v>
      </c>
      <c r="V15" s="279" t="s">
        <v>4921</v>
      </c>
      <c r="W15" s="271"/>
      <c r="X15" s="286" t="s">
        <v>4922</v>
      </c>
      <c r="Y15" s="166" t="s">
        <v>4923</v>
      </c>
      <c r="Z15" s="197" t="s">
        <v>4924</v>
      </c>
    </row>
    <row r="16" spans="1:26" ht="39.950000000000003" customHeight="1" x14ac:dyDescent="0.25">
      <c r="A16" s="280" t="s">
        <v>6</v>
      </c>
      <c r="B16" s="277" t="str">
        <f>IF(SUM(COUNTIF(D16,"x"),COUNTIF(F16,"x"),COUNTIF(H16,"x"),COUNTIF(J16,"x"),COUNTIF(L16,"x"))=0,"",IF(SUM(COUNTIF(D16,"x"),COUNTIF(F16,"x"),COUNTIF(H16,"x"),COUNTIF(J16,"x"),COUNTIF(L16,"x"))&gt;1,"⚠ choisir 1 seule case",IF(LOWER(D16)="x",E16,IF(LOWER(F16)="x",G16,IF(LOWER(H16)="x",I16,IF(LOWER(J16)="x",K16,IF(LOWER(L16)="x",M16,"")))))))</f>
        <v>Printemps</v>
      </c>
      <c r="C16" s="281" t="s">
        <v>5429</v>
      </c>
      <c r="D16" s="828" t="s">
        <v>4876</v>
      </c>
      <c r="E16" s="829" t="s">
        <v>325</v>
      </c>
      <c r="F16" s="828"/>
      <c r="G16" s="829" t="s">
        <v>570</v>
      </c>
      <c r="H16" s="828"/>
      <c r="I16" s="829" t="s">
        <v>205</v>
      </c>
      <c r="J16" s="828"/>
      <c r="K16" s="830" t="s">
        <v>154</v>
      </c>
      <c r="L16" s="828"/>
      <c r="M16" s="817" t="s">
        <v>247</v>
      </c>
      <c r="N16" s="816"/>
      <c r="O16" s="815"/>
      <c r="P16" s="816"/>
      <c r="Q16" s="815"/>
      <c r="R16" s="277" t="str">
        <f>IF(B16="","À cocher",IF(LEFT(B16,1)="⚠",B16,"OK"))</f>
        <v>OK</v>
      </c>
      <c r="S16" s="268" t="str">
        <f>IF(B16="","Choisir une saison ou Toute saison.",IF(B16="Toute saison","OK si le produit est disponible régulièrement.","Vérifier cohérence produit/saison."))</f>
        <v>Vérifier cohérence produit/saison.</v>
      </c>
      <c r="T16" s="268"/>
      <c r="U16" s="277" t="s">
        <v>4889</v>
      </c>
      <c r="V16" s="268" t="s">
        <v>4925</v>
      </c>
      <c r="W16" s="271"/>
      <c r="X16" s="287" t="s">
        <v>4926</v>
      </c>
      <c r="Y16" s="166" t="s">
        <v>4927</v>
      </c>
      <c r="Z16" s="197" t="s">
        <v>4928</v>
      </c>
    </row>
    <row r="17" spans="1:26" ht="39.950000000000003" customHeight="1" x14ac:dyDescent="0.25">
      <c r="A17" s="280" t="s">
        <v>4929</v>
      </c>
      <c r="B17" s="277" t="str">
        <f>IF(SUM(COUNTIF(D17,"x"),COUNTIF(F17,"x"),COUNTIF(H17,"x"),COUNTIF(J17,"x"))=0,"",IF(SUM(COUNTIF(D17,"x"),COUNTIF(F17,"x"),COUNTIF(H17,"x"),COUNTIF(J17,"x"))&gt;1,"⚠ choisir 1 seule case",IF(LOWER(D17)="x",E17,IF(LOWER(F17)="x",G17,IF(LOWER(H17)="x",I17,IF(LOWER(J17)="x",K17,""))))))</f>
        <v>Avec le plat</v>
      </c>
      <c r="C17" s="281" t="s">
        <v>5430</v>
      </c>
      <c r="D17" s="828" t="s">
        <v>4876</v>
      </c>
      <c r="E17" s="829" t="s">
        <v>4930</v>
      </c>
      <c r="F17" s="828"/>
      <c r="G17" s="829" t="s">
        <v>4931</v>
      </c>
      <c r="H17" s="828"/>
      <c r="I17" s="829" t="s">
        <v>4932</v>
      </c>
      <c r="J17" s="828"/>
      <c r="K17" s="830" t="s">
        <v>4933</v>
      </c>
      <c r="L17" s="831"/>
      <c r="M17" s="815"/>
      <c r="N17" s="816"/>
      <c r="O17" s="815"/>
      <c r="P17" s="816"/>
      <c r="Q17" s="815"/>
      <c r="R17" s="277" t="str">
        <f>IF(B17="","À cocher",IF(LEFT(B17,1)="⚠",B17,"OK"))</f>
        <v>OK</v>
      </c>
      <c r="S17" s="268" t="str">
        <f>IF(B17="Aucune","OK si le plat reste appétent sans sauce.",IF(B17="","Choisir la destination de la sauce.","OK : destination sauce visible."))</f>
        <v>OK : destination sauce visible.</v>
      </c>
      <c r="T17" s="268"/>
      <c r="U17" s="277" t="s">
        <v>4896</v>
      </c>
      <c r="V17" s="268" t="s">
        <v>4934</v>
      </c>
      <c r="W17" s="271"/>
      <c r="X17" s="287" t="s">
        <v>4935</v>
      </c>
      <c r="Y17" s="166" t="s">
        <v>4936</v>
      </c>
      <c r="Z17" s="197" t="s">
        <v>4937</v>
      </c>
    </row>
    <row r="18" spans="1:26" ht="39.950000000000003" customHeight="1" x14ac:dyDescent="0.25">
      <c r="A18" s="280" t="s">
        <v>4938</v>
      </c>
      <c r="B18" s="824" t="s">
        <v>231</v>
      </c>
      <c r="C18" s="817" t="s">
        <v>5436</v>
      </c>
      <c r="D18" s="814"/>
      <c r="E18" s="815"/>
      <c r="F18" s="816"/>
      <c r="G18" s="815"/>
      <c r="H18" s="816"/>
      <c r="I18" s="815"/>
      <c r="J18" s="816"/>
      <c r="K18" s="815"/>
      <c r="L18" s="816"/>
      <c r="M18" s="815"/>
      <c r="N18" s="816"/>
      <c r="O18" s="815"/>
      <c r="P18" s="816"/>
      <c r="Q18" s="815"/>
      <c r="R18" s="277" t="str">
        <f>IF(TRIM(B18&amp;"")="","À renseigner","OK")</f>
        <v>OK</v>
      </c>
      <c r="S18" s="268" t="str">
        <f>IF(TRIM(B18&amp;"")="","Écrire une sauce, un jus, ou « aucune ».","OK si la sauce est compatible avec plat + légume.")</f>
        <v>OK si la sauce est compatible avec plat + légume.</v>
      </c>
      <c r="T18" s="268"/>
      <c r="U18" s="277" t="s">
        <v>4904</v>
      </c>
      <c r="V18" s="268" t="s">
        <v>4939</v>
      </c>
      <c r="W18" s="271"/>
      <c r="X18" s="288" t="s">
        <v>4940</v>
      </c>
      <c r="Y18" s="166" t="s">
        <v>4936</v>
      </c>
      <c r="Z18" s="197" t="s">
        <v>4941</v>
      </c>
    </row>
    <row r="19" spans="1:26" ht="39.950000000000003" customHeight="1" x14ac:dyDescent="0.25">
      <c r="A19" s="280" t="s">
        <v>4942</v>
      </c>
      <c r="B19" s="824" t="s">
        <v>2024</v>
      </c>
      <c r="C19" s="817" t="s">
        <v>5435</v>
      </c>
      <c r="D19" s="814"/>
      <c r="E19" s="815"/>
      <c r="F19" s="816"/>
      <c r="G19" s="815"/>
      <c r="H19" s="816"/>
      <c r="I19" s="815"/>
      <c r="J19" s="816"/>
      <c r="K19" s="815"/>
      <c r="L19" s="816"/>
      <c r="M19" s="815"/>
      <c r="N19" s="816"/>
      <c r="O19" s="815"/>
      <c r="P19" s="816"/>
      <c r="Q19" s="815"/>
      <c r="R19" s="277" t="str">
        <f>IF(TRIM(B19&amp;"")="","À renseigner","OK")</f>
        <v>OK</v>
      </c>
      <c r="S19" s="268" t="str">
        <f>IF(TRIM(B19&amp;"")="","Choisir une cuisson réaliste en restauration collective.","OK si la cuisson tient en volume.")</f>
        <v>OK si la cuisson tient en volume.</v>
      </c>
      <c r="T19" s="268"/>
      <c r="U19" s="277" t="s">
        <v>4910</v>
      </c>
      <c r="V19" s="268" t="s">
        <v>4943</v>
      </c>
      <c r="W19" s="271"/>
      <c r="X19" s="289" t="s">
        <v>4944</v>
      </c>
      <c r="Y19" s="166" t="s">
        <v>4899</v>
      </c>
      <c r="Z19" s="197" t="s">
        <v>4945</v>
      </c>
    </row>
    <row r="20" spans="1:26" ht="39.950000000000003" customHeight="1" x14ac:dyDescent="0.25">
      <c r="A20" s="280" t="s">
        <v>4946</v>
      </c>
      <c r="B20" s="825"/>
      <c r="C20" s="817" t="s">
        <v>5434</v>
      </c>
      <c r="D20" s="814"/>
      <c r="E20" s="815"/>
      <c r="F20" s="816"/>
      <c r="G20" s="815"/>
      <c r="H20" s="816"/>
      <c r="I20" s="815"/>
      <c r="J20" s="816"/>
      <c r="K20" s="815"/>
      <c r="L20" s="816"/>
      <c r="M20" s="815"/>
      <c r="N20" s="816"/>
      <c r="O20" s="815"/>
      <c r="P20" s="816"/>
      <c r="Q20" s="815"/>
      <c r="R20" s="290" t="str">
        <f>IF(TRIM(B20&amp;"")="","À renseigner","OK")</f>
        <v>À renseigner</v>
      </c>
      <c r="S20" s="268" t="str">
        <f>IF(B21="A","Suggestion : crudité simple.",IF(B21="B","Suggestion : cuidité ou féculent froid simple.",IF(B21="C","Suggestion : entrée avec protéine/laitage léger.",IF(B21="D","Suggestion : entrée plaisir à limiter et justifier.","Choisir d'abord une lettre en B22."))))</f>
        <v>Suggestion : crudité simple.</v>
      </c>
      <c r="T20" s="268"/>
      <c r="U20" s="271"/>
      <c r="V20" s="271"/>
      <c r="W20" s="271"/>
      <c r="X20" s="291" t="s">
        <v>4947</v>
      </c>
      <c r="Y20" s="166" t="s">
        <v>4948</v>
      </c>
      <c r="Z20" s="197" t="s">
        <v>4949</v>
      </c>
    </row>
    <row r="21" spans="1:26" ht="39.950000000000003" customHeight="1" x14ac:dyDescent="0.25">
      <c r="A21" s="280" t="s">
        <v>4950</v>
      </c>
      <c r="B21" s="277" t="str">
        <f>IF(SUM(COUNTIF(D21,"x"),COUNTIF(F21,"x"),COUNTIF(H21,"x"),COUNTIF(J21,"x"))=0,"",IF(SUM(COUNTIF(D21,"x"),COUNTIF(F21,"x"),COUNTIF(H21,"x"),COUNTIF(J21,"x"))&gt;1,"⚠ choisir 1 seule case",IF(LOWER(D21)="x",E21,IF(LOWER(F21)="x",G21,IF(LOWER(H21)="x",I21,IF(LOWER(J21)="x",K21,""))))))</f>
        <v>A</v>
      </c>
      <c r="C21" s="823" t="s">
        <v>5432</v>
      </c>
      <c r="D21" s="820" t="s">
        <v>4876</v>
      </c>
      <c r="E21" s="819" t="s">
        <v>4889</v>
      </c>
      <c r="F21" s="820"/>
      <c r="G21" s="819" t="s">
        <v>4896</v>
      </c>
      <c r="H21" s="820"/>
      <c r="I21" s="819" t="s">
        <v>4904</v>
      </c>
      <c r="J21" s="820"/>
      <c r="K21" s="819" t="s">
        <v>4910</v>
      </c>
      <c r="L21" s="277"/>
      <c r="M21" s="815"/>
      <c r="N21" s="816"/>
      <c r="O21" s="815"/>
      <c r="P21" s="816"/>
      <c r="Q21" s="815"/>
      <c r="R21" s="277" t="str">
        <f>IF(B21="","À cocher",IF(LEFT(B21,1)="⚠",B21,"OK"))</f>
        <v>OK</v>
      </c>
      <c r="S21" s="268" t="str">
        <f>IF(B21="","Choisir A/B/C/D puis écrire l'entrée en B21.",IF(LEFT(B21,1)="⚠",B21,"Voir T:U pour choisir le type d'entrée."))</f>
        <v>Voir T:U pour choisir le type d'entrée.</v>
      </c>
      <c r="T21" s="268"/>
      <c r="U21" s="271"/>
      <c r="V21" s="271"/>
      <c r="W21" s="271"/>
      <c r="X21" s="292" t="s">
        <v>4951</v>
      </c>
      <c r="Y21" s="166" t="s">
        <v>4907</v>
      </c>
      <c r="Z21" s="197" t="s">
        <v>4952</v>
      </c>
    </row>
    <row r="22" spans="1:26" ht="39.950000000000003" customHeight="1" x14ac:dyDescent="0.25">
      <c r="A22" s="280" t="s">
        <v>56</v>
      </c>
      <c r="B22" s="825"/>
      <c r="C22" s="817" t="s">
        <v>5433</v>
      </c>
      <c r="D22" s="814"/>
      <c r="E22" s="827"/>
      <c r="F22" s="816"/>
      <c r="G22" s="827"/>
      <c r="H22" s="816"/>
      <c r="I22" s="827"/>
      <c r="J22" s="816"/>
      <c r="K22" s="827"/>
      <c r="L22" s="816"/>
      <c r="M22" s="815"/>
      <c r="N22" s="816"/>
      <c r="O22" s="815"/>
      <c r="P22" s="816"/>
      <c r="Q22" s="815"/>
      <c r="R22" s="290" t="str">
        <f>IF(TRIM(B22&amp;"")="","À renseigner","OK")</f>
        <v>À renseigner</v>
      </c>
      <c r="S22" s="268" t="str">
        <f>IF(B23="A","Suggestion : fruit cru de saison.",IF(B23="B","Suggestion : compote ou fruit cuit.",IF(B23="C","Suggestion : yaourt, fromage blanc, petit-suisse.",IF(B23="D","Suggestion : dessert plaisir à limiter et justifier.","Choisir d'abord une lettre en B24."))))</f>
        <v>Suggestion : fruit cru de saison.</v>
      </c>
      <c r="T22" s="268"/>
      <c r="U22" s="271"/>
      <c r="V22" s="271"/>
      <c r="W22" s="271"/>
      <c r="X22" s="293" t="s">
        <v>4953</v>
      </c>
      <c r="Y22" s="166" t="s">
        <v>4954</v>
      </c>
      <c r="Z22" s="197" t="s">
        <v>4955</v>
      </c>
    </row>
    <row r="23" spans="1:26" ht="39.950000000000003" customHeight="1" x14ac:dyDescent="0.25">
      <c r="A23" s="280" t="s">
        <v>4956</v>
      </c>
      <c r="B23" s="277" t="str">
        <f>IF(SUM(COUNTIF(D23,"x"),COUNTIF(F23,"x"),COUNTIF(H23,"x"),COUNTIF(J23,"x"))=0,"",IF(SUM(COUNTIF(D23,"x"),COUNTIF(F23,"x"),COUNTIF(H23,"x"),COUNTIF(J23,"x"))&gt;1,"⚠ choisir 1 seule case",IF(LOWER(D23)="x",E23,IF(LOWER(F23)="x",G23,IF(LOWER(H23)="x",I23,IF(LOWER(J23)="x",K23,""))))))</f>
        <v>A</v>
      </c>
      <c r="C23" s="823" t="s">
        <v>5431</v>
      </c>
      <c r="D23" s="826" t="s">
        <v>4876</v>
      </c>
      <c r="E23" s="819" t="s">
        <v>4889</v>
      </c>
      <c r="F23" s="820"/>
      <c r="G23" s="819" t="s">
        <v>4896</v>
      </c>
      <c r="H23" s="820"/>
      <c r="I23" s="819" t="s">
        <v>4904</v>
      </c>
      <c r="J23" s="820"/>
      <c r="K23" s="819" t="s">
        <v>4910</v>
      </c>
      <c r="L23" s="277"/>
      <c r="M23" s="815"/>
      <c r="N23" s="816"/>
      <c r="O23" s="815"/>
      <c r="P23" s="816"/>
      <c r="Q23" s="815"/>
      <c r="R23" s="277" t="str">
        <f>IF(B23="","À cocher",IF(LEFT(B23,1)="⚠",B23,"OK"))</f>
        <v>OK</v>
      </c>
      <c r="S23" s="268" t="str">
        <f>IF(B23="","Choisir A/B/C/D puis écrire le dessert en B23.",IF(LEFT(B23,1)="⚠",B23,"Voir T:U pour choisir le type de dessert."))</f>
        <v>Voir T:U pour choisir le type de dessert.</v>
      </c>
      <c r="T23" s="268"/>
      <c r="U23" s="271"/>
      <c r="V23" s="271"/>
      <c r="W23" s="271"/>
      <c r="X23" s="294" t="s">
        <v>4957</v>
      </c>
      <c r="Y23" s="166" t="s">
        <v>4948</v>
      </c>
      <c r="Z23" s="197" t="s">
        <v>4958</v>
      </c>
    </row>
    <row r="24" spans="1:26" ht="39.950000000000003" customHeight="1" x14ac:dyDescent="0.25">
      <c r="A24" s="838" t="s">
        <v>5437</v>
      </c>
      <c r="B24" s="1266"/>
      <c r="C24" s="1267"/>
      <c r="D24" s="1267"/>
      <c r="E24" s="1268"/>
      <c r="F24" s="269" t="s">
        <v>4959</v>
      </c>
      <c r="G24" s="268"/>
      <c r="H24" s="277"/>
      <c r="I24" s="268"/>
      <c r="J24" s="277"/>
      <c r="K24" s="268"/>
      <c r="L24" s="277"/>
      <c r="M24" s="268"/>
      <c r="N24" s="277"/>
      <c r="O24" s="268"/>
      <c r="P24" s="277"/>
      <c r="Q24" s="268"/>
      <c r="R24" s="290" t="str">
        <f>IF(TRIM(B24&amp;"")="","À renseigner","OK")</f>
        <v>À renseigner</v>
      </c>
      <c r="S24" s="268" t="str">
        <f>IF(TRIM(B24&amp;"")="","Écrire : fromage/laitage OU « non nécessaire car déjà couvert » OU « à vérifier avec le formateur ».","OK : réponse présente.")</f>
        <v>Écrire : fromage/laitage OU « non nécessaire car déjà couvert » OU « à vérifier avec le formateur ».</v>
      </c>
      <c r="T24" s="268"/>
      <c r="U24" s="271"/>
      <c r="V24" s="271"/>
      <c r="W24" s="271"/>
      <c r="X24" s="295" t="s">
        <v>4960</v>
      </c>
      <c r="Y24" s="166" t="s">
        <v>4961</v>
      </c>
      <c r="Z24" s="197" t="s">
        <v>4962</v>
      </c>
    </row>
    <row r="25" spans="1:26" ht="39.950000000000003" customHeight="1" x14ac:dyDescent="0.25">
      <c r="A25" s="838" t="s">
        <v>5438</v>
      </c>
      <c r="B25" s="1266"/>
      <c r="C25" s="1267"/>
      <c r="D25" s="1267"/>
      <c r="E25" s="1268"/>
      <c r="F25" s="269" t="s">
        <v>4963</v>
      </c>
      <c r="G25" s="268"/>
      <c r="H25" s="277"/>
      <c r="I25" s="268"/>
      <c r="J25" s="277"/>
      <c r="K25" s="268"/>
      <c r="L25" s="277"/>
      <c r="M25" s="268"/>
      <c r="N25" s="277"/>
      <c r="O25" s="268"/>
      <c r="P25" s="277"/>
      <c r="Q25" s="268"/>
      <c r="R25" s="290" t="str">
        <f>IF(TRIM(B25&amp;"")="","À renseigner","OK")</f>
        <v>À renseigner</v>
      </c>
      <c r="S25" s="268" t="str">
        <f>IF(TRIM(B25&amp;"")="","Phrase courte attendue : ce menu est cohérent car…","OK si la phrase justifie au moins équilibre + production.")</f>
        <v>Phrase courte attendue : ce menu est cohérent car…</v>
      </c>
      <c r="T25" s="268"/>
      <c r="U25" s="271"/>
      <c r="V25" s="271"/>
      <c r="W25" s="271"/>
      <c r="X25" s="296" t="s">
        <v>4964</v>
      </c>
      <c r="Y25" s="166" t="s">
        <v>4899</v>
      </c>
      <c r="Z25" s="197" t="s">
        <v>4965</v>
      </c>
    </row>
    <row r="26" spans="1:26" ht="39.950000000000003" customHeight="1" x14ac:dyDescent="0.25">
      <c r="A26" s="197"/>
      <c r="B26" s="197"/>
      <c r="C26" s="197"/>
      <c r="E26" s="197"/>
      <c r="F26" s="268"/>
      <c r="G26" s="268"/>
      <c r="H26" s="268"/>
      <c r="I26" s="268"/>
      <c r="J26" s="268"/>
      <c r="K26" s="268"/>
      <c r="L26" s="268"/>
      <c r="M26" s="268"/>
      <c r="N26" s="268"/>
      <c r="O26" s="268"/>
      <c r="P26" s="197"/>
      <c r="Q26" s="268"/>
      <c r="R26" s="197"/>
      <c r="S26" s="197"/>
      <c r="T26" s="268"/>
      <c r="U26" s="271"/>
      <c r="V26" s="271"/>
      <c r="W26" s="271"/>
    </row>
    <row r="27" spans="1:26" ht="33.950000000000003" customHeight="1" x14ac:dyDescent="0.25">
      <c r="A27" s="263" t="s">
        <v>4966</v>
      </c>
      <c r="B27" s="263"/>
      <c r="C27" s="263"/>
      <c r="D27" s="263"/>
      <c r="E27" s="263"/>
      <c r="F27" s="263"/>
      <c r="G27" s="263"/>
      <c r="H27" s="263"/>
      <c r="I27" s="263"/>
      <c r="J27" s="263"/>
      <c r="K27" s="263"/>
      <c r="L27" s="263"/>
      <c r="M27" s="263"/>
      <c r="N27" s="263"/>
      <c r="O27" s="263"/>
      <c r="P27" s="263"/>
      <c r="Q27" s="263"/>
      <c r="R27" s="263"/>
      <c r="S27" s="263"/>
      <c r="T27" s="277"/>
      <c r="U27" s="271"/>
      <c r="V27" s="271"/>
      <c r="W27" s="271"/>
    </row>
    <row r="28" spans="1:26" ht="33.950000000000003" customHeight="1" x14ac:dyDescent="0.25">
      <c r="A28" s="266" t="s">
        <v>4967</v>
      </c>
      <c r="B28" s="297" t="s">
        <v>4968</v>
      </c>
      <c r="C28" s="297" t="s">
        <v>4969</v>
      </c>
      <c r="D28" s="833" t="s">
        <v>4876</v>
      </c>
      <c r="E28" s="298" t="s">
        <v>4902</v>
      </c>
      <c r="F28" s="275" t="s">
        <v>4876</v>
      </c>
      <c r="G28" s="298" t="s">
        <v>4903</v>
      </c>
      <c r="H28" s="834" t="s">
        <v>4876</v>
      </c>
      <c r="I28" s="298" t="s">
        <v>4970</v>
      </c>
      <c r="J28" s="297"/>
      <c r="K28" s="297" t="s">
        <v>4971</v>
      </c>
      <c r="L28" s="297"/>
      <c r="M28" s="297"/>
      <c r="N28" s="297"/>
      <c r="O28" s="297"/>
      <c r="P28" s="278"/>
      <c r="Q28" s="278" t="s">
        <v>3273</v>
      </c>
      <c r="R28" s="299"/>
      <c r="S28" s="299"/>
      <c r="T28" s="277"/>
      <c r="U28" s="271"/>
      <c r="V28" s="271"/>
      <c r="W28" s="271"/>
    </row>
    <row r="29" spans="1:26" ht="39.950000000000003" customHeight="1" x14ac:dyDescent="0.25">
      <c r="A29" s="280" t="s">
        <v>4972</v>
      </c>
      <c r="B29" s="277" t="str">
        <f t="shared" ref="B29:B38" si="0">IF(SUM(COUNTIF(D29,"x"),COUNTIF(F29,"x"),COUNTIF(H29,"x"))=0,"",IF(SUM(COUNTIF(D29,"x"),COUNTIF(F29,"x"),COUNTIF(H29,"x"))&gt;1,"⚠ choisir 1 seule case",IF(LOWER(D29)="x",E29,IF(LOWER(F29)="x",G29,IF(LOWER(H29)="x",I29,"")))))</f>
        <v>Oui</v>
      </c>
      <c r="C29" s="280" t="s">
        <v>4973</v>
      </c>
      <c r="D29" s="833" t="s">
        <v>4876</v>
      </c>
      <c r="E29" s="837" t="s">
        <v>4902</v>
      </c>
      <c r="F29" s="832"/>
      <c r="G29" s="836" t="s">
        <v>4903</v>
      </c>
      <c r="H29" s="834"/>
      <c r="I29" s="835" t="s">
        <v>4970</v>
      </c>
      <c r="J29" s="271" t="s">
        <v>4974</v>
      </c>
      <c r="K29" s="271"/>
      <c r="L29" s="268"/>
      <c r="M29" s="271"/>
      <c r="N29" s="268"/>
      <c r="O29" s="271"/>
      <c r="P29" s="268"/>
      <c r="Q29" s="166" t="str">
        <f t="shared" ref="Q29:Q38" si="1">IF(B29="","À cocher",IF(LEFT(B29,1)="⚠",B29,IF(B29="Oui","OK",IF(B29="Non","Correction",IF(B29="À vérifier","À vérifier","")))))</f>
        <v>OK</v>
      </c>
      <c r="R29" s="282" t="str">
        <f t="shared" ref="R29:R38" si="2">IF(B29="Oui","OK",IF(B29="Non",$J29,IF(B29="À vérifier","À vérifier avec le formateur : "&amp;$J29,IF(B29="","Contrôle non rempli",B29))))</f>
        <v>OK</v>
      </c>
      <c r="S29" s="271"/>
      <c r="T29" s="268"/>
      <c r="U29" s="271"/>
      <c r="V29" s="271"/>
      <c r="W29" s="271"/>
    </row>
    <row r="30" spans="1:26" ht="39.950000000000003" customHeight="1" x14ac:dyDescent="0.25">
      <c r="A30" s="280" t="s">
        <v>4975</v>
      </c>
      <c r="B30" s="277" t="str">
        <f t="shared" si="0"/>
        <v>Oui</v>
      </c>
      <c r="C30" s="280" t="s">
        <v>4976</v>
      </c>
      <c r="D30" s="833" t="s">
        <v>4876</v>
      </c>
      <c r="E30" s="837" t="s">
        <v>4902</v>
      </c>
      <c r="F30" s="832"/>
      <c r="G30" s="836" t="s">
        <v>4903</v>
      </c>
      <c r="H30" s="834"/>
      <c r="I30" s="835" t="s">
        <v>4970</v>
      </c>
      <c r="J30" s="271" t="s">
        <v>4977</v>
      </c>
      <c r="K30" s="271"/>
      <c r="L30" s="268"/>
      <c r="M30" s="271"/>
      <c r="N30" s="268"/>
      <c r="O30" s="271"/>
      <c r="P30" s="268"/>
      <c r="Q30" s="166" t="str">
        <f t="shared" si="1"/>
        <v>OK</v>
      </c>
      <c r="R30" s="282" t="str">
        <f t="shared" si="2"/>
        <v>OK</v>
      </c>
      <c r="S30" s="271"/>
      <c r="T30" s="268"/>
      <c r="U30" s="271"/>
      <c r="V30" s="271"/>
      <c r="W30" s="271"/>
    </row>
    <row r="31" spans="1:26" ht="39.950000000000003" customHeight="1" x14ac:dyDescent="0.25">
      <c r="A31" s="280" t="s">
        <v>4978</v>
      </c>
      <c r="B31" s="277" t="str">
        <f t="shared" si="0"/>
        <v>Oui</v>
      </c>
      <c r="C31" s="280" t="s">
        <v>4979</v>
      </c>
      <c r="D31" s="833" t="s">
        <v>4876</v>
      </c>
      <c r="E31" s="837" t="s">
        <v>4902</v>
      </c>
      <c r="F31" s="832"/>
      <c r="G31" s="836" t="s">
        <v>4903</v>
      </c>
      <c r="H31" s="834"/>
      <c r="I31" s="835" t="s">
        <v>4970</v>
      </c>
      <c r="J31" s="271" t="s">
        <v>4980</v>
      </c>
      <c r="K31" s="271"/>
      <c r="L31" s="268"/>
      <c r="M31" s="271"/>
      <c r="N31" s="268"/>
      <c r="O31" s="271"/>
      <c r="P31" s="268"/>
      <c r="Q31" s="166" t="str">
        <f t="shared" si="1"/>
        <v>OK</v>
      </c>
      <c r="R31" s="282" t="str">
        <f t="shared" si="2"/>
        <v>OK</v>
      </c>
      <c r="S31" s="271"/>
      <c r="T31" s="268"/>
      <c r="U31" s="271"/>
      <c r="V31" s="271"/>
      <c r="W31" s="271"/>
    </row>
    <row r="32" spans="1:26" ht="39.950000000000003" customHeight="1" x14ac:dyDescent="0.25">
      <c r="A32" s="280" t="s">
        <v>4981</v>
      </c>
      <c r="B32" s="277" t="str">
        <f t="shared" si="0"/>
        <v>Oui</v>
      </c>
      <c r="C32" s="280" t="s">
        <v>4982</v>
      </c>
      <c r="D32" s="833" t="s">
        <v>4876</v>
      </c>
      <c r="E32" s="837" t="s">
        <v>4902</v>
      </c>
      <c r="F32" s="832"/>
      <c r="G32" s="836" t="s">
        <v>4903</v>
      </c>
      <c r="H32" s="834"/>
      <c r="I32" s="835" t="s">
        <v>4970</v>
      </c>
      <c r="J32" s="271" t="s">
        <v>4983</v>
      </c>
      <c r="K32" s="271"/>
      <c r="L32" s="268"/>
      <c r="M32" s="271"/>
      <c r="N32" s="268"/>
      <c r="O32" s="271"/>
      <c r="P32" s="268"/>
      <c r="Q32" s="166" t="str">
        <f t="shared" si="1"/>
        <v>OK</v>
      </c>
      <c r="R32" s="282" t="str">
        <f t="shared" si="2"/>
        <v>OK</v>
      </c>
      <c r="S32" s="271"/>
      <c r="T32" s="268"/>
      <c r="U32" s="271"/>
      <c r="V32" s="271"/>
      <c r="W32" s="271"/>
    </row>
    <row r="33" spans="1:26" ht="39.950000000000003" customHeight="1" x14ac:dyDescent="0.25">
      <c r="A33" s="280" t="s">
        <v>4984</v>
      </c>
      <c r="B33" s="277" t="str">
        <f t="shared" si="0"/>
        <v>Oui</v>
      </c>
      <c r="C33" s="280" t="s">
        <v>4985</v>
      </c>
      <c r="D33" s="833" t="s">
        <v>4876</v>
      </c>
      <c r="E33" s="837" t="s">
        <v>4902</v>
      </c>
      <c r="F33" s="832"/>
      <c r="G33" s="836" t="s">
        <v>4903</v>
      </c>
      <c r="H33" s="834"/>
      <c r="I33" s="835" t="s">
        <v>4970</v>
      </c>
      <c r="J33" s="271" t="s">
        <v>4986</v>
      </c>
      <c r="K33" s="271"/>
      <c r="L33" s="268"/>
      <c r="M33" s="271"/>
      <c r="N33" s="268"/>
      <c r="O33" s="271"/>
      <c r="P33" s="268"/>
      <c r="Q33" s="166" t="str">
        <f t="shared" si="1"/>
        <v>OK</v>
      </c>
      <c r="R33" s="282" t="str">
        <f t="shared" si="2"/>
        <v>OK</v>
      </c>
      <c r="S33" s="271"/>
      <c r="T33" s="268"/>
      <c r="U33" s="271"/>
      <c r="V33" s="271"/>
      <c r="W33" s="271"/>
    </row>
    <row r="34" spans="1:26" ht="39.950000000000003" customHeight="1" x14ac:dyDescent="0.25">
      <c r="A34" s="280" t="s">
        <v>4987</v>
      </c>
      <c r="B34" s="277" t="str">
        <f t="shared" si="0"/>
        <v>Oui</v>
      </c>
      <c r="C34" s="280" t="s">
        <v>4988</v>
      </c>
      <c r="D34" s="833" t="s">
        <v>4876</v>
      </c>
      <c r="E34" s="837" t="s">
        <v>4902</v>
      </c>
      <c r="F34" s="832"/>
      <c r="G34" s="836" t="s">
        <v>4903</v>
      </c>
      <c r="H34" s="834"/>
      <c r="I34" s="835" t="s">
        <v>4970</v>
      </c>
      <c r="J34" s="271" t="s">
        <v>4989</v>
      </c>
      <c r="K34" s="271"/>
      <c r="L34" s="268"/>
      <c r="M34" s="271"/>
      <c r="N34" s="268"/>
      <c r="O34" s="271"/>
      <c r="P34" s="268"/>
      <c r="Q34" s="166" t="str">
        <f t="shared" si="1"/>
        <v>OK</v>
      </c>
      <c r="R34" s="282" t="str">
        <f t="shared" si="2"/>
        <v>OK</v>
      </c>
      <c r="S34" s="271"/>
      <c r="T34" s="268"/>
      <c r="U34" s="271"/>
      <c r="V34" s="271"/>
      <c r="W34" s="271"/>
    </row>
    <row r="35" spans="1:26" ht="39.950000000000003" customHeight="1" x14ac:dyDescent="0.25">
      <c r="A35" s="280" t="s">
        <v>4990</v>
      </c>
      <c r="B35" s="277" t="str">
        <f t="shared" si="0"/>
        <v>Oui</v>
      </c>
      <c r="C35" s="280" t="s">
        <v>4991</v>
      </c>
      <c r="D35" s="833" t="s">
        <v>4876</v>
      </c>
      <c r="E35" s="837" t="s">
        <v>4902</v>
      </c>
      <c r="F35" s="832"/>
      <c r="G35" s="836" t="s">
        <v>4903</v>
      </c>
      <c r="H35" s="834"/>
      <c r="I35" s="835" t="s">
        <v>4970</v>
      </c>
      <c r="J35" s="271" t="s">
        <v>4992</v>
      </c>
      <c r="K35" s="271"/>
      <c r="L35" s="268"/>
      <c r="M35" s="271"/>
      <c r="N35" s="268"/>
      <c r="O35" s="271"/>
      <c r="P35" s="268"/>
      <c r="Q35" s="166" t="str">
        <f t="shared" si="1"/>
        <v>OK</v>
      </c>
      <c r="R35" s="282" t="str">
        <f t="shared" si="2"/>
        <v>OK</v>
      </c>
      <c r="S35" s="271"/>
      <c r="T35" s="268"/>
      <c r="U35" s="271"/>
      <c r="V35" s="271"/>
      <c r="W35" s="271"/>
    </row>
    <row r="36" spans="1:26" ht="39.950000000000003" customHeight="1" x14ac:dyDescent="0.25">
      <c r="A36" s="280" t="s">
        <v>4993</v>
      </c>
      <c r="B36" s="277" t="str">
        <f t="shared" si="0"/>
        <v>Oui</v>
      </c>
      <c r="C36" s="280" t="s">
        <v>4994</v>
      </c>
      <c r="D36" s="833" t="s">
        <v>4876</v>
      </c>
      <c r="E36" s="837" t="s">
        <v>4902</v>
      </c>
      <c r="F36" s="832"/>
      <c r="G36" s="836" t="s">
        <v>4903</v>
      </c>
      <c r="H36" s="834"/>
      <c r="I36" s="835" t="s">
        <v>4970</v>
      </c>
      <c r="J36" s="271" t="s">
        <v>4995</v>
      </c>
      <c r="K36" s="271"/>
      <c r="L36" s="268"/>
      <c r="M36" s="271"/>
      <c r="N36" s="268"/>
      <c r="O36" s="271"/>
      <c r="P36" s="268"/>
      <c r="Q36" s="166" t="str">
        <f t="shared" si="1"/>
        <v>OK</v>
      </c>
      <c r="R36" s="282" t="str">
        <f t="shared" si="2"/>
        <v>OK</v>
      </c>
      <c r="S36" s="271"/>
      <c r="T36" s="268"/>
      <c r="U36" s="271"/>
      <c r="V36" s="271"/>
      <c r="W36" s="271"/>
    </row>
    <row r="37" spans="1:26" ht="39.950000000000003" customHeight="1" x14ac:dyDescent="0.25">
      <c r="A37" s="280" t="s">
        <v>4996</v>
      </c>
      <c r="B37" s="277" t="str">
        <f t="shared" si="0"/>
        <v>Oui</v>
      </c>
      <c r="C37" s="280" t="s">
        <v>4997</v>
      </c>
      <c r="D37" s="833" t="s">
        <v>4876</v>
      </c>
      <c r="E37" s="837" t="s">
        <v>4902</v>
      </c>
      <c r="F37" s="832"/>
      <c r="G37" s="836" t="s">
        <v>4903</v>
      </c>
      <c r="H37" s="834"/>
      <c r="I37" s="835" t="s">
        <v>4970</v>
      </c>
      <c r="J37" s="271" t="s">
        <v>4998</v>
      </c>
      <c r="K37" s="271"/>
      <c r="L37" s="268"/>
      <c r="M37" s="271"/>
      <c r="N37" s="268"/>
      <c r="O37" s="271"/>
      <c r="P37" s="268"/>
      <c r="Q37" s="166" t="str">
        <f t="shared" si="1"/>
        <v>OK</v>
      </c>
      <c r="R37" s="282" t="str">
        <f t="shared" si="2"/>
        <v>OK</v>
      </c>
      <c r="S37" s="271"/>
      <c r="T37" s="268"/>
      <c r="U37" s="271"/>
      <c r="V37" s="271"/>
      <c r="W37" s="271"/>
    </row>
    <row r="38" spans="1:26" ht="39.950000000000003" customHeight="1" x14ac:dyDescent="0.25">
      <c r="A38" s="280" t="s">
        <v>4999</v>
      </c>
      <c r="B38" s="277" t="str">
        <f t="shared" si="0"/>
        <v>Oui</v>
      </c>
      <c r="C38" s="280" t="s">
        <v>5000</v>
      </c>
      <c r="D38" s="833" t="s">
        <v>4876</v>
      </c>
      <c r="E38" s="837" t="s">
        <v>4902</v>
      </c>
      <c r="F38" s="832"/>
      <c r="G38" s="836" t="s">
        <v>4903</v>
      </c>
      <c r="H38" s="834"/>
      <c r="I38" s="835" t="s">
        <v>4970</v>
      </c>
      <c r="J38" s="271" t="s">
        <v>5001</v>
      </c>
      <c r="K38" s="271"/>
      <c r="L38" s="268"/>
      <c r="M38" s="271"/>
      <c r="N38" s="268"/>
      <c r="O38" s="271"/>
      <c r="P38" s="268"/>
      <c r="Q38" s="166" t="str">
        <f t="shared" si="1"/>
        <v>OK</v>
      </c>
      <c r="R38" s="282" t="str">
        <f t="shared" si="2"/>
        <v>OK</v>
      </c>
      <c r="S38" s="271"/>
      <c r="T38" s="268"/>
      <c r="U38" s="271"/>
      <c r="V38" s="271"/>
      <c r="W38" s="271"/>
    </row>
    <row r="39" spans="1:26" ht="33.950000000000003" customHeight="1" x14ac:dyDescent="0.25">
      <c r="A39" s="268"/>
      <c r="B39" s="197"/>
      <c r="C39" s="197"/>
      <c r="D39" s="271"/>
      <c r="E39" s="271"/>
      <c r="F39" s="271"/>
      <c r="G39" s="271"/>
      <c r="H39" s="271"/>
      <c r="I39" s="271"/>
      <c r="J39" s="271"/>
      <c r="K39" s="271"/>
      <c r="L39" s="271"/>
      <c r="M39" s="271"/>
      <c r="N39" s="271"/>
      <c r="O39" s="271"/>
      <c r="P39" s="271"/>
      <c r="Q39" s="271"/>
      <c r="R39" s="270"/>
      <c r="S39" s="268"/>
      <c r="T39" s="268"/>
      <c r="U39" s="271"/>
      <c r="V39" s="271"/>
      <c r="W39" s="271"/>
    </row>
    <row r="40" spans="1:26" ht="33.950000000000003" customHeight="1" x14ac:dyDescent="0.25">
      <c r="A40" s="263" t="s">
        <v>5002</v>
      </c>
      <c r="B40" s="263"/>
      <c r="C40" s="263"/>
      <c r="D40" s="271"/>
      <c r="E40" s="271"/>
      <c r="F40" s="271"/>
      <c r="G40" s="271"/>
      <c r="H40" s="271"/>
      <c r="I40" s="271"/>
      <c r="J40" s="271"/>
      <c r="K40" s="271"/>
      <c r="L40" s="271"/>
      <c r="M40" s="271"/>
      <c r="N40" s="271"/>
      <c r="O40" s="271"/>
      <c r="P40" s="271"/>
      <c r="Q40" s="271"/>
      <c r="R40" s="268"/>
      <c r="S40" s="268"/>
      <c r="T40" s="268"/>
      <c r="U40" s="271"/>
      <c r="V40" s="271"/>
      <c r="W40" s="271"/>
    </row>
    <row r="41" spans="1:26" ht="33.950000000000003" customHeight="1" x14ac:dyDescent="0.25">
      <c r="A41" s="266" t="s">
        <v>5003</v>
      </c>
      <c r="B41" s="297" t="s">
        <v>4968</v>
      </c>
      <c r="C41" s="297" t="s">
        <v>5004</v>
      </c>
      <c r="D41" s="271"/>
      <c r="E41" s="271"/>
      <c r="F41" s="271"/>
      <c r="G41" s="271"/>
      <c r="H41" s="271"/>
      <c r="I41" s="271"/>
      <c r="J41" s="271"/>
      <c r="K41" s="271"/>
      <c r="L41" s="271"/>
      <c r="M41" s="271"/>
      <c r="N41" s="271"/>
      <c r="O41" s="271"/>
      <c r="P41" s="271"/>
      <c r="Q41" s="271"/>
      <c r="R41" s="268"/>
      <c r="S41" s="268"/>
      <c r="T41" s="268"/>
      <c r="U41" s="271"/>
      <c r="V41" s="271"/>
      <c r="W41" s="271"/>
    </row>
    <row r="42" spans="1:26" ht="33.950000000000003" customHeight="1" x14ac:dyDescent="0.25">
      <c r="A42" s="300" t="s">
        <v>5005</v>
      </c>
      <c r="B42" s="277">
        <f>COUNTIF($B$29:$B$38,"Oui")</f>
        <v>10</v>
      </c>
      <c r="C42" s="301" t="s">
        <v>5006</v>
      </c>
      <c r="D42" s="271"/>
      <c r="E42" s="271"/>
      <c r="F42" s="271"/>
      <c r="G42" s="271"/>
      <c r="H42" s="271"/>
      <c r="I42" s="271"/>
      <c r="J42" s="271"/>
      <c r="K42" s="271"/>
      <c r="L42" s="271"/>
      <c r="M42" s="271"/>
      <c r="N42" s="271"/>
      <c r="O42" s="271"/>
      <c r="P42" s="271"/>
      <c r="Q42" s="271"/>
      <c r="R42" s="268"/>
      <c r="S42" s="268"/>
      <c r="T42" s="268"/>
      <c r="U42" s="271"/>
      <c r="V42" s="271"/>
      <c r="W42" s="271"/>
    </row>
    <row r="43" spans="1:26" ht="33.950000000000003" customHeight="1" x14ac:dyDescent="0.25">
      <c r="A43" s="300" t="s">
        <v>5007</v>
      </c>
      <c r="B43" s="277">
        <f>COUNTIF($B$29:$B$38,"Non")+COUNTIF($B$29:$B$38,"À vérifier")+COUNTBLANK($B$29:$B$38)</f>
        <v>0</v>
      </c>
      <c r="C43" s="268" t="s">
        <v>5008</v>
      </c>
      <c r="D43" s="271"/>
      <c r="E43" s="271"/>
      <c r="F43" s="271"/>
      <c r="G43" s="271"/>
      <c r="H43" s="271"/>
      <c r="I43" s="271"/>
      <c r="J43" s="271"/>
      <c r="K43" s="271"/>
      <c r="L43" s="271"/>
      <c r="M43" s="271"/>
      <c r="N43" s="271"/>
      <c r="O43" s="271"/>
      <c r="P43" s="271"/>
      <c r="Q43" s="271"/>
      <c r="R43" s="268"/>
      <c r="S43" s="268"/>
      <c r="T43" s="268"/>
      <c r="U43" s="271"/>
      <c r="V43" s="271"/>
      <c r="W43" s="271"/>
    </row>
    <row r="44" spans="1:26" ht="33.950000000000003" customHeight="1" x14ac:dyDescent="0.25">
      <c r="A44" s="300" t="s">
        <v>5009</v>
      </c>
      <c r="B44" s="277" t="str">
        <f>IF($B$43&gt;0,"À corriger / compléter avant validation",IF($B$42&gt;=8,"Menu prêt à relire par le formateur","Contrôle insuffisant"))</f>
        <v>Menu prêt à relire par le formateur</v>
      </c>
      <c r="C44" s="268" t="s">
        <v>5010</v>
      </c>
      <c r="D44" s="271"/>
      <c r="E44" s="271"/>
      <c r="F44" s="271"/>
      <c r="G44" s="271"/>
      <c r="H44" s="271"/>
      <c r="I44" s="271"/>
      <c r="J44" s="271"/>
      <c r="K44" s="271"/>
      <c r="L44" s="271"/>
      <c r="M44" s="271"/>
      <c r="N44" s="271"/>
      <c r="O44" s="271"/>
      <c r="P44" s="271"/>
      <c r="Q44" s="271"/>
      <c r="R44" s="268"/>
      <c r="S44" s="268"/>
      <c r="T44" s="268"/>
      <c r="U44" s="271"/>
      <c r="V44" s="271"/>
      <c r="W44" s="271"/>
    </row>
    <row r="45" spans="1:26" x14ac:dyDescent="0.25">
      <c r="T45" s="271"/>
      <c r="U45" s="271"/>
      <c r="V45" s="271"/>
      <c r="W45" s="271"/>
    </row>
    <row r="46" spans="1:26" x14ac:dyDescent="0.25">
      <c r="A46" s="302" t="s">
        <v>5011</v>
      </c>
      <c r="B46" s="303" t="s">
        <v>5012</v>
      </c>
      <c r="C46" s="304"/>
      <c r="D46" s="304"/>
      <c r="E46" s="304"/>
      <c r="F46" s="304"/>
      <c r="G46" s="304"/>
      <c r="H46" s="304"/>
      <c r="I46" s="304"/>
      <c r="J46" s="304"/>
      <c r="K46" s="304"/>
      <c r="L46" s="304"/>
      <c r="M46" s="304"/>
      <c r="N46" s="304"/>
      <c r="O46" s="304"/>
      <c r="P46" s="304"/>
      <c r="Q46" s="304"/>
      <c r="R46" s="304"/>
      <c r="S46" s="304"/>
      <c r="T46" s="304"/>
      <c r="U46" s="304"/>
      <c r="V46" s="304"/>
      <c r="W46" s="304"/>
      <c r="X46" s="304"/>
      <c r="Y46" s="304"/>
      <c r="Z46" s="304"/>
    </row>
    <row r="47" spans="1:26" x14ac:dyDescent="0.25">
      <c r="A47" s="302" t="s">
        <v>5013</v>
      </c>
      <c r="B47" s="303" t="s">
        <v>5014</v>
      </c>
      <c r="C47" s="304"/>
      <c r="D47" s="304"/>
      <c r="E47" s="304"/>
      <c r="F47" s="304"/>
      <c r="G47" s="304"/>
      <c r="H47" s="304"/>
      <c r="I47" s="304"/>
      <c r="J47" s="304"/>
      <c r="K47" s="304"/>
      <c r="L47" s="304"/>
      <c r="M47" s="304"/>
      <c r="N47" s="304"/>
      <c r="O47" s="304"/>
      <c r="P47" s="304"/>
      <c r="Q47" s="304"/>
      <c r="R47" s="304"/>
      <c r="S47" s="304"/>
      <c r="T47" s="304"/>
      <c r="U47" s="304"/>
      <c r="V47" s="304"/>
      <c r="W47" s="304"/>
      <c r="X47" s="304"/>
      <c r="Y47" s="304"/>
      <c r="Z47" s="304"/>
    </row>
  </sheetData>
  <mergeCells count="2">
    <mergeCell ref="B24:E24"/>
    <mergeCell ref="B25:E25"/>
  </mergeCells>
  <conditionalFormatting sqref="R10:R26 Q29:Q38 R39:R44">
    <cfRule type="expression" dxfId="2" priority="1">
      <formula>LEFT(Q10,1)="⚠"</formula>
    </cfRule>
    <cfRule type="expression" dxfId="1" priority="2">
      <formula>Q10="OK"</formula>
    </cfRule>
  </conditionalFormatting>
  <conditionalFormatting sqref="S10:T26 T27:T38 R29:R38 S39:T44">
    <cfRule type="expression" dxfId="0" priority="3">
      <formula>OR(ISNUMBER(SEARCH("corriger",LOWER(R10))),ISNUMBER(SEARCH("vérifier",LOWER(R10))))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EB8A9-CF6A-4A48-B2B0-3B2C71C59C08}">
  <dimension ref="A1:AL177"/>
  <sheetViews>
    <sheetView zoomScaleNormal="100" workbookViewId="0">
      <selection activeCell="E1" sqref="E1"/>
    </sheetView>
  </sheetViews>
  <sheetFormatPr baseColWidth="10" defaultColWidth="9" defaultRowHeight="15.75" x14ac:dyDescent="0.25"/>
  <cols>
    <col min="1" max="1" width="26.75" style="842" customWidth="1"/>
    <col min="2" max="2" width="19" style="842" customWidth="1"/>
    <col min="3" max="4" width="12" style="842" customWidth="1"/>
    <col min="5" max="5" width="20" style="842" customWidth="1"/>
    <col min="6" max="8" width="0.875" style="842" customWidth="1"/>
    <col min="9" max="9" width="28" style="842" customWidth="1"/>
    <col min="10" max="12" width="0.875" style="842" customWidth="1"/>
    <col min="13" max="13" width="30" style="842" customWidth="1"/>
    <col min="14" max="16" width="0.875" style="842" customWidth="1"/>
    <col min="17" max="17" width="28" style="842" customWidth="1"/>
    <col min="18" max="20" width="0.875" style="842" customWidth="1"/>
    <col min="21" max="21" width="30" style="842" customWidth="1"/>
    <col min="22" max="24" width="0.875" style="842" customWidth="1"/>
    <col min="25" max="25" width="28" style="842" customWidth="1"/>
    <col min="26" max="28" width="0.875" style="842" customWidth="1"/>
    <col min="29" max="29" width="28" style="842" customWidth="1"/>
    <col min="30" max="32" width="0.875" style="842" customWidth="1"/>
    <col min="33" max="33" width="26" style="842" customWidth="1"/>
    <col min="34" max="34" width="34" style="842" customWidth="1"/>
    <col min="35" max="35" width="9" style="842"/>
    <col min="36" max="36" width="27.625" style="842" customWidth="1"/>
    <col min="37" max="37" width="9" style="842"/>
    <col min="38" max="38" width="27.625" style="842" customWidth="1"/>
    <col min="39" max="16384" width="9" style="842"/>
  </cols>
  <sheetData>
    <row r="1" spans="1:38" ht="30" customHeight="1" x14ac:dyDescent="0.25">
      <c r="A1" s="840"/>
      <c r="B1" s="840"/>
      <c r="C1" s="840"/>
      <c r="D1" s="840"/>
      <c r="E1" s="840" t="s">
        <v>6579</v>
      </c>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1"/>
      <c r="AJ1" s="841"/>
      <c r="AK1" s="841"/>
      <c r="AL1" s="841"/>
    </row>
    <row r="2" spans="1:38" x14ac:dyDescent="0.2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row>
    <row r="3" spans="1:38" ht="30" customHeight="1" x14ac:dyDescent="0.25">
      <c r="B3" s="844"/>
      <c r="C3" s="844" t="s">
        <v>5439</v>
      </c>
      <c r="D3" s="845" t="s">
        <v>6584</v>
      </c>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13"/>
      <c r="AJ3" s="213"/>
      <c r="AK3" s="213"/>
      <c r="AL3" s="213"/>
    </row>
    <row r="4" spans="1:38" ht="30" customHeight="1" x14ac:dyDescent="0.25">
      <c r="B4" s="844"/>
      <c r="C4" s="844" t="s">
        <v>5532</v>
      </c>
      <c r="D4" s="874" t="s">
        <v>5533</v>
      </c>
      <c r="E4" s="874"/>
      <c r="F4" s="874"/>
      <c r="G4" s="874"/>
      <c r="H4" s="874"/>
      <c r="I4" s="874"/>
      <c r="J4" s="874"/>
      <c r="K4" s="874"/>
      <c r="L4" s="874"/>
      <c r="M4" s="874"/>
      <c r="N4" s="874"/>
      <c r="O4" s="874"/>
      <c r="P4" s="874"/>
      <c r="Q4" s="874"/>
      <c r="R4" s="874"/>
      <c r="S4" s="874"/>
      <c r="T4" s="874"/>
      <c r="U4" s="874"/>
      <c r="V4" s="874"/>
      <c r="W4" s="874"/>
      <c r="X4" s="874"/>
      <c r="Y4" s="874"/>
      <c r="Z4" s="874"/>
      <c r="AA4" s="874"/>
      <c r="AB4" s="874"/>
      <c r="AC4" s="874"/>
      <c r="AD4" s="874"/>
      <c r="AE4" s="874"/>
      <c r="AF4" s="874"/>
      <c r="AG4" s="874"/>
      <c r="AH4" s="874"/>
      <c r="AI4" s="213"/>
      <c r="AJ4" s="213"/>
      <c r="AK4" s="213"/>
      <c r="AL4" s="213"/>
    </row>
    <row r="5" spans="1:38" ht="30" customHeight="1" x14ac:dyDescent="0.25">
      <c r="B5" s="844"/>
      <c r="C5" s="844" t="s">
        <v>5443</v>
      </c>
      <c r="D5" s="874" t="s">
        <v>5534</v>
      </c>
      <c r="E5" s="874"/>
      <c r="F5" s="874"/>
      <c r="G5" s="874"/>
      <c r="H5" s="874"/>
      <c r="I5" s="874"/>
      <c r="J5" s="874"/>
      <c r="K5" s="874"/>
      <c r="L5" s="874"/>
      <c r="M5" s="874"/>
      <c r="N5" s="874"/>
      <c r="O5" s="874"/>
      <c r="P5" s="874"/>
      <c r="Q5" s="874"/>
      <c r="R5" s="874"/>
      <c r="S5" s="874"/>
      <c r="T5" s="874"/>
      <c r="U5" s="874"/>
      <c r="V5" s="874"/>
      <c r="W5" s="874"/>
      <c r="X5" s="874"/>
      <c r="Y5" s="874"/>
      <c r="Z5" s="874"/>
      <c r="AA5" s="874"/>
      <c r="AB5" s="874"/>
      <c r="AC5" s="874"/>
      <c r="AD5" s="874"/>
      <c r="AE5" s="874"/>
      <c r="AF5" s="874"/>
      <c r="AG5" s="874"/>
      <c r="AH5" s="874"/>
      <c r="AI5" s="213"/>
      <c r="AJ5" s="213"/>
      <c r="AK5" s="213"/>
      <c r="AL5" s="213"/>
    </row>
    <row r="6" spans="1:38" ht="30" customHeight="1" x14ac:dyDescent="0.25">
      <c r="B6" s="847"/>
      <c r="C6" s="847" t="s">
        <v>5445</v>
      </c>
      <c r="D6" s="875" t="s">
        <v>5535</v>
      </c>
      <c r="E6" s="875"/>
      <c r="F6" s="875"/>
      <c r="G6" s="875"/>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213"/>
      <c r="AJ6" s="213"/>
      <c r="AK6" s="213"/>
      <c r="AL6" s="213"/>
    </row>
    <row r="7" spans="1:38" ht="30" customHeight="1" x14ac:dyDescent="0.25">
      <c r="A7" s="230" t="s">
        <v>5254</v>
      </c>
      <c r="B7" s="230" t="s">
        <v>5447</v>
      </c>
      <c r="C7" s="230" t="s">
        <v>5448</v>
      </c>
      <c r="D7" s="230" t="s">
        <v>5449</v>
      </c>
      <c r="E7" s="230" t="s">
        <v>5</v>
      </c>
      <c r="F7" s="230"/>
      <c r="G7" s="230"/>
      <c r="H7" s="230"/>
      <c r="I7" s="230" t="s">
        <v>5450</v>
      </c>
      <c r="J7" s="230"/>
      <c r="K7" s="230"/>
      <c r="L7" s="230"/>
      <c r="M7" s="230" t="s">
        <v>5451</v>
      </c>
      <c r="N7" s="230"/>
      <c r="O7" s="230"/>
      <c r="P7" s="230"/>
      <c r="Q7" s="230" t="s">
        <v>5452</v>
      </c>
      <c r="R7" s="230"/>
      <c r="S7" s="230"/>
      <c r="T7" s="230"/>
      <c r="U7" s="230" t="s">
        <v>5453</v>
      </c>
      <c r="V7" s="230"/>
      <c r="W7" s="230"/>
      <c r="X7" s="230"/>
      <c r="Y7" s="230" t="s">
        <v>5129</v>
      </c>
      <c r="Z7" s="230"/>
      <c r="AA7" s="230"/>
      <c r="AB7" s="230"/>
      <c r="AC7" s="230" t="s">
        <v>5454</v>
      </c>
      <c r="AD7" s="230"/>
      <c r="AE7" s="230"/>
      <c r="AF7" s="230"/>
      <c r="AG7" s="230" t="s">
        <v>5455</v>
      </c>
      <c r="AH7" s="230" t="s">
        <v>5457</v>
      </c>
      <c r="AI7" s="213"/>
      <c r="AJ7" s="811" t="s">
        <v>5582</v>
      </c>
      <c r="AK7" s="213"/>
      <c r="AL7" s="811" t="s">
        <v>5582</v>
      </c>
    </row>
    <row r="8" spans="1:38" ht="9.9499999999999993" customHeight="1" x14ac:dyDescent="0.25">
      <c r="A8" s="270"/>
      <c r="B8" s="270"/>
      <c r="C8" s="270"/>
      <c r="D8" s="270"/>
      <c r="E8" s="270"/>
      <c r="F8" s="270"/>
      <c r="G8" s="270"/>
      <c r="H8" s="270"/>
      <c r="I8" s="270"/>
      <c r="J8" s="270"/>
      <c r="K8" s="270"/>
      <c r="L8" s="270"/>
      <c r="M8" s="270"/>
      <c r="N8" s="270"/>
      <c r="O8" s="850"/>
      <c r="P8" s="850"/>
      <c r="Q8" s="876"/>
      <c r="R8" s="850"/>
      <c r="S8" s="850"/>
      <c r="T8" s="850"/>
      <c r="U8" s="876"/>
      <c r="V8" s="850"/>
      <c r="W8" s="850"/>
      <c r="X8" s="850"/>
      <c r="Y8" s="876"/>
      <c r="Z8" s="850"/>
      <c r="AA8" s="850"/>
      <c r="AB8" s="850"/>
      <c r="AC8" s="876"/>
      <c r="AD8" s="850"/>
      <c r="AE8" s="850"/>
      <c r="AF8" s="850"/>
      <c r="AG8" s="876"/>
      <c r="AH8" s="876"/>
      <c r="AI8" s="213"/>
      <c r="AJ8" s="213"/>
      <c r="AK8" s="213"/>
      <c r="AL8" s="213"/>
    </row>
    <row r="9" spans="1:38" ht="9.9499999999999993" customHeight="1" x14ac:dyDescent="0.25">
      <c r="A9" s="1311">
        <v>1</v>
      </c>
      <c r="B9" s="1312">
        <v>1</v>
      </c>
      <c r="C9" s="1269" t="s">
        <v>5458</v>
      </c>
      <c r="D9" s="1269" t="s">
        <v>5459</v>
      </c>
      <c r="E9" s="1269" t="s">
        <v>153</v>
      </c>
      <c r="F9" s="849"/>
      <c r="G9" s="849"/>
      <c r="H9" s="849"/>
      <c r="I9" s="1305" t="s">
        <v>5346</v>
      </c>
      <c r="J9" s="849"/>
      <c r="K9" s="849"/>
      <c r="L9" s="849"/>
      <c r="M9" s="1287" t="s">
        <v>5359</v>
      </c>
      <c r="N9" s="849"/>
      <c r="O9" s="849"/>
      <c r="P9" s="849"/>
      <c r="Q9" s="1269"/>
      <c r="R9" s="849"/>
      <c r="S9" s="849"/>
      <c r="T9" s="849"/>
      <c r="U9" s="1281" t="s">
        <v>5380</v>
      </c>
      <c r="V9" s="849"/>
      <c r="W9" s="849"/>
      <c r="X9" s="849"/>
      <c r="Y9" s="1299" t="s">
        <v>5386</v>
      </c>
      <c r="Z9" s="849"/>
      <c r="AA9" s="849"/>
      <c r="AB9" s="849"/>
      <c r="AC9" s="1305" t="s">
        <v>5394</v>
      </c>
      <c r="AD9" s="849"/>
      <c r="AE9" s="849"/>
      <c r="AF9" s="849"/>
      <c r="AG9" s="1269" t="s">
        <v>5536</v>
      </c>
      <c r="AH9" s="1293" t="s">
        <v>5537</v>
      </c>
      <c r="AI9" s="213"/>
      <c r="AJ9" s="1305" t="s">
        <v>5346</v>
      </c>
      <c r="AK9" s="213"/>
      <c r="AL9" s="1269" t="s">
        <v>798</v>
      </c>
    </row>
    <row r="10" spans="1:38" ht="9.9499999999999993" customHeight="1" x14ac:dyDescent="0.25">
      <c r="A10" s="1311"/>
      <c r="B10" s="1312"/>
      <c r="C10" s="1270"/>
      <c r="D10" s="1270"/>
      <c r="E10" s="1270"/>
      <c r="F10" s="850"/>
      <c r="G10" s="851"/>
      <c r="H10" s="850"/>
      <c r="I10" s="1306"/>
      <c r="J10" s="850"/>
      <c r="K10" s="851"/>
      <c r="L10" s="850"/>
      <c r="M10" s="1288"/>
      <c r="N10" s="850"/>
      <c r="O10" s="851"/>
      <c r="P10" s="850"/>
      <c r="Q10" s="1270"/>
      <c r="R10" s="850"/>
      <c r="S10" s="851"/>
      <c r="T10" s="850"/>
      <c r="U10" s="1282"/>
      <c r="V10" s="850"/>
      <c r="W10" s="851"/>
      <c r="X10" s="850"/>
      <c r="Y10" s="1300"/>
      <c r="Z10" s="850"/>
      <c r="AA10" s="851"/>
      <c r="AB10" s="850"/>
      <c r="AC10" s="1306"/>
      <c r="AD10" s="850"/>
      <c r="AE10" s="851"/>
      <c r="AF10" s="850"/>
      <c r="AG10" s="1270"/>
      <c r="AH10" s="1294"/>
      <c r="AI10" s="213"/>
      <c r="AJ10" s="1306"/>
      <c r="AK10" s="213"/>
      <c r="AL10" s="1270"/>
    </row>
    <row r="11" spans="1:38" ht="9.9499999999999993" customHeight="1" x14ac:dyDescent="0.25">
      <c r="A11" s="1311"/>
      <c r="B11" s="1312"/>
      <c r="C11" s="1271"/>
      <c r="D11" s="1271"/>
      <c r="E11" s="1271"/>
      <c r="F11" s="849"/>
      <c r="G11" s="849"/>
      <c r="H11" s="849"/>
      <c r="I11" s="1307"/>
      <c r="J11" s="849"/>
      <c r="K11" s="849"/>
      <c r="L11" s="849"/>
      <c r="M11" s="1289"/>
      <c r="N11" s="849"/>
      <c r="O11" s="849"/>
      <c r="P11" s="849"/>
      <c r="Q11" s="1271"/>
      <c r="R11" s="849"/>
      <c r="S11" s="849"/>
      <c r="T11" s="849"/>
      <c r="U11" s="1283"/>
      <c r="V11" s="849"/>
      <c r="W11" s="849"/>
      <c r="X11" s="849"/>
      <c r="Y11" s="1301"/>
      <c r="Z11" s="849"/>
      <c r="AA11" s="849"/>
      <c r="AB11" s="849"/>
      <c r="AC11" s="1307"/>
      <c r="AD11" s="849"/>
      <c r="AE11" s="849"/>
      <c r="AF11" s="849"/>
      <c r="AG11" s="1271"/>
      <c r="AH11" s="1295"/>
      <c r="AI11" s="213"/>
      <c r="AJ11" s="1307"/>
      <c r="AK11" s="213"/>
      <c r="AL11" s="1271"/>
    </row>
    <row r="12" spans="1:38" ht="9.9499999999999993" customHeight="1" x14ac:dyDescent="0.25">
      <c r="A12" s="270"/>
      <c r="B12" s="270"/>
      <c r="C12" s="270"/>
      <c r="D12" s="270"/>
      <c r="E12" s="270"/>
      <c r="F12" s="270"/>
      <c r="G12" s="270"/>
      <c r="H12" s="270"/>
      <c r="I12" s="270"/>
      <c r="J12" s="270"/>
      <c r="K12" s="270"/>
      <c r="L12" s="270"/>
      <c r="M12" s="270"/>
      <c r="N12" s="270"/>
      <c r="O12" s="850"/>
      <c r="P12" s="850"/>
      <c r="Q12" s="876"/>
      <c r="R12" s="850"/>
      <c r="S12" s="850"/>
      <c r="T12" s="850"/>
      <c r="U12" s="876"/>
      <c r="V12" s="850"/>
      <c r="W12" s="850"/>
      <c r="X12" s="850"/>
      <c r="Y12" s="876"/>
      <c r="Z12" s="850"/>
      <c r="AA12" s="850"/>
      <c r="AB12" s="850"/>
      <c r="AC12" s="876"/>
      <c r="AD12" s="850"/>
      <c r="AE12" s="850"/>
      <c r="AF12" s="850"/>
      <c r="AG12" s="876"/>
      <c r="AH12" s="876"/>
      <c r="AI12" s="213"/>
      <c r="AJ12" s="213"/>
      <c r="AK12" s="213"/>
      <c r="AL12" s="213"/>
    </row>
    <row r="13" spans="1:38" ht="9.9499999999999993" customHeight="1" x14ac:dyDescent="0.25">
      <c r="A13" s="1311">
        <v>2</v>
      </c>
      <c r="B13" s="1312">
        <v>1</v>
      </c>
      <c r="C13" s="1269" t="s">
        <v>5463</v>
      </c>
      <c r="D13" s="1269" t="s">
        <v>5459</v>
      </c>
      <c r="E13" s="1269" t="s">
        <v>153</v>
      </c>
      <c r="F13" s="849"/>
      <c r="G13" s="849"/>
      <c r="H13" s="849"/>
      <c r="I13" s="1281" t="s">
        <v>5355</v>
      </c>
      <c r="J13" s="849"/>
      <c r="K13" s="849"/>
      <c r="L13" s="849"/>
      <c r="M13" s="1296" t="s">
        <v>5363</v>
      </c>
      <c r="N13" s="849"/>
      <c r="O13" s="849"/>
      <c r="P13" s="849"/>
      <c r="Q13" s="1269"/>
      <c r="R13" s="849"/>
      <c r="S13" s="849"/>
      <c r="T13" s="849"/>
      <c r="U13" s="1308" t="s">
        <v>5383</v>
      </c>
      <c r="V13" s="849"/>
      <c r="W13" s="849"/>
      <c r="X13" s="849"/>
      <c r="Y13" s="1299" t="s">
        <v>5386</v>
      </c>
      <c r="Z13" s="849"/>
      <c r="AA13" s="849"/>
      <c r="AB13" s="849"/>
      <c r="AC13" s="1305" t="s">
        <v>5394</v>
      </c>
      <c r="AD13" s="849"/>
      <c r="AE13" s="849"/>
      <c r="AF13" s="849"/>
      <c r="AG13" s="1269" t="s">
        <v>5536</v>
      </c>
      <c r="AH13" s="1290" t="s">
        <v>5538</v>
      </c>
      <c r="AI13" s="213"/>
      <c r="AJ13" s="1305" t="s">
        <v>5394</v>
      </c>
      <c r="AK13" s="213"/>
      <c r="AL13" s="1269" t="s">
        <v>5583</v>
      </c>
    </row>
    <row r="14" spans="1:38" ht="9.9499999999999993" customHeight="1" x14ac:dyDescent="0.25">
      <c r="A14" s="1311"/>
      <c r="B14" s="1312"/>
      <c r="C14" s="1270"/>
      <c r="D14" s="1270"/>
      <c r="E14" s="1270"/>
      <c r="F14" s="850"/>
      <c r="G14" s="851"/>
      <c r="H14" s="850"/>
      <c r="I14" s="1282"/>
      <c r="J14" s="850"/>
      <c r="K14" s="851"/>
      <c r="L14" s="850"/>
      <c r="M14" s="1297"/>
      <c r="N14" s="850"/>
      <c r="O14" s="851"/>
      <c r="P14" s="850"/>
      <c r="Q14" s="1270"/>
      <c r="R14" s="850"/>
      <c r="S14" s="851"/>
      <c r="T14" s="850"/>
      <c r="U14" s="1309"/>
      <c r="V14" s="850"/>
      <c r="W14" s="851"/>
      <c r="X14" s="850"/>
      <c r="Y14" s="1300"/>
      <c r="Z14" s="850"/>
      <c r="AA14" s="851"/>
      <c r="AB14" s="850"/>
      <c r="AC14" s="1306"/>
      <c r="AD14" s="850"/>
      <c r="AE14" s="851"/>
      <c r="AF14" s="850"/>
      <c r="AG14" s="1270"/>
      <c r="AH14" s="1291"/>
      <c r="AI14" s="213"/>
      <c r="AJ14" s="1306"/>
      <c r="AK14" s="213"/>
      <c r="AL14" s="1270"/>
    </row>
    <row r="15" spans="1:38" ht="9.9499999999999993" customHeight="1" x14ac:dyDescent="0.25">
      <c r="A15" s="1311"/>
      <c r="B15" s="1312"/>
      <c r="C15" s="1271"/>
      <c r="D15" s="1271"/>
      <c r="E15" s="1271"/>
      <c r="F15" s="849"/>
      <c r="G15" s="849"/>
      <c r="H15" s="849"/>
      <c r="I15" s="1283"/>
      <c r="J15" s="849"/>
      <c r="K15" s="849"/>
      <c r="L15" s="849"/>
      <c r="M15" s="1298"/>
      <c r="N15" s="849"/>
      <c r="O15" s="849"/>
      <c r="P15" s="849"/>
      <c r="Q15" s="1271"/>
      <c r="R15" s="849"/>
      <c r="S15" s="849"/>
      <c r="T15" s="849"/>
      <c r="U15" s="1310"/>
      <c r="V15" s="849"/>
      <c r="W15" s="849"/>
      <c r="X15" s="849"/>
      <c r="Y15" s="1301"/>
      <c r="Z15" s="849"/>
      <c r="AA15" s="849"/>
      <c r="AB15" s="849"/>
      <c r="AC15" s="1307"/>
      <c r="AD15" s="849"/>
      <c r="AE15" s="849"/>
      <c r="AF15" s="849"/>
      <c r="AG15" s="1271"/>
      <c r="AH15" s="1292"/>
      <c r="AI15" s="213"/>
      <c r="AJ15" s="1307"/>
      <c r="AK15" s="213"/>
      <c r="AL15" s="1271"/>
    </row>
    <row r="16" spans="1:38" ht="9.9499999999999993" customHeight="1" x14ac:dyDescent="0.25">
      <c r="A16" s="270"/>
      <c r="B16" s="270"/>
      <c r="C16" s="270"/>
      <c r="D16" s="270"/>
      <c r="E16" s="270"/>
      <c r="F16" s="270"/>
      <c r="G16" s="270"/>
      <c r="H16" s="270"/>
      <c r="I16" s="270"/>
      <c r="J16" s="270"/>
      <c r="K16" s="270"/>
      <c r="L16" s="270"/>
      <c r="M16" s="270"/>
      <c r="N16" s="270"/>
      <c r="O16" s="850"/>
      <c r="P16" s="850"/>
      <c r="Q16" s="876"/>
      <c r="R16" s="850"/>
      <c r="S16" s="850"/>
      <c r="T16" s="850"/>
      <c r="U16" s="876"/>
      <c r="V16" s="850"/>
      <c r="W16" s="850"/>
      <c r="X16" s="850"/>
      <c r="Y16" s="876"/>
      <c r="Z16" s="850"/>
      <c r="AA16" s="850"/>
      <c r="AB16" s="850"/>
      <c r="AC16" s="876"/>
      <c r="AD16" s="850"/>
      <c r="AE16" s="850"/>
      <c r="AF16" s="850"/>
      <c r="AG16" s="876"/>
      <c r="AH16" s="876"/>
      <c r="AI16" s="213"/>
      <c r="AJ16" s="213"/>
      <c r="AK16" s="213"/>
      <c r="AL16" s="213"/>
    </row>
    <row r="17" spans="1:38" ht="9.9499999999999993" customHeight="1" x14ac:dyDescent="0.25">
      <c r="A17" s="1311">
        <v>3</v>
      </c>
      <c r="B17" s="1312">
        <v>1</v>
      </c>
      <c r="C17" s="1269" t="s">
        <v>5464</v>
      </c>
      <c r="D17" s="1269" t="s">
        <v>5459</v>
      </c>
      <c r="E17" s="1269" t="s">
        <v>153</v>
      </c>
      <c r="F17" s="849"/>
      <c r="G17" s="849"/>
      <c r="H17" s="849"/>
      <c r="I17" s="1281" t="s">
        <v>5346</v>
      </c>
      <c r="J17" s="849"/>
      <c r="K17" s="849"/>
      <c r="L17" s="849"/>
      <c r="M17" s="1296" t="s">
        <v>5539</v>
      </c>
      <c r="N17" s="849"/>
      <c r="O17" s="849"/>
      <c r="P17" s="849"/>
      <c r="Q17" s="1269"/>
      <c r="R17" s="849"/>
      <c r="S17" s="849"/>
      <c r="T17" s="849"/>
      <c r="U17" s="1281" t="s">
        <v>5380</v>
      </c>
      <c r="V17" s="849"/>
      <c r="W17" s="849"/>
      <c r="X17" s="849"/>
      <c r="Y17" s="1299" t="s">
        <v>5386</v>
      </c>
      <c r="Z17" s="849"/>
      <c r="AA17" s="849"/>
      <c r="AB17" s="849"/>
      <c r="AC17" s="1305" t="s">
        <v>5394</v>
      </c>
      <c r="AD17" s="849"/>
      <c r="AE17" s="849"/>
      <c r="AF17" s="849"/>
      <c r="AG17" s="1269" t="s">
        <v>5536</v>
      </c>
      <c r="AH17" s="1293" t="s">
        <v>5537</v>
      </c>
      <c r="AI17" s="213"/>
      <c r="AJ17" s="1281" t="s">
        <v>5355</v>
      </c>
      <c r="AK17" s="213"/>
      <c r="AL17" s="1269" t="s">
        <v>153</v>
      </c>
    </row>
    <row r="18" spans="1:38" ht="9.9499999999999993" customHeight="1" x14ac:dyDescent="0.25">
      <c r="A18" s="1311"/>
      <c r="B18" s="1312"/>
      <c r="C18" s="1270"/>
      <c r="D18" s="1270"/>
      <c r="E18" s="1270"/>
      <c r="F18" s="850"/>
      <c r="G18" s="851"/>
      <c r="H18" s="850"/>
      <c r="I18" s="1282"/>
      <c r="J18" s="850"/>
      <c r="K18" s="851"/>
      <c r="L18" s="850"/>
      <c r="M18" s="1297"/>
      <c r="N18" s="850"/>
      <c r="O18" s="851"/>
      <c r="P18" s="850"/>
      <c r="Q18" s="1270"/>
      <c r="R18" s="850"/>
      <c r="S18" s="851"/>
      <c r="T18" s="850"/>
      <c r="U18" s="1282"/>
      <c r="V18" s="850"/>
      <c r="W18" s="851"/>
      <c r="X18" s="850"/>
      <c r="Y18" s="1300"/>
      <c r="Z18" s="850"/>
      <c r="AA18" s="851"/>
      <c r="AB18" s="850"/>
      <c r="AC18" s="1306"/>
      <c r="AD18" s="850"/>
      <c r="AE18" s="851"/>
      <c r="AF18" s="850"/>
      <c r="AG18" s="1270"/>
      <c r="AH18" s="1294"/>
      <c r="AI18" s="213"/>
      <c r="AJ18" s="1282"/>
      <c r="AK18" s="213"/>
      <c r="AL18" s="1270"/>
    </row>
    <row r="19" spans="1:38" ht="9.9499999999999993" customHeight="1" x14ac:dyDescent="0.25">
      <c r="A19" s="1311"/>
      <c r="B19" s="1312"/>
      <c r="C19" s="1271"/>
      <c r="D19" s="1271"/>
      <c r="E19" s="1271"/>
      <c r="F19" s="849"/>
      <c r="G19" s="849"/>
      <c r="H19" s="849"/>
      <c r="I19" s="1283"/>
      <c r="J19" s="849"/>
      <c r="K19" s="849"/>
      <c r="L19" s="849"/>
      <c r="M19" s="1298"/>
      <c r="N19" s="849"/>
      <c r="O19" s="849"/>
      <c r="P19" s="849"/>
      <c r="Q19" s="1271"/>
      <c r="R19" s="849"/>
      <c r="S19" s="849"/>
      <c r="T19" s="849"/>
      <c r="U19" s="1283"/>
      <c r="V19" s="849"/>
      <c r="W19" s="849"/>
      <c r="X19" s="849"/>
      <c r="Y19" s="1301"/>
      <c r="Z19" s="849"/>
      <c r="AA19" s="849"/>
      <c r="AB19" s="849"/>
      <c r="AC19" s="1307"/>
      <c r="AD19" s="849"/>
      <c r="AE19" s="849"/>
      <c r="AF19" s="849"/>
      <c r="AG19" s="1271"/>
      <c r="AH19" s="1295"/>
      <c r="AI19" s="213"/>
      <c r="AJ19" s="1283"/>
      <c r="AK19" s="213"/>
      <c r="AL19" s="1271"/>
    </row>
    <row r="20" spans="1:38" ht="9.9499999999999993" customHeight="1" x14ac:dyDescent="0.25">
      <c r="A20" s="270"/>
      <c r="B20" s="270"/>
      <c r="C20" s="270"/>
      <c r="D20" s="270"/>
      <c r="E20" s="270"/>
      <c r="F20" s="270"/>
      <c r="G20" s="270"/>
      <c r="H20" s="270"/>
      <c r="I20" s="270"/>
      <c r="J20" s="270"/>
      <c r="K20" s="270"/>
      <c r="L20" s="270"/>
      <c r="M20" s="270"/>
      <c r="N20" s="270"/>
      <c r="O20" s="850"/>
      <c r="P20" s="850"/>
      <c r="Q20" s="876"/>
      <c r="R20" s="850"/>
      <c r="S20" s="850"/>
      <c r="T20" s="850"/>
      <c r="U20" s="876"/>
      <c r="V20" s="850"/>
      <c r="W20" s="850"/>
      <c r="X20" s="850"/>
      <c r="Y20" s="876"/>
      <c r="Z20" s="850"/>
      <c r="AA20" s="850"/>
      <c r="AB20" s="850"/>
      <c r="AC20" s="876"/>
      <c r="AD20" s="850"/>
      <c r="AE20" s="850"/>
      <c r="AF20" s="850"/>
      <c r="AG20" s="876"/>
      <c r="AH20" s="876"/>
      <c r="AI20" s="213"/>
      <c r="AJ20" s="213"/>
      <c r="AK20" s="213"/>
      <c r="AL20" s="213"/>
    </row>
    <row r="21" spans="1:38" ht="9.9499999999999993" customHeight="1" x14ac:dyDescent="0.25">
      <c r="A21" s="1311">
        <v>4</v>
      </c>
      <c r="B21" s="1312">
        <v>1</v>
      </c>
      <c r="C21" s="1269" t="s">
        <v>5465</v>
      </c>
      <c r="D21" s="1269" t="s">
        <v>5459</v>
      </c>
      <c r="E21" s="1269" t="s">
        <v>153</v>
      </c>
      <c r="F21" s="849"/>
      <c r="G21" s="849"/>
      <c r="H21" s="849"/>
      <c r="I21" s="1281" t="s">
        <v>5355</v>
      </c>
      <c r="J21" s="849"/>
      <c r="K21" s="849"/>
      <c r="L21" s="849"/>
      <c r="M21" s="1287" t="s">
        <v>5359</v>
      </c>
      <c r="N21" s="849"/>
      <c r="O21" s="849"/>
      <c r="P21" s="849"/>
      <c r="Q21" s="1284" t="s">
        <v>5371</v>
      </c>
      <c r="R21" s="849"/>
      <c r="S21" s="849"/>
      <c r="T21" s="849"/>
      <c r="U21" s="1308" t="s">
        <v>5383</v>
      </c>
      <c r="V21" s="849"/>
      <c r="W21" s="849"/>
      <c r="X21" s="849"/>
      <c r="Y21" s="1299" t="s">
        <v>5386</v>
      </c>
      <c r="Z21" s="849"/>
      <c r="AA21" s="849"/>
      <c r="AB21" s="849"/>
      <c r="AC21" s="1305" t="s">
        <v>5394</v>
      </c>
      <c r="AD21" s="849"/>
      <c r="AE21" s="849"/>
      <c r="AF21" s="849"/>
      <c r="AG21" s="1269" t="s">
        <v>5536</v>
      </c>
      <c r="AH21" s="1302" t="s">
        <v>5540</v>
      </c>
      <c r="AI21" s="213"/>
      <c r="AJ21" s="1281" t="s">
        <v>5380</v>
      </c>
      <c r="AK21" s="213"/>
      <c r="AL21" s="1269" t="s">
        <v>5584</v>
      </c>
    </row>
    <row r="22" spans="1:38" ht="9.9499999999999993" customHeight="1" x14ac:dyDescent="0.25">
      <c r="A22" s="1311"/>
      <c r="B22" s="1312"/>
      <c r="C22" s="1270"/>
      <c r="D22" s="1270"/>
      <c r="E22" s="1270"/>
      <c r="F22" s="850"/>
      <c r="G22" s="851"/>
      <c r="H22" s="850"/>
      <c r="I22" s="1282"/>
      <c r="J22" s="850"/>
      <c r="K22" s="851"/>
      <c r="L22" s="850"/>
      <c r="M22" s="1288"/>
      <c r="N22" s="850"/>
      <c r="O22" s="851"/>
      <c r="P22" s="850"/>
      <c r="Q22" s="1285"/>
      <c r="R22" s="850"/>
      <c r="S22" s="851"/>
      <c r="T22" s="850"/>
      <c r="U22" s="1309"/>
      <c r="V22" s="850"/>
      <c r="W22" s="851"/>
      <c r="X22" s="850"/>
      <c r="Y22" s="1300"/>
      <c r="Z22" s="850"/>
      <c r="AA22" s="851"/>
      <c r="AB22" s="850"/>
      <c r="AC22" s="1306"/>
      <c r="AD22" s="850"/>
      <c r="AE22" s="851"/>
      <c r="AF22" s="850"/>
      <c r="AG22" s="1270"/>
      <c r="AH22" s="1303"/>
      <c r="AI22" s="213"/>
      <c r="AJ22" s="1282"/>
      <c r="AK22" s="213"/>
      <c r="AL22" s="1270"/>
    </row>
    <row r="23" spans="1:38" ht="9.9499999999999993" customHeight="1" x14ac:dyDescent="0.25">
      <c r="A23" s="1311"/>
      <c r="B23" s="1312"/>
      <c r="C23" s="1271"/>
      <c r="D23" s="1271"/>
      <c r="E23" s="1271"/>
      <c r="F23" s="849"/>
      <c r="G23" s="849"/>
      <c r="H23" s="849"/>
      <c r="I23" s="1283"/>
      <c r="J23" s="849"/>
      <c r="K23" s="849"/>
      <c r="L23" s="849"/>
      <c r="M23" s="1289"/>
      <c r="N23" s="849"/>
      <c r="O23" s="849"/>
      <c r="P23" s="849"/>
      <c r="Q23" s="1286"/>
      <c r="R23" s="849"/>
      <c r="S23" s="849"/>
      <c r="T23" s="849"/>
      <c r="U23" s="1310"/>
      <c r="V23" s="849"/>
      <c r="W23" s="849"/>
      <c r="X23" s="849"/>
      <c r="Y23" s="1301"/>
      <c r="Z23" s="849"/>
      <c r="AA23" s="849"/>
      <c r="AB23" s="849"/>
      <c r="AC23" s="1307"/>
      <c r="AD23" s="849"/>
      <c r="AE23" s="849"/>
      <c r="AF23" s="849"/>
      <c r="AG23" s="1271"/>
      <c r="AH23" s="1304"/>
      <c r="AI23" s="213"/>
      <c r="AJ23" s="1283"/>
      <c r="AK23" s="213"/>
      <c r="AL23" s="1271"/>
    </row>
    <row r="24" spans="1:38" ht="9.9499999999999993" customHeight="1" x14ac:dyDescent="0.25">
      <c r="A24" s="270"/>
      <c r="B24" s="270"/>
      <c r="C24" s="270"/>
      <c r="D24" s="270"/>
      <c r="E24" s="270"/>
      <c r="F24" s="270"/>
      <c r="G24" s="270"/>
      <c r="H24" s="270"/>
      <c r="I24" s="270"/>
      <c r="J24" s="270"/>
      <c r="K24" s="270"/>
      <c r="L24" s="270"/>
      <c r="M24" s="270"/>
      <c r="N24" s="270"/>
      <c r="O24" s="850"/>
      <c r="P24" s="850"/>
      <c r="Q24" s="876"/>
      <c r="R24" s="850"/>
      <c r="S24" s="850"/>
      <c r="T24" s="850"/>
      <c r="U24" s="876"/>
      <c r="V24" s="850"/>
      <c r="W24" s="850"/>
      <c r="X24" s="850"/>
      <c r="Y24" s="876"/>
      <c r="Z24" s="850"/>
      <c r="AA24" s="850"/>
      <c r="AB24" s="850"/>
      <c r="AC24" s="876"/>
      <c r="AD24" s="850"/>
      <c r="AE24" s="850"/>
      <c r="AF24" s="850"/>
      <c r="AG24" s="876"/>
      <c r="AH24" s="876"/>
      <c r="AI24" s="213"/>
      <c r="AJ24" s="213"/>
      <c r="AK24" s="213"/>
      <c r="AL24" s="213"/>
    </row>
    <row r="25" spans="1:38" ht="9.9499999999999993" customHeight="1" x14ac:dyDescent="0.25">
      <c r="A25" s="1311">
        <v>5</v>
      </c>
      <c r="B25" s="1312">
        <v>1</v>
      </c>
      <c r="C25" s="1269" t="s">
        <v>5466</v>
      </c>
      <c r="D25" s="1269" t="s">
        <v>5459</v>
      </c>
      <c r="E25" s="1269" t="s">
        <v>153</v>
      </c>
      <c r="F25" s="849"/>
      <c r="G25" s="849"/>
      <c r="H25" s="849"/>
      <c r="I25" s="1305" t="s">
        <v>5346</v>
      </c>
      <c r="J25" s="849"/>
      <c r="K25" s="849"/>
      <c r="L25" s="849"/>
      <c r="M25" s="1293" t="s">
        <v>4926</v>
      </c>
      <c r="N25" s="849"/>
      <c r="O25" s="849"/>
      <c r="P25" s="849"/>
      <c r="Q25" s="1287" t="s">
        <v>5374</v>
      </c>
      <c r="R25" s="849"/>
      <c r="S25" s="849"/>
      <c r="T25" s="849"/>
      <c r="U25" s="1281" t="s">
        <v>5380</v>
      </c>
      <c r="V25" s="849"/>
      <c r="W25" s="849"/>
      <c r="X25" s="849"/>
      <c r="Y25" s="1299" t="s">
        <v>5386</v>
      </c>
      <c r="Z25" s="849"/>
      <c r="AA25" s="849"/>
      <c r="AB25" s="849"/>
      <c r="AC25" s="1305" t="s">
        <v>5394</v>
      </c>
      <c r="AD25" s="849"/>
      <c r="AE25" s="849"/>
      <c r="AF25" s="849"/>
      <c r="AG25" s="1269" t="s">
        <v>5536</v>
      </c>
      <c r="AH25" s="1302" t="s">
        <v>5541</v>
      </c>
      <c r="AI25" s="213"/>
      <c r="AJ25" s="1290" t="s">
        <v>5542</v>
      </c>
      <c r="AK25" s="213"/>
      <c r="AL25" s="1269" t="s">
        <v>5585</v>
      </c>
    </row>
    <row r="26" spans="1:38" ht="9.9499999999999993" customHeight="1" x14ac:dyDescent="0.25">
      <c r="A26" s="1311"/>
      <c r="B26" s="1312"/>
      <c r="C26" s="1270"/>
      <c r="D26" s="1270"/>
      <c r="E26" s="1270"/>
      <c r="F26" s="850"/>
      <c r="G26" s="851"/>
      <c r="H26" s="850"/>
      <c r="I26" s="1306"/>
      <c r="J26" s="850"/>
      <c r="K26" s="851"/>
      <c r="L26" s="850"/>
      <c r="M26" s="1294"/>
      <c r="N26" s="850"/>
      <c r="O26" s="851"/>
      <c r="P26" s="850"/>
      <c r="Q26" s="1288"/>
      <c r="R26" s="850"/>
      <c r="S26" s="851"/>
      <c r="T26" s="850"/>
      <c r="U26" s="1282"/>
      <c r="V26" s="850"/>
      <c r="W26" s="851"/>
      <c r="X26" s="850"/>
      <c r="Y26" s="1300"/>
      <c r="Z26" s="850"/>
      <c r="AA26" s="851"/>
      <c r="AB26" s="850"/>
      <c r="AC26" s="1306"/>
      <c r="AD26" s="850"/>
      <c r="AE26" s="851"/>
      <c r="AF26" s="850"/>
      <c r="AG26" s="1270"/>
      <c r="AH26" s="1303"/>
      <c r="AI26" s="213"/>
      <c r="AJ26" s="1291"/>
      <c r="AK26" s="213"/>
      <c r="AL26" s="1270"/>
    </row>
    <row r="27" spans="1:38" ht="9.9499999999999993" customHeight="1" x14ac:dyDescent="0.25">
      <c r="A27" s="1311"/>
      <c r="B27" s="1312"/>
      <c r="C27" s="1271"/>
      <c r="D27" s="1271"/>
      <c r="E27" s="1271"/>
      <c r="F27" s="849"/>
      <c r="G27" s="849"/>
      <c r="H27" s="849"/>
      <c r="I27" s="1307"/>
      <c r="J27" s="849"/>
      <c r="K27" s="849"/>
      <c r="L27" s="849"/>
      <c r="M27" s="1295"/>
      <c r="N27" s="849"/>
      <c r="O27" s="849"/>
      <c r="P27" s="849"/>
      <c r="Q27" s="1289"/>
      <c r="R27" s="849"/>
      <c r="S27" s="849"/>
      <c r="T27" s="849"/>
      <c r="U27" s="1283"/>
      <c r="V27" s="849"/>
      <c r="W27" s="849"/>
      <c r="X27" s="849"/>
      <c r="Y27" s="1301"/>
      <c r="Z27" s="849"/>
      <c r="AA27" s="849"/>
      <c r="AB27" s="849"/>
      <c r="AC27" s="1307"/>
      <c r="AD27" s="849"/>
      <c r="AE27" s="849"/>
      <c r="AF27" s="849"/>
      <c r="AG27" s="1271"/>
      <c r="AH27" s="1304"/>
      <c r="AI27" s="213"/>
      <c r="AJ27" s="1292"/>
      <c r="AK27" s="213"/>
      <c r="AL27" s="1271"/>
    </row>
    <row r="28" spans="1:38" ht="9.9499999999999993" customHeight="1" x14ac:dyDescent="0.25">
      <c r="A28" s="270"/>
      <c r="B28" s="270"/>
      <c r="C28" s="270"/>
      <c r="D28" s="270"/>
      <c r="E28" s="270"/>
      <c r="F28" s="270"/>
      <c r="G28" s="270"/>
      <c r="H28" s="270"/>
      <c r="I28" s="270"/>
      <c r="J28" s="270"/>
      <c r="K28" s="270"/>
      <c r="L28" s="270"/>
      <c r="M28" s="270"/>
      <c r="N28" s="270"/>
      <c r="O28" s="850"/>
      <c r="P28" s="850"/>
      <c r="Q28" s="876"/>
      <c r="R28" s="850"/>
      <c r="S28" s="850"/>
      <c r="T28" s="850"/>
      <c r="U28" s="876"/>
      <c r="V28" s="850"/>
      <c r="W28" s="850"/>
      <c r="X28" s="850"/>
      <c r="Y28" s="876"/>
      <c r="Z28" s="850"/>
      <c r="AA28" s="850"/>
      <c r="AB28" s="850"/>
      <c r="AC28" s="876"/>
      <c r="AD28" s="850"/>
      <c r="AE28" s="850"/>
      <c r="AF28" s="850"/>
      <c r="AG28" s="876"/>
      <c r="AH28" s="876"/>
      <c r="AI28" s="213"/>
      <c r="AK28" s="213"/>
      <c r="AL28" s="213"/>
    </row>
    <row r="29" spans="1:38" ht="9.9499999999999993" customHeight="1" x14ac:dyDescent="0.25">
      <c r="A29" s="1311">
        <v>6</v>
      </c>
      <c r="B29" s="1312">
        <v>2</v>
      </c>
      <c r="C29" s="1269" t="s">
        <v>5458</v>
      </c>
      <c r="D29" s="1269" t="s">
        <v>5459</v>
      </c>
      <c r="E29" s="1269" t="s">
        <v>153</v>
      </c>
      <c r="F29" s="849"/>
      <c r="G29" s="849"/>
      <c r="H29" s="849"/>
      <c r="I29" s="1281" t="s">
        <v>5355</v>
      </c>
      <c r="J29" s="849"/>
      <c r="K29" s="849"/>
      <c r="L29" s="849"/>
      <c r="M29" s="1296" t="s">
        <v>5363</v>
      </c>
      <c r="N29" s="849"/>
      <c r="O29" s="849"/>
      <c r="P29" s="849"/>
      <c r="Q29" s="1269"/>
      <c r="R29" s="849"/>
      <c r="S29" s="849"/>
      <c r="T29" s="849"/>
      <c r="U29" s="1308" t="s">
        <v>5383</v>
      </c>
      <c r="V29" s="849"/>
      <c r="W29" s="849"/>
      <c r="X29" s="849"/>
      <c r="Y29" s="1299" t="s">
        <v>5386</v>
      </c>
      <c r="Z29" s="849"/>
      <c r="AA29" s="849"/>
      <c r="AB29" s="849"/>
      <c r="AC29" s="1305" t="s">
        <v>5394</v>
      </c>
      <c r="AD29" s="849"/>
      <c r="AE29" s="849"/>
      <c r="AF29" s="849"/>
      <c r="AG29" s="1269" t="s">
        <v>5536</v>
      </c>
      <c r="AH29" s="1290" t="s">
        <v>5538</v>
      </c>
      <c r="AI29" s="213"/>
      <c r="AJ29" s="1308" t="s">
        <v>5383</v>
      </c>
      <c r="AK29" s="213"/>
      <c r="AL29" s="1269" t="s">
        <v>5586</v>
      </c>
    </row>
    <row r="30" spans="1:38" ht="9.9499999999999993" customHeight="1" x14ac:dyDescent="0.25">
      <c r="A30" s="1311"/>
      <c r="B30" s="1312"/>
      <c r="C30" s="1270"/>
      <c r="D30" s="1270"/>
      <c r="E30" s="1270"/>
      <c r="F30" s="850"/>
      <c r="G30" s="851"/>
      <c r="H30" s="850"/>
      <c r="I30" s="1282"/>
      <c r="J30" s="850"/>
      <c r="K30" s="851"/>
      <c r="L30" s="850"/>
      <c r="M30" s="1297"/>
      <c r="N30" s="850"/>
      <c r="O30" s="851"/>
      <c r="P30" s="850"/>
      <c r="Q30" s="1270"/>
      <c r="R30" s="850"/>
      <c r="S30" s="851"/>
      <c r="T30" s="850"/>
      <c r="U30" s="1309"/>
      <c r="V30" s="850"/>
      <c r="W30" s="851"/>
      <c r="X30" s="850"/>
      <c r="Y30" s="1300"/>
      <c r="Z30" s="850"/>
      <c r="AA30" s="851"/>
      <c r="AB30" s="850"/>
      <c r="AC30" s="1306"/>
      <c r="AD30" s="850"/>
      <c r="AE30" s="851"/>
      <c r="AF30" s="850"/>
      <c r="AG30" s="1270"/>
      <c r="AH30" s="1291"/>
      <c r="AI30" s="213"/>
      <c r="AJ30" s="1309"/>
      <c r="AK30" s="213"/>
      <c r="AL30" s="1270"/>
    </row>
    <row r="31" spans="1:38" ht="9.9499999999999993" customHeight="1" x14ac:dyDescent="0.25">
      <c r="A31" s="1311"/>
      <c r="B31" s="1312"/>
      <c r="C31" s="1271"/>
      <c r="D31" s="1271"/>
      <c r="E31" s="1271"/>
      <c r="F31" s="849"/>
      <c r="G31" s="849"/>
      <c r="H31" s="849"/>
      <c r="I31" s="1283"/>
      <c r="J31" s="849"/>
      <c r="K31" s="849"/>
      <c r="L31" s="849"/>
      <c r="M31" s="1298"/>
      <c r="N31" s="849"/>
      <c r="O31" s="849"/>
      <c r="P31" s="849"/>
      <c r="Q31" s="1271"/>
      <c r="R31" s="849"/>
      <c r="S31" s="849"/>
      <c r="T31" s="849"/>
      <c r="U31" s="1310"/>
      <c r="V31" s="849"/>
      <c r="W31" s="849"/>
      <c r="X31" s="849"/>
      <c r="Y31" s="1301"/>
      <c r="Z31" s="849"/>
      <c r="AA31" s="849"/>
      <c r="AB31" s="849"/>
      <c r="AC31" s="1307"/>
      <c r="AD31" s="849"/>
      <c r="AE31" s="849"/>
      <c r="AF31" s="849"/>
      <c r="AG31" s="1271"/>
      <c r="AH31" s="1292"/>
      <c r="AI31" s="213"/>
      <c r="AJ31" s="1310"/>
      <c r="AK31" s="213"/>
      <c r="AL31" s="1271"/>
    </row>
    <row r="32" spans="1:38" ht="9.9499999999999993" customHeight="1" x14ac:dyDescent="0.25">
      <c r="A32" s="270"/>
      <c r="B32" s="270"/>
      <c r="C32" s="270"/>
      <c r="D32" s="270"/>
      <c r="E32" s="270"/>
      <c r="F32" s="270"/>
      <c r="G32" s="270"/>
      <c r="H32" s="270"/>
      <c r="I32" s="270"/>
      <c r="J32" s="270"/>
      <c r="K32" s="270"/>
      <c r="L32" s="270"/>
      <c r="M32" s="270"/>
      <c r="N32" s="270"/>
      <c r="O32" s="850"/>
      <c r="P32" s="850"/>
      <c r="Q32" s="876"/>
      <c r="R32" s="850"/>
      <c r="S32" s="850"/>
      <c r="T32" s="850"/>
      <c r="U32" s="876"/>
      <c r="V32" s="850"/>
      <c r="W32" s="850"/>
      <c r="X32" s="850"/>
      <c r="Y32" s="876"/>
      <c r="Z32" s="850"/>
      <c r="AA32" s="850"/>
      <c r="AB32" s="850"/>
      <c r="AC32" s="876"/>
      <c r="AD32" s="850"/>
      <c r="AE32" s="850"/>
      <c r="AF32" s="850"/>
      <c r="AG32" s="876"/>
      <c r="AH32" s="876"/>
      <c r="AI32" s="213"/>
      <c r="AJ32" s="213"/>
      <c r="AK32" s="213"/>
      <c r="AL32" s="213"/>
    </row>
    <row r="33" spans="1:38" ht="9.9499999999999993" customHeight="1" x14ac:dyDescent="0.25">
      <c r="A33" s="1311">
        <v>7</v>
      </c>
      <c r="B33" s="1312">
        <v>2</v>
      </c>
      <c r="C33" s="1269" t="s">
        <v>5463</v>
      </c>
      <c r="D33" s="1269" t="s">
        <v>5459</v>
      </c>
      <c r="E33" s="1269" t="s">
        <v>153</v>
      </c>
      <c r="F33" s="849"/>
      <c r="G33" s="849"/>
      <c r="H33" s="849"/>
      <c r="I33" s="1281" t="s">
        <v>5346</v>
      </c>
      <c r="J33" s="849"/>
      <c r="K33" s="849"/>
      <c r="L33" s="849"/>
      <c r="M33" s="1296" t="s">
        <v>5539</v>
      </c>
      <c r="N33" s="849"/>
      <c r="O33" s="849"/>
      <c r="P33" s="849"/>
      <c r="Q33" s="1269"/>
      <c r="R33" s="849"/>
      <c r="S33" s="849"/>
      <c r="T33" s="849"/>
      <c r="U33" s="1281" t="s">
        <v>5380</v>
      </c>
      <c r="V33" s="849"/>
      <c r="W33" s="849"/>
      <c r="X33" s="849"/>
      <c r="Y33" s="1299" t="s">
        <v>5386</v>
      </c>
      <c r="Z33" s="849"/>
      <c r="AA33" s="849"/>
      <c r="AB33" s="849"/>
      <c r="AC33" s="1305" t="s">
        <v>5394</v>
      </c>
      <c r="AD33" s="849"/>
      <c r="AE33" s="849"/>
      <c r="AF33" s="849"/>
      <c r="AG33" s="1269" t="s">
        <v>5536</v>
      </c>
      <c r="AH33" s="1293" t="s">
        <v>5537</v>
      </c>
      <c r="AI33" s="213"/>
      <c r="AJ33" s="1293" t="s">
        <v>4926</v>
      </c>
      <c r="AK33" s="213"/>
      <c r="AL33" s="1269" t="s">
        <v>5458</v>
      </c>
    </row>
    <row r="34" spans="1:38" ht="9.9499999999999993" customHeight="1" x14ac:dyDescent="0.25">
      <c r="A34" s="1311"/>
      <c r="B34" s="1312"/>
      <c r="C34" s="1270"/>
      <c r="D34" s="1270"/>
      <c r="E34" s="1270"/>
      <c r="F34" s="850"/>
      <c r="G34" s="851"/>
      <c r="H34" s="850"/>
      <c r="I34" s="1282"/>
      <c r="J34" s="850"/>
      <c r="K34" s="851"/>
      <c r="L34" s="850"/>
      <c r="M34" s="1297"/>
      <c r="N34" s="850"/>
      <c r="O34" s="851"/>
      <c r="P34" s="850"/>
      <c r="Q34" s="1270"/>
      <c r="R34" s="850"/>
      <c r="S34" s="851"/>
      <c r="T34" s="850"/>
      <c r="U34" s="1282"/>
      <c r="V34" s="850"/>
      <c r="W34" s="851"/>
      <c r="X34" s="850"/>
      <c r="Y34" s="1300"/>
      <c r="Z34" s="850"/>
      <c r="AA34" s="851"/>
      <c r="AB34" s="850"/>
      <c r="AC34" s="1306"/>
      <c r="AD34" s="850"/>
      <c r="AE34" s="851"/>
      <c r="AF34" s="850"/>
      <c r="AG34" s="1270"/>
      <c r="AH34" s="1294"/>
      <c r="AI34" s="213"/>
      <c r="AJ34" s="1294"/>
      <c r="AK34" s="213"/>
      <c r="AL34" s="1270"/>
    </row>
    <row r="35" spans="1:38" ht="9.9499999999999993" customHeight="1" x14ac:dyDescent="0.25">
      <c r="A35" s="1311"/>
      <c r="B35" s="1312"/>
      <c r="C35" s="1271"/>
      <c r="D35" s="1271"/>
      <c r="E35" s="1271"/>
      <c r="F35" s="849"/>
      <c r="G35" s="849"/>
      <c r="H35" s="849"/>
      <c r="I35" s="1283"/>
      <c r="J35" s="849"/>
      <c r="K35" s="849"/>
      <c r="L35" s="849"/>
      <c r="M35" s="1298"/>
      <c r="N35" s="849"/>
      <c r="O35" s="849"/>
      <c r="P35" s="849"/>
      <c r="Q35" s="1271"/>
      <c r="R35" s="849"/>
      <c r="S35" s="849"/>
      <c r="T35" s="849"/>
      <c r="U35" s="1283"/>
      <c r="V35" s="849"/>
      <c r="W35" s="849"/>
      <c r="X35" s="849"/>
      <c r="Y35" s="1301"/>
      <c r="Z35" s="849"/>
      <c r="AA35" s="849"/>
      <c r="AB35" s="849"/>
      <c r="AC35" s="1307"/>
      <c r="AD35" s="849"/>
      <c r="AE35" s="849"/>
      <c r="AF35" s="849"/>
      <c r="AG35" s="1271"/>
      <c r="AH35" s="1295"/>
      <c r="AI35" s="213"/>
      <c r="AJ35" s="1295"/>
      <c r="AK35" s="213"/>
      <c r="AL35" s="1271"/>
    </row>
    <row r="36" spans="1:38" ht="9.9499999999999993" customHeight="1" x14ac:dyDescent="0.25">
      <c r="A36" s="270"/>
      <c r="B36" s="270"/>
      <c r="C36" s="270"/>
      <c r="D36" s="270"/>
      <c r="E36" s="270"/>
      <c r="F36" s="270"/>
      <c r="G36" s="270"/>
      <c r="H36" s="270"/>
      <c r="I36" s="270"/>
      <c r="J36" s="270"/>
      <c r="K36" s="270"/>
      <c r="L36" s="270"/>
      <c r="M36" s="270"/>
      <c r="N36" s="270"/>
      <c r="O36" s="850"/>
      <c r="P36" s="850"/>
      <c r="Q36" s="876"/>
      <c r="R36" s="850"/>
      <c r="S36" s="850"/>
      <c r="T36" s="850"/>
      <c r="U36" s="876"/>
      <c r="V36" s="850"/>
      <c r="W36" s="850"/>
      <c r="X36" s="850"/>
      <c r="Y36" s="876"/>
      <c r="Z36" s="850"/>
      <c r="AA36" s="850"/>
      <c r="AB36" s="850"/>
      <c r="AC36" s="876"/>
      <c r="AD36" s="850"/>
      <c r="AE36" s="850"/>
      <c r="AF36" s="850"/>
      <c r="AG36" s="876"/>
      <c r="AH36" s="876"/>
      <c r="AI36" s="213"/>
      <c r="AJ36" s="213"/>
      <c r="AK36" s="213"/>
      <c r="AL36" s="270"/>
    </row>
    <row r="37" spans="1:38" ht="9.9499999999999993" customHeight="1" x14ac:dyDescent="0.25">
      <c r="A37" s="1311">
        <v>8</v>
      </c>
      <c r="B37" s="1312">
        <v>2</v>
      </c>
      <c r="C37" s="1269" t="s">
        <v>5464</v>
      </c>
      <c r="D37" s="1269" t="s">
        <v>5459</v>
      </c>
      <c r="E37" s="1269" t="s">
        <v>153</v>
      </c>
      <c r="F37" s="849"/>
      <c r="G37" s="849"/>
      <c r="H37" s="849"/>
      <c r="I37" s="1281" t="s">
        <v>5355</v>
      </c>
      <c r="J37" s="849"/>
      <c r="K37" s="849"/>
      <c r="L37" s="849"/>
      <c r="M37" s="1287" t="s">
        <v>5359</v>
      </c>
      <c r="N37" s="849"/>
      <c r="O37" s="849"/>
      <c r="P37" s="849"/>
      <c r="Q37" s="1269"/>
      <c r="R37" s="849"/>
      <c r="S37" s="849"/>
      <c r="T37" s="849"/>
      <c r="U37" s="1308" t="s">
        <v>5383</v>
      </c>
      <c r="V37" s="849"/>
      <c r="W37" s="849"/>
      <c r="X37" s="849"/>
      <c r="Y37" s="1299" t="s">
        <v>5386</v>
      </c>
      <c r="Z37" s="849"/>
      <c r="AA37" s="849"/>
      <c r="AB37" s="849"/>
      <c r="AC37" s="1305" t="s">
        <v>5394</v>
      </c>
      <c r="AD37" s="849"/>
      <c r="AE37" s="849"/>
      <c r="AF37" s="849"/>
      <c r="AG37" s="1269" t="s">
        <v>5536</v>
      </c>
      <c r="AH37" s="1290" t="s">
        <v>5538</v>
      </c>
      <c r="AI37" s="213"/>
      <c r="AJ37" s="1287" t="s">
        <v>5359</v>
      </c>
      <c r="AK37" s="213"/>
      <c r="AL37" s="1269" t="s">
        <v>5463</v>
      </c>
    </row>
    <row r="38" spans="1:38" ht="9.9499999999999993" customHeight="1" x14ac:dyDescent="0.25">
      <c r="A38" s="1311"/>
      <c r="B38" s="1312"/>
      <c r="C38" s="1270"/>
      <c r="D38" s="1270"/>
      <c r="E38" s="1270"/>
      <c r="F38" s="850"/>
      <c r="G38" s="851"/>
      <c r="H38" s="850"/>
      <c r="I38" s="1282"/>
      <c r="J38" s="850"/>
      <c r="K38" s="851"/>
      <c r="L38" s="850"/>
      <c r="M38" s="1288"/>
      <c r="N38" s="850"/>
      <c r="O38" s="851"/>
      <c r="P38" s="850"/>
      <c r="Q38" s="1270"/>
      <c r="R38" s="850"/>
      <c r="S38" s="851"/>
      <c r="T38" s="850"/>
      <c r="U38" s="1309"/>
      <c r="V38" s="850"/>
      <c r="W38" s="851"/>
      <c r="X38" s="850"/>
      <c r="Y38" s="1300"/>
      <c r="Z38" s="850"/>
      <c r="AA38" s="851"/>
      <c r="AB38" s="850"/>
      <c r="AC38" s="1306"/>
      <c r="AD38" s="850"/>
      <c r="AE38" s="851"/>
      <c r="AF38" s="850"/>
      <c r="AG38" s="1270"/>
      <c r="AH38" s="1291"/>
      <c r="AI38" s="213"/>
      <c r="AJ38" s="1288"/>
      <c r="AK38" s="213"/>
      <c r="AL38" s="1270"/>
    </row>
    <row r="39" spans="1:38" ht="9.9499999999999993" customHeight="1" x14ac:dyDescent="0.25">
      <c r="A39" s="1311"/>
      <c r="B39" s="1312"/>
      <c r="C39" s="1271"/>
      <c r="D39" s="1271"/>
      <c r="E39" s="1271"/>
      <c r="F39" s="849"/>
      <c r="G39" s="849"/>
      <c r="H39" s="849"/>
      <c r="I39" s="1283"/>
      <c r="J39" s="849"/>
      <c r="K39" s="849"/>
      <c r="L39" s="849"/>
      <c r="M39" s="1289"/>
      <c r="N39" s="849"/>
      <c r="O39" s="849"/>
      <c r="P39" s="849"/>
      <c r="Q39" s="1271"/>
      <c r="R39" s="849"/>
      <c r="S39" s="849"/>
      <c r="T39" s="849"/>
      <c r="U39" s="1310"/>
      <c r="V39" s="849"/>
      <c r="W39" s="849"/>
      <c r="X39" s="849"/>
      <c r="Y39" s="1301"/>
      <c r="Z39" s="849"/>
      <c r="AA39" s="849"/>
      <c r="AB39" s="849"/>
      <c r="AC39" s="1307"/>
      <c r="AD39" s="849"/>
      <c r="AE39" s="849"/>
      <c r="AF39" s="849"/>
      <c r="AG39" s="1271"/>
      <c r="AH39" s="1292"/>
      <c r="AI39" s="213"/>
      <c r="AJ39" s="1289"/>
      <c r="AK39" s="213"/>
      <c r="AL39" s="1271"/>
    </row>
    <row r="40" spans="1:38" ht="9.9499999999999993" customHeight="1" x14ac:dyDescent="0.25">
      <c r="A40" s="270"/>
      <c r="B40" s="270"/>
      <c r="C40" s="270"/>
      <c r="D40" s="270"/>
      <c r="E40" s="270"/>
      <c r="F40" s="270"/>
      <c r="G40" s="270"/>
      <c r="H40" s="270"/>
      <c r="I40" s="270"/>
      <c r="J40" s="270"/>
      <c r="K40" s="270"/>
      <c r="L40" s="270"/>
      <c r="M40" s="270"/>
      <c r="N40" s="270"/>
      <c r="O40" s="850"/>
      <c r="P40" s="850"/>
      <c r="Q40" s="876"/>
      <c r="R40" s="850"/>
      <c r="S40" s="850"/>
      <c r="T40" s="850"/>
      <c r="U40" s="876"/>
      <c r="V40" s="850"/>
      <c r="W40" s="850"/>
      <c r="X40" s="850"/>
      <c r="Y40" s="876"/>
      <c r="Z40" s="850"/>
      <c r="AA40" s="850"/>
      <c r="AB40" s="850"/>
      <c r="AC40" s="876"/>
      <c r="AD40" s="850"/>
      <c r="AE40" s="850"/>
      <c r="AF40" s="850"/>
      <c r="AG40" s="876"/>
      <c r="AH40" s="876"/>
      <c r="AI40" s="213"/>
      <c r="AJ40" s="213"/>
      <c r="AK40" s="213"/>
      <c r="AL40" s="270"/>
    </row>
    <row r="41" spans="1:38" ht="9.9499999999999993" customHeight="1" x14ac:dyDescent="0.25">
      <c r="A41" s="1311">
        <v>9</v>
      </c>
      <c r="B41" s="1312">
        <v>2</v>
      </c>
      <c r="C41" s="1269" t="s">
        <v>5465</v>
      </c>
      <c r="D41" s="1269" t="s">
        <v>5459</v>
      </c>
      <c r="E41" s="1269" t="s">
        <v>153</v>
      </c>
      <c r="F41" s="849"/>
      <c r="G41" s="849"/>
      <c r="H41" s="849"/>
      <c r="I41" s="1305" t="s">
        <v>5346</v>
      </c>
      <c r="J41" s="849"/>
      <c r="K41" s="849"/>
      <c r="L41" s="849"/>
      <c r="M41" s="1290" t="s">
        <v>5542</v>
      </c>
      <c r="N41" s="849"/>
      <c r="O41" s="849"/>
      <c r="P41" s="849"/>
      <c r="Q41" s="1269"/>
      <c r="R41" s="849"/>
      <c r="S41" s="849"/>
      <c r="T41" s="849"/>
      <c r="U41" s="1281" t="s">
        <v>5380</v>
      </c>
      <c r="V41" s="849"/>
      <c r="W41" s="849"/>
      <c r="X41" s="849"/>
      <c r="Y41" s="1272" t="s">
        <v>5389</v>
      </c>
      <c r="Z41" s="849"/>
      <c r="AA41" s="849"/>
      <c r="AB41" s="849"/>
      <c r="AC41" s="1275" t="s">
        <v>5397</v>
      </c>
      <c r="AD41" s="849"/>
      <c r="AE41" s="849"/>
      <c r="AF41" s="849"/>
      <c r="AG41" s="1269" t="s">
        <v>5536</v>
      </c>
      <c r="AH41" s="1293" t="s">
        <v>5537</v>
      </c>
      <c r="AI41" s="213"/>
      <c r="AJ41" s="1296" t="s">
        <v>5363</v>
      </c>
      <c r="AK41" s="213"/>
      <c r="AL41" s="1269" t="s">
        <v>5464</v>
      </c>
    </row>
    <row r="42" spans="1:38" ht="9.9499999999999993" customHeight="1" x14ac:dyDescent="0.25">
      <c r="A42" s="1311"/>
      <c r="B42" s="1312"/>
      <c r="C42" s="1270"/>
      <c r="D42" s="1270"/>
      <c r="E42" s="1270"/>
      <c r="F42" s="850"/>
      <c r="G42" s="851"/>
      <c r="H42" s="850"/>
      <c r="I42" s="1306"/>
      <c r="J42" s="850"/>
      <c r="K42" s="851"/>
      <c r="L42" s="850"/>
      <c r="M42" s="1291"/>
      <c r="N42" s="850"/>
      <c r="O42" s="851"/>
      <c r="P42" s="850"/>
      <c r="Q42" s="1270"/>
      <c r="R42" s="850"/>
      <c r="S42" s="851"/>
      <c r="T42" s="850"/>
      <c r="U42" s="1282"/>
      <c r="V42" s="850"/>
      <c r="W42" s="851"/>
      <c r="X42" s="850"/>
      <c r="Y42" s="1273"/>
      <c r="Z42" s="850"/>
      <c r="AA42" s="851"/>
      <c r="AB42" s="850"/>
      <c r="AC42" s="1276"/>
      <c r="AD42" s="850"/>
      <c r="AE42" s="851"/>
      <c r="AF42" s="850"/>
      <c r="AG42" s="1270"/>
      <c r="AH42" s="1294"/>
      <c r="AI42" s="213"/>
      <c r="AJ42" s="1297"/>
      <c r="AK42" s="213"/>
      <c r="AL42" s="1270"/>
    </row>
    <row r="43" spans="1:38" ht="9.9499999999999993" customHeight="1" x14ac:dyDescent="0.25">
      <c r="A43" s="1311"/>
      <c r="B43" s="1312"/>
      <c r="C43" s="1271"/>
      <c r="D43" s="1271"/>
      <c r="E43" s="1271"/>
      <c r="F43" s="849"/>
      <c r="G43" s="849"/>
      <c r="H43" s="849"/>
      <c r="I43" s="1307"/>
      <c r="J43" s="849"/>
      <c r="K43" s="849"/>
      <c r="L43" s="849"/>
      <c r="M43" s="1292"/>
      <c r="N43" s="849"/>
      <c r="O43" s="849"/>
      <c r="P43" s="849"/>
      <c r="Q43" s="1271"/>
      <c r="R43" s="849"/>
      <c r="S43" s="849"/>
      <c r="T43" s="849"/>
      <c r="U43" s="1283"/>
      <c r="V43" s="849"/>
      <c r="W43" s="849"/>
      <c r="X43" s="849"/>
      <c r="Y43" s="1274"/>
      <c r="Z43" s="849"/>
      <c r="AA43" s="849"/>
      <c r="AB43" s="849"/>
      <c r="AC43" s="1277"/>
      <c r="AD43" s="849"/>
      <c r="AE43" s="849"/>
      <c r="AF43" s="849"/>
      <c r="AG43" s="1271"/>
      <c r="AH43" s="1295"/>
      <c r="AI43" s="213"/>
      <c r="AJ43" s="1298"/>
      <c r="AK43" s="213"/>
      <c r="AL43" s="1271"/>
    </row>
    <row r="44" spans="1:38" ht="9.9499999999999993" customHeight="1" x14ac:dyDescent="0.25">
      <c r="A44" s="270"/>
      <c r="B44" s="270"/>
      <c r="C44" s="270"/>
      <c r="D44" s="270"/>
      <c r="E44" s="270"/>
      <c r="F44" s="270"/>
      <c r="G44" s="270"/>
      <c r="H44" s="270"/>
      <c r="I44" s="270"/>
      <c r="J44" s="270"/>
      <c r="K44" s="270"/>
      <c r="L44" s="270"/>
      <c r="M44" s="270"/>
      <c r="N44" s="270"/>
      <c r="O44" s="850"/>
      <c r="P44" s="850"/>
      <c r="Q44" s="876"/>
      <c r="R44" s="850"/>
      <c r="S44" s="850"/>
      <c r="T44" s="850"/>
      <c r="U44" s="876"/>
      <c r="V44" s="850"/>
      <c r="W44" s="850"/>
      <c r="X44" s="850"/>
      <c r="Y44" s="876"/>
      <c r="Z44" s="850"/>
      <c r="AA44" s="850"/>
      <c r="AB44" s="850"/>
      <c r="AC44" s="876"/>
      <c r="AD44" s="850"/>
      <c r="AE44" s="850"/>
      <c r="AF44" s="850"/>
      <c r="AG44" s="876"/>
      <c r="AH44" s="876"/>
      <c r="AI44" s="213"/>
      <c r="AJ44" s="270"/>
      <c r="AK44" s="213"/>
      <c r="AL44" s="270"/>
    </row>
    <row r="45" spans="1:38" ht="9.9499999999999993" customHeight="1" x14ac:dyDescent="0.25">
      <c r="A45" s="1311">
        <v>10</v>
      </c>
      <c r="B45" s="1312">
        <v>2</v>
      </c>
      <c r="C45" s="1269" t="s">
        <v>5466</v>
      </c>
      <c r="D45" s="1269" t="s">
        <v>5459</v>
      </c>
      <c r="E45" s="1269" t="s">
        <v>153</v>
      </c>
      <c r="F45" s="849"/>
      <c r="G45" s="849"/>
      <c r="H45" s="849"/>
      <c r="I45" s="1281" t="s">
        <v>5355</v>
      </c>
      <c r="J45" s="849"/>
      <c r="K45" s="849"/>
      <c r="L45" s="849"/>
      <c r="M45" s="1296" t="s">
        <v>5363</v>
      </c>
      <c r="N45" s="849"/>
      <c r="O45" s="849"/>
      <c r="P45" s="849"/>
      <c r="Q45" s="1269"/>
      <c r="R45" s="849"/>
      <c r="S45" s="849"/>
      <c r="T45" s="849"/>
      <c r="U45" s="1308" t="s">
        <v>5383</v>
      </c>
      <c r="V45" s="849"/>
      <c r="W45" s="849"/>
      <c r="X45" s="849"/>
      <c r="Y45" s="1272" t="s">
        <v>5389</v>
      </c>
      <c r="Z45" s="849"/>
      <c r="AA45" s="849"/>
      <c r="AB45" s="849"/>
      <c r="AC45" s="1275" t="s">
        <v>5397</v>
      </c>
      <c r="AD45" s="849"/>
      <c r="AE45" s="849"/>
      <c r="AF45" s="849"/>
      <c r="AG45" s="1269" t="s">
        <v>5536</v>
      </c>
      <c r="AH45" s="1290" t="s">
        <v>5538</v>
      </c>
      <c r="AI45" s="213"/>
      <c r="AJ45" s="1296" t="s">
        <v>5539</v>
      </c>
      <c r="AK45" s="213"/>
      <c r="AL45" s="1269" t="s">
        <v>5465</v>
      </c>
    </row>
    <row r="46" spans="1:38" ht="9.9499999999999993" customHeight="1" x14ac:dyDescent="0.25">
      <c r="A46" s="1311"/>
      <c r="B46" s="1312"/>
      <c r="C46" s="1270"/>
      <c r="D46" s="1270"/>
      <c r="E46" s="1270"/>
      <c r="F46" s="850"/>
      <c r="G46" s="851"/>
      <c r="H46" s="850"/>
      <c r="I46" s="1282"/>
      <c r="J46" s="850"/>
      <c r="K46" s="851"/>
      <c r="L46" s="850"/>
      <c r="M46" s="1297"/>
      <c r="N46" s="850"/>
      <c r="O46" s="851"/>
      <c r="P46" s="850"/>
      <c r="Q46" s="1270"/>
      <c r="R46" s="850"/>
      <c r="S46" s="851"/>
      <c r="T46" s="850"/>
      <c r="U46" s="1309"/>
      <c r="V46" s="850"/>
      <c r="W46" s="851"/>
      <c r="X46" s="850"/>
      <c r="Y46" s="1273"/>
      <c r="Z46" s="850"/>
      <c r="AA46" s="851"/>
      <c r="AB46" s="850"/>
      <c r="AC46" s="1276"/>
      <c r="AD46" s="850"/>
      <c r="AE46" s="851"/>
      <c r="AF46" s="850"/>
      <c r="AG46" s="1270"/>
      <c r="AH46" s="1291"/>
      <c r="AI46" s="213"/>
      <c r="AJ46" s="1297"/>
      <c r="AK46" s="213"/>
      <c r="AL46" s="1270"/>
    </row>
    <row r="47" spans="1:38" ht="9.9499999999999993" customHeight="1" x14ac:dyDescent="0.25">
      <c r="A47" s="1311"/>
      <c r="B47" s="1312"/>
      <c r="C47" s="1271"/>
      <c r="D47" s="1271"/>
      <c r="E47" s="1271"/>
      <c r="F47" s="849"/>
      <c r="G47" s="849"/>
      <c r="H47" s="849"/>
      <c r="I47" s="1283"/>
      <c r="J47" s="849"/>
      <c r="K47" s="849"/>
      <c r="L47" s="849"/>
      <c r="M47" s="1298"/>
      <c r="N47" s="849"/>
      <c r="O47" s="849"/>
      <c r="P47" s="849"/>
      <c r="Q47" s="1271"/>
      <c r="R47" s="849"/>
      <c r="S47" s="849"/>
      <c r="T47" s="849"/>
      <c r="U47" s="1310"/>
      <c r="V47" s="849"/>
      <c r="W47" s="849"/>
      <c r="X47" s="849"/>
      <c r="Y47" s="1274"/>
      <c r="Z47" s="849"/>
      <c r="AA47" s="849"/>
      <c r="AB47" s="849"/>
      <c r="AC47" s="1277"/>
      <c r="AD47" s="849"/>
      <c r="AE47" s="849"/>
      <c r="AF47" s="849"/>
      <c r="AG47" s="1271"/>
      <c r="AH47" s="1292"/>
      <c r="AI47" s="213"/>
      <c r="AJ47" s="1298"/>
      <c r="AK47" s="213"/>
      <c r="AL47" s="1271"/>
    </row>
    <row r="48" spans="1:38" ht="9.9499999999999993" customHeight="1" x14ac:dyDescent="0.25">
      <c r="A48" s="270"/>
      <c r="B48" s="270"/>
      <c r="C48" s="270"/>
      <c r="D48" s="270"/>
      <c r="E48" s="270"/>
      <c r="F48" s="270"/>
      <c r="G48" s="270"/>
      <c r="H48" s="270"/>
      <c r="I48" s="270"/>
      <c r="J48" s="270"/>
      <c r="K48" s="270"/>
      <c r="L48" s="270"/>
      <c r="M48" s="270"/>
      <c r="N48" s="270"/>
      <c r="O48" s="850"/>
      <c r="P48" s="850"/>
      <c r="Q48" s="876"/>
      <c r="R48" s="850"/>
      <c r="S48" s="850"/>
      <c r="T48" s="850"/>
      <c r="U48" s="876"/>
      <c r="V48" s="850"/>
      <c r="W48" s="850"/>
      <c r="X48" s="850"/>
      <c r="Y48" s="876"/>
      <c r="Z48" s="850"/>
      <c r="AA48" s="850"/>
      <c r="AB48" s="850"/>
      <c r="AC48" s="876"/>
      <c r="AD48" s="850"/>
      <c r="AE48" s="850"/>
      <c r="AF48" s="850"/>
      <c r="AG48" s="876"/>
      <c r="AH48" s="876"/>
      <c r="AI48" s="213"/>
      <c r="AJ48" s="213"/>
      <c r="AK48" s="213"/>
      <c r="AL48" s="270"/>
    </row>
    <row r="49" spans="1:38" ht="9.9499999999999993" customHeight="1" x14ac:dyDescent="0.25">
      <c r="A49" s="1311">
        <v>11</v>
      </c>
      <c r="B49" s="1312">
        <v>3</v>
      </c>
      <c r="C49" s="1269" t="s">
        <v>5458</v>
      </c>
      <c r="D49" s="1269" t="s">
        <v>5459</v>
      </c>
      <c r="E49" s="1269" t="s">
        <v>153</v>
      </c>
      <c r="F49" s="849"/>
      <c r="G49" s="849"/>
      <c r="H49" s="849"/>
      <c r="I49" s="1305" t="s">
        <v>5346</v>
      </c>
      <c r="J49" s="849"/>
      <c r="K49" s="849"/>
      <c r="L49" s="849"/>
      <c r="M49" s="1296" t="s">
        <v>5539</v>
      </c>
      <c r="N49" s="849"/>
      <c r="O49" s="849"/>
      <c r="P49" s="849"/>
      <c r="Q49" s="1269"/>
      <c r="R49" s="849"/>
      <c r="S49" s="849"/>
      <c r="T49" s="849"/>
      <c r="U49" s="1281" t="s">
        <v>5380</v>
      </c>
      <c r="V49" s="849"/>
      <c r="W49" s="849"/>
      <c r="X49" s="849"/>
      <c r="Y49" s="1272" t="s">
        <v>5389</v>
      </c>
      <c r="Z49" s="849"/>
      <c r="AA49" s="849"/>
      <c r="AB49" s="849"/>
      <c r="AC49" s="1275" t="s">
        <v>5397</v>
      </c>
      <c r="AD49" s="849"/>
      <c r="AE49" s="849"/>
      <c r="AF49" s="849"/>
      <c r="AG49" s="1269" t="s">
        <v>5536</v>
      </c>
      <c r="AH49" s="1293" t="s">
        <v>5537</v>
      </c>
      <c r="AI49" s="213"/>
      <c r="AJ49" s="1296" t="s">
        <v>5471</v>
      </c>
      <c r="AK49" s="213"/>
      <c r="AL49" s="1269" t="s">
        <v>5466</v>
      </c>
    </row>
    <row r="50" spans="1:38" ht="9.9499999999999993" customHeight="1" x14ac:dyDescent="0.25">
      <c r="A50" s="1311"/>
      <c r="B50" s="1312"/>
      <c r="C50" s="1270"/>
      <c r="D50" s="1270"/>
      <c r="E50" s="1270"/>
      <c r="F50" s="850"/>
      <c r="G50" s="851"/>
      <c r="H50" s="850"/>
      <c r="I50" s="1306"/>
      <c r="J50" s="850"/>
      <c r="K50" s="851"/>
      <c r="L50" s="850"/>
      <c r="M50" s="1297"/>
      <c r="N50" s="850"/>
      <c r="O50" s="851"/>
      <c r="P50" s="850"/>
      <c r="Q50" s="1270"/>
      <c r="R50" s="850"/>
      <c r="S50" s="851"/>
      <c r="T50" s="850"/>
      <c r="U50" s="1282"/>
      <c r="V50" s="850"/>
      <c r="W50" s="851"/>
      <c r="X50" s="850"/>
      <c r="Y50" s="1273"/>
      <c r="Z50" s="850"/>
      <c r="AA50" s="851"/>
      <c r="AB50" s="850"/>
      <c r="AC50" s="1276"/>
      <c r="AD50" s="850"/>
      <c r="AE50" s="851"/>
      <c r="AF50" s="850"/>
      <c r="AG50" s="1270"/>
      <c r="AH50" s="1294"/>
      <c r="AI50" s="213"/>
      <c r="AJ50" s="1297"/>
      <c r="AK50" s="213"/>
      <c r="AL50" s="1270"/>
    </row>
    <row r="51" spans="1:38" ht="9.9499999999999993" customHeight="1" x14ac:dyDescent="0.25">
      <c r="A51" s="1311"/>
      <c r="B51" s="1312"/>
      <c r="C51" s="1271"/>
      <c r="D51" s="1271"/>
      <c r="E51" s="1271"/>
      <c r="F51" s="849"/>
      <c r="G51" s="849"/>
      <c r="H51" s="849"/>
      <c r="I51" s="1307"/>
      <c r="J51" s="849"/>
      <c r="K51" s="849"/>
      <c r="L51" s="849"/>
      <c r="M51" s="1298"/>
      <c r="N51" s="849"/>
      <c r="O51" s="849"/>
      <c r="P51" s="849"/>
      <c r="Q51" s="1271"/>
      <c r="R51" s="849"/>
      <c r="S51" s="849"/>
      <c r="T51" s="849"/>
      <c r="U51" s="1283"/>
      <c r="V51" s="849"/>
      <c r="W51" s="849"/>
      <c r="X51" s="849"/>
      <c r="Y51" s="1274"/>
      <c r="Z51" s="849"/>
      <c r="AA51" s="849"/>
      <c r="AB51" s="849"/>
      <c r="AC51" s="1277"/>
      <c r="AD51" s="849"/>
      <c r="AE51" s="849"/>
      <c r="AF51" s="849"/>
      <c r="AG51" s="1271"/>
      <c r="AH51" s="1295"/>
      <c r="AI51" s="213"/>
      <c r="AJ51" s="1298"/>
      <c r="AK51" s="213"/>
      <c r="AL51" s="1271"/>
    </row>
    <row r="52" spans="1:38" ht="9.9499999999999993" customHeight="1" x14ac:dyDescent="0.25">
      <c r="A52" s="270"/>
      <c r="B52" s="270"/>
      <c r="C52" s="270"/>
      <c r="D52" s="270"/>
      <c r="E52" s="270"/>
      <c r="F52" s="270"/>
      <c r="G52" s="270"/>
      <c r="H52" s="270"/>
      <c r="I52" s="270"/>
      <c r="J52" s="270"/>
      <c r="K52" s="270"/>
      <c r="L52" s="270"/>
      <c r="M52" s="270"/>
      <c r="N52" s="270"/>
      <c r="O52" s="850"/>
      <c r="P52" s="850"/>
      <c r="Q52" s="876"/>
      <c r="R52" s="850"/>
      <c r="S52" s="850"/>
      <c r="T52" s="850"/>
      <c r="U52" s="876"/>
      <c r="V52" s="850"/>
      <c r="W52" s="850"/>
      <c r="X52" s="850"/>
      <c r="Y52" s="876"/>
      <c r="Z52" s="850"/>
      <c r="AA52" s="850"/>
      <c r="AB52" s="850"/>
      <c r="AC52" s="876"/>
      <c r="AD52" s="850"/>
      <c r="AE52" s="850"/>
      <c r="AF52" s="850"/>
      <c r="AG52" s="876"/>
      <c r="AH52" s="876"/>
      <c r="AI52" s="213"/>
      <c r="AJ52" s="213"/>
      <c r="AK52" s="213"/>
      <c r="AL52" s="213"/>
    </row>
    <row r="53" spans="1:38" ht="9.9499999999999993" customHeight="1" x14ac:dyDescent="0.25">
      <c r="A53" s="1311">
        <v>12</v>
      </c>
      <c r="B53" s="1312">
        <v>3</v>
      </c>
      <c r="C53" s="1269" t="s">
        <v>5463</v>
      </c>
      <c r="D53" s="1269" t="s">
        <v>5459</v>
      </c>
      <c r="E53" s="1269" t="s">
        <v>153</v>
      </c>
      <c r="F53" s="849"/>
      <c r="G53" s="849"/>
      <c r="H53" s="849"/>
      <c r="I53" s="1281" t="s">
        <v>5355</v>
      </c>
      <c r="J53" s="849"/>
      <c r="K53" s="849"/>
      <c r="L53" s="849"/>
      <c r="M53" s="1293" t="s">
        <v>4926</v>
      </c>
      <c r="N53" s="849"/>
      <c r="O53" s="849"/>
      <c r="P53" s="849"/>
      <c r="Q53" s="1287" t="s">
        <v>5374</v>
      </c>
      <c r="R53" s="849"/>
      <c r="S53" s="849"/>
      <c r="T53" s="849"/>
      <c r="U53" s="1308" t="s">
        <v>5383</v>
      </c>
      <c r="V53" s="849"/>
      <c r="W53" s="849"/>
      <c r="X53" s="849"/>
      <c r="Y53" s="1272" t="s">
        <v>5389</v>
      </c>
      <c r="Z53" s="849"/>
      <c r="AA53" s="849"/>
      <c r="AB53" s="849"/>
      <c r="AC53" s="1275" t="s">
        <v>5397</v>
      </c>
      <c r="AD53" s="849"/>
      <c r="AE53" s="849"/>
      <c r="AF53" s="849"/>
      <c r="AG53" s="1269" t="s">
        <v>5536</v>
      </c>
      <c r="AH53" s="1302" t="s">
        <v>5541</v>
      </c>
      <c r="AI53" s="213"/>
      <c r="AJ53" s="1299" t="s">
        <v>5386</v>
      </c>
      <c r="AK53" s="213"/>
      <c r="AL53" s="1269" t="s">
        <v>5459</v>
      </c>
    </row>
    <row r="54" spans="1:38" ht="9.9499999999999993" customHeight="1" x14ac:dyDescent="0.25">
      <c r="A54" s="1311"/>
      <c r="B54" s="1312"/>
      <c r="C54" s="1270"/>
      <c r="D54" s="1270"/>
      <c r="E54" s="1270"/>
      <c r="F54" s="850"/>
      <c r="G54" s="851"/>
      <c r="H54" s="850"/>
      <c r="I54" s="1282"/>
      <c r="J54" s="850"/>
      <c r="K54" s="851"/>
      <c r="L54" s="850"/>
      <c r="M54" s="1294"/>
      <c r="N54" s="850"/>
      <c r="O54" s="851"/>
      <c r="P54" s="850"/>
      <c r="Q54" s="1288"/>
      <c r="R54" s="850"/>
      <c r="S54" s="851"/>
      <c r="T54" s="850"/>
      <c r="U54" s="1309"/>
      <c r="V54" s="850"/>
      <c r="W54" s="851"/>
      <c r="X54" s="850"/>
      <c r="Y54" s="1273"/>
      <c r="Z54" s="850"/>
      <c r="AA54" s="851"/>
      <c r="AB54" s="850"/>
      <c r="AC54" s="1276"/>
      <c r="AD54" s="850"/>
      <c r="AE54" s="851"/>
      <c r="AF54" s="850"/>
      <c r="AG54" s="1270"/>
      <c r="AH54" s="1303"/>
      <c r="AI54" s="213"/>
      <c r="AJ54" s="1300"/>
      <c r="AK54" s="213"/>
      <c r="AL54" s="1270"/>
    </row>
    <row r="55" spans="1:38" ht="9.9499999999999993" customHeight="1" x14ac:dyDescent="0.25">
      <c r="A55" s="1311"/>
      <c r="B55" s="1312"/>
      <c r="C55" s="1271"/>
      <c r="D55" s="1271"/>
      <c r="E55" s="1271"/>
      <c r="F55" s="849"/>
      <c r="G55" s="849"/>
      <c r="H55" s="849"/>
      <c r="I55" s="1283"/>
      <c r="J55" s="849"/>
      <c r="K55" s="849"/>
      <c r="L55" s="849"/>
      <c r="M55" s="1295"/>
      <c r="N55" s="849"/>
      <c r="O55" s="849"/>
      <c r="P55" s="849"/>
      <c r="Q55" s="1289"/>
      <c r="R55" s="849"/>
      <c r="S55" s="849"/>
      <c r="T55" s="849"/>
      <c r="U55" s="1310"/>
      <c r="V55" s="849"/>
      <c r="W55" s="849"/>
      <c r="X55" s="849"/>
      <c r="Y55" s="1274"/>
      <c r="Z55" s="849"/>
      <c r="AA55" s="849"/>
      <c r="AB55" s="849"/>
      <c r="AC55" s="1277"/>
      <c r="AD55" s="849"/>
      <c r="AE55" s="849"/>
      <c r="AF55" s="849"/>
      <c r="AG55" s="1271"/>
      <c r="AH55" s="1304"/>
      <c r="AI55" s="213"/>
      <c r="AJ55" s="1301"/>
      <c r="AK55" s="213"/>
      <c r="AL55" s="1271"/>
    </row>
    <row r="56" spans="1:38" ht="9.9499999999999993" customHeight="1" x14ac:dyDescent="0.25">
      <c r="A56" s="270"/>
      <c r="B56" s="270"/>
      <c r="C56" s="270"/>
      <c r="D56" s="270"/>
      <c r="E56" s="270"/>
      <c r="F56" s="270"/>
      <c r="G56" s="270"/>
      <c r="H56" s="270"/>
      <c r="I56" s="270"/>
      <c r="J56" s="270"/>
      <c r="K56" s="270"/>
      <c r="L56" s="270"/>
      <c r="M56" s="270"/>
      <c r="N56" s="270"/>
      <c r="O56" s="850"/>
      <c r="P56" s="850"/>
      <c r="Q56" s="876"/>
      <c r="R56" s="850"/>
      <c r="S56" s="850"/>
      <c r="T56" s="850"/>
      <c r="U56" s="876"/>
      <c r="V56" s="850"/>
      <c r="W56" s="850"/>
      <c r="X56" s="850"/>
      <c r="Y56" s="876"/>
      <c r="Z56" s="850"/>
      <c r="AA56" s="850"/>
      <c r="AB56" s="850"/>
      <c r="AC56" s="876"/>
      <c r="AD56" s="850"/>
      <c r="AE56" s="850"/>
      <c r="AF56" s="850"/>
      <c r="AG56" s="876"/>
      <c r="AH56" s="876"/>
      <c r="AI56" s="213"/>
      <c r="AJ56" s="876"/>
      <c r="AK56" s="213"/>
      <c r="AL56" s="270"/>
    </row>
    <row r="57" spans="1:38" ht="9.9499999999999993" customHeight="1" x14ac:dyDescent="0.25">
      <c r="A57" s="1311">
        <v>13</v>
      </c>
      <c r="B57" s="1312">
        <v>3</v>
      </c>
      <c r="C57" s="1269" t="s">
        <v>5464</v>
      </c>
      <c r="D57" s="1269" t="s">
        <v>5459</v>
      </c>
      <c r="E57" s="1269" t="s">
        <v>153</v>
      </c>
      <c r="F57" s="849"/>
      <c r="G57" s="849"/>
      <c r="H57" s="849"/>
      <c r="I57" s="1305" t="s">
        <v>5346</v>
      </c>
      <c r="J57" s="849"/>
      <c r="K57" s="849"/>
      <c r="L57" s="849"/>
      <c r="M57" s="1287" t="s">
        <v>5359</v>
      </c>
      <c r="N57" s="849"/>
      <c r="O57" s="849"/>
      <c r="P57" s="849"/>
      <c r="Q57" s="1269"/>
      <c r="R57" s="849"/>
      <c r="S57" s="849"/>
      <c r="T57" s="849"/>
      <c r="U57" s="1281" t="s">
        <v>5380</v>
      </c>
      <c r="V57" s="849"/>
      <c r="W57" s="849"/>
      <c r="X57" s="849"/>
      <c r="Y57" s="1272" t="s">
        <v>5389</v>
      </c>
      <c r="Z57" s="849"/>
      <c r="AA57" s="849"/>
      <c r="AB57" s="849"/>
      <c r="AC57" s="1275" t="s">
        <v>5397</v>
      </c>
      <c r="AD57" s="849"/>
      <c r="AE57" s="849"/>
      <c r="AF57" s="849"/>
      <c r="AG57" s="1269" t="s">
        <v>5536</v>
      </c>
      <c r="AH57" s="1293" t="s">
        <v>5537</v>
      </c>
      <c r="AI57" s="213"/>
      <c r="AJ57" s="1272" t="s">
        <v>5389</v>
      </c>
      <c r="AK57" s="213"/>
      <c r="AL57" s="1269" t="s">
        <v>5589</v>
      </c>
    </row>
    <row r="58" spans="1:38" ht="9.9499999999999993" customHeight="1" x14ac:dyDescent="0.25">
      <c r="A58" s="1311"/>
      <c r="B58" s="1312"/>
      <c r="C58" s="1270"/>
      <c r="D58" s="1270"/>
      <c r="E58" s="1270"/>
      <c r="F58" s="850"/>
      <c r="G58" s="851"/>
      <c r="H58" s="850"/>
      <c r="I58" s="1306"/>
      <c r="J58" s="850"/>
      <c r="K58" s="851"/>
      <c r="L58" s="850"/>
      <c r="M58" s="1288"/>
      <c r="N58" s="850"/>
      <c r="O58" s="851"/>
      <c r="P58" s="850"/>
      <c r="Q58" s="1270"/>
      <c r="R58" s="850"/>
      <c r="S58" s="851"/>
      <c r="T58" s="850"/>
      <c r="U58" s="1282"/>
      <c r="V58" s="850"/>
      <c r="W58" s="851"/>
      <c r="X58" s="850"/>
      <c r="Y58" s="1273"/>
      <c r="Z58" s="850"/>
      <c r="AA58" s="851"/>
      <c r="AB58" s="850"/>
      <c r="AC58" s="1276"/>
      <c r="AD58" s="850"/>
      <c r="AE58" s="851"/>
      <c r="AF58" s="850"/>
      <c r="AG58" s="1270"/>
      <c r="AH58" s="1294"/>
      <c r="AI58" s="213"/>
      <c r="AJ58" s="1273"/>
      <c r="AK58" s="213"/>
      <c r="AL58" s="1270"/>
    </row>
    <row r="59" spans="1:38" ht="9.9499999999999993" customHeight="1" x14ac:dyDescent="0.25">
      <c r="A59" s="1311"/>
      <c r="B59" s="1312"/>
      <c r="C59" s="1271"/>
      <c r="D59" s="1271"/>
      <c r="E59" s="1271"/>
      <c r="F59" s="849"/>
      <c r="G59" s="849"/>
      <c r="H59" s="849"/>
      <c r="I59" s="1307"/>
      <c r="J59" s="849"/>
      <c r="K59" s="849"/>
      <c r="L59" s="849"/>
      <c r="M59" s="1289"/>
      <c r="N59" s="849"/>
      <c r="O59" s="849"/>
      <c r="P59" s="849"/>
      <c r="Q59" s="1271"/>
      <c r="R59" s="849"/>
      <c r="S59" s="849"/>
      <c r="T59" s="849"/>
      <c r="U59" s="1283"/>
      <c r="V59" s="849"/>
      <c r="W59" s="849"/>
      <c r="X59" s="849"/>
      <c r="Y59" s="1274"/>
      <c r="Z59" s="849"/>
      <c r="AA59" s="849"/>
      <c r="AB59" s="849"/>
      <c r="AC59" s="1277"/>
      <c r="AD59" s="849"/>
      <c r="AE59" s="849"/>
      <c r="AF59" s="849"/>
      <c r="AG59" s="1271"/>
      <c r="AH59" s="1295"/>
      <c r="AI59" s="213"/>
      <c r="AJ59" s="1274"/>
      <c r="AK59" s="213"/>
      <c r="AL59" s="1271"/>
    </row>
    <row r="60" spans="1:38" ht="9.9499999999999993" customHeight="1" x14ac:dyDescent="0.25">
      <c r="A60" s="270"/>
      <c r="B60" s="270"/>
      <c r="C60" s="270"/>
      <c r="D60" s="270"/>
      <c r="E60" s="270"/>
      <c r="F60" s="270"/>
      <c r="G60" s="270"/>
      <c r="H60" s="270"/>
      <c r="I60" s="270"/>
      <c r="J60" s="270"/>
      <c r="K60" s="270"/>
      <c r="L60" s="270"/>
      <c r="M60" s="270"/>
      <c r="N60" s="270"/>
      <c r="O60" s="850"/>
      <c r="P60" s="850"/>
      <c r="Q60" s="876"/>
      <c r="R60" s="850"/>
      <c r="S60" s="850"/>
      <c r="T60" s="850"/>
      <c r="U60" s="876"/>
      <c r="V60" s="850"/>
      <c r="W60" s="850"/>
      <c r="X60" s="850"/>
      <c r="Y60" s="876"/>
      <c r="Z60" s="850"/>
      <c r="AA60" s="850"/>
      <c r="AB60" s="850"/>
      <c r="AC60" s="876"/>
      <c r="AD60" s="850"/>
      <c r="AE60" s="850"/>
      <c r="AF60" s="850"/>
      <c r="AG60" s="876"/>
      <c r="AH60" s="876"/>
      <c r="AI60" s="213"/>
      <c r="AJ60" s="213"/>
      <c r="AK60" s="213"/>
      <c r="AL60" s="213"/>
    </row>
    <row r="61" spans="1:38" ht="9.9499999999999993" customHeight="1" x14ac:dyDescent="0.25">
      <c r="A61" s="1311">
        <v>14</v>
      </c>
      <c r="B61" s="1312">
        <v>3</v>
      </c>
      <c r="C61" s="1269" t="s">
        <v>5465</v>
      </c>
      <c r="D61" s="1269" t="s">
        <v>5459</v>
      </c>
      <c r="E61" s="1269" t="s">
        <v>153</v>
      </c>
      <c r="F61" s="849"/>
      <c r="G61" s="849"/>
      <c r="H61" s="849"/>
      <c r="I61" s="1281" t="s">
        <v>5355</v>
      </c>
      <c r="J61" s="849"/>
      <c r="K61" s="849"/>
      <c r="L61" s="849"/>
      <c r="M61" s="1296" t="s">
        <v>5471</v>
      </c>
      <c r="N61" s="849"/>
      <c r="O61" s="849"/>
      <c r="P61" s="849"/>
      <c r="Q61" s="1284" t="s">
        <v>5371</v>
      </c>
      <c r="R61" s="849"/>
      <c r="S61" s="849"/>
      <c r="T61" s="849"/>
      <c r="U61" s="1308" t="s">
        <v>5383</v>
      </c>
      <c r="V61" s="849"/>
      <c r="W61" s="849"/>
      <c r="X61" s="849"/>
      <c r="Y61" s="1272" t="s">
        <v>5389</v>
      </c>
      <c r="Z61" s="849"/>
      <c r="AA61" s="849"/>
      <c r="AB61" s="849"/>
      <c r="AC61" s="1275" t="s">
        <v>5397</v>
      </c>
      <c r="AD61" s="849"/>
      <c r="AE61" s="849"/>
      <c r="AF61" s="849"/>
      <c r="AG61" s="1269" t="s">
        <v>5536</v>
      </c>
      <c r="AH61" s="1302" t="s">
        <v>5540</v>
      </c>
      <c r="AI61" s="213"/>
      <c r="AJ61" s="1275" t="s">
        <v>5397</v>
      </c>
      <c r="AK61" s="213"/>
      <c r="AL61" s="213"/>
    </row>
    <row r="62" spans="1:38" ht="9.9499999999999993" customHeight="1" x14ac:dyDescent="0.25">
      <c r="A62" s="1311"/>
      <c r="B62" s="1312"/>
      <c r="C62" s="1270"/>
      <c r="D62" s="1270"/>
      <c r="E62" s="1270"/>
      <c r="F62" s="850"/>
      <c r="G62" s="851"/>
      <c r="H62" s="850"/>
      <c r="I62" s="1282"/>
      <c r="J62" s="850"/>
      <c r="K62" s="851"/>
      <c r="L62" s="850"/>
      <c r="M62" s="1297"/>
      <c r="N62" s="850"/>
      <c r="O62" s="851"/>
      <c r="P62" s="850"/>
      <c r="Q62" s="1285"/>
      <c r="R62" s="850"/>
      <c r="S62" s="851"/>
      <c r="T62" s="850"/>
      <c r="U62" s="1309"/>
      <c r="V62" s="850"/>
      <c r="W62" s="851"/>
      <c r="X62" s="850"/>
      <c r="Y62" s="1273"/>
      <c r="Z62" s="850"/>
      <c r="AA62" s="851"/>
      <c r="AB62" s="850"/>
      <c r="AC62" s="1276"/>
      <c r="AD62" s="850"/>
      <c r="AE62" s="851"/>
      <c r="AF62" s="850"/>
      <c r="AG62" s="1270"/>
      <c r="AH62" s="1303"/>
      <c r="AI62" s="213"/>
      <c r="AJ62" s="1276"/>
      <c r="AK62" s="213"/>
      <c r="AL62" s="213"/>
    </row>
    <row r="63" spans="1:38" ht="9.9499999999999993" customHeight="1" x14ac:dyDescent="0.25">
      <c r="A63" s="1311"/>
      <c r="B63" s="1312"/>
      <c r="C63" s="1271"/>
      <c r="D63" s="1271"/>
      <c r="E63" s="1271"/>
      <c r="F63" s="849"/>
      <c r="G63" s="849"/>
      <c r="H63" s="849"/>
      <c r="I63" s="1283"/>
      <c r="J63" s="849"/>
      <c r="K63" s="849"/>
      <c r="L63" s="849"/>
      <c r="M63" s="1298"/>
      <c r="N63" s="849"/>
      <c r="O63" s="849"/>
      <c r="P63" s="849"/>
      <c r="Q63" s="1286"/>
      <c r="R63" s="849"/>
      <c r="S63" s="849"/>
      <c r="T63" s="849"/>
      <c r="U63" s="1310"/>
      <c r="V63" s="849"/>
      <c r="W63" s="849"/>
      <c r="X63" s="849"/>
      <c r="Y63" s="1274"/>
      <c r="Z63" s="849"/>
      <c r="AA63" s="849"/>
      <c r="AB63" s="849"/>
      <c r="AC63" s="1277"/>
      <c r="AD63" s="849"/>
      <c r="AE63" s="849"/>
      <c r="AF63" s="849"/>
      <c r="AG63" s="1271"/>
      <c r="AH63" s="1304"/>
      <c r="AI63" s="213"/>
      <c r="AJ63" s="1277"/>
      <c r="AK63" s="213"/>
      <c r="AL63" s="213"/>
    </row>
    <row r="64" spans="1:38" ht="9.9499999999999993" customHeight="1" x14ac:dyDescent="0.25">
      <c r="A64" s="270"/>
      <c r="B64" s="270"/>
      <c r="C64" s="270"/>
      <c r="D64" s="270"/>
      <c r="E64" s="270"/>
      <c r="F64" s="270"/>
      <c r="G64" s="270"/>
      <c r="H64" s="270"/>
      <c r="I64" s="270"/>
      <c r="J64" s="270"/>
      <c r="K64" s="270"/>
      <c r="L64" s="270"/>
      <c r="M64" s="270"/>
      <c r="N64" s="270"/>
      <c r="O64" s="850"/>
      <c r="P64" s="850"/>
      <c r="Q64" s="876"/>
      <c r="R64" s="850"/>
      <c r="S64" s="850"/>
      <c r="T64" s="850"/>
      <c r="U64" s="876"/>
      <c r="V64" s="850"/>
      <c r="W64" s="850"/>
      <c r="X64" s="850"/>
      <c r="Y64" s="876"/>
      <c r="Z64" s="850"/>
      <c r="AA64" s="850"/>
      <c r="AB64" s="850"/>
      <c r="AC64" s="876"/>
      <c r="AD64" s="850"/>
      <c r="AE64" s="850"/>
      <c r="AF64" s="850"/>
      <c r="AG64" s="876"/>
      <c r="AH64" s="876"/>
      <c r="AI64" s="213"/>
      <c r="AJ64" s="213"/>
      <c r="AK64" s="213"/>
      <c r="AL64" s="213"/>
    </row>
    <row r="65" spans="1:38" ht="9.9499999999999993" customHeight="1" x14ac:dyDescent="0.25">
      <c r="A65" s="1311">
        <v>15</v>
      </c>
      <c r="B65" s="1312">
        <v>3</v>
      </c>
      <c r="C65" s="1269" t="s">
        <v>5466</v>
      </c>
      <c r="D65" s="1269" t="s">
        <v>5459</v>
      </c>
      <c r="E65" s="1269" t="s">
        <v>153</v>
      </c>
      <c r="F65" s="849"/>
      <c r="G65" s="849"/>
      <c r="H65" s="849"/>
      <c r="I65" s="1305" t="s">
        <v>5346</v>
      </c>
      <c r="J65" s="849"/>
      <c r="K65" s="849"/>
      <c r="L65" s="849"/>
      <c r="M65" s="1296" t="s">
        <v>5363</v>
      </c>
      <c r="N65" s="849"/>
      <c r="O65" s="849"/>
      <c r="P65" s="849"/>
      <c r="Q65" s="1269"/>
      <c r="R65" s="849"/>
      <c r="S65" s="849"/>
      <c r="T65" s="849"/>
      <c r="U65" s="1281" t="s">
        <v>5380</v>
      </c>
      <c r="V65" s="849"/>
      <c r="W65" s="849"/>
      <c r="X65" s="849"/>
      <c r="Y65" s="1272" t="s">
        <v>5389</v>
      </c>
      <c r="Z65" s="849"/>
      <c r="AA65" s="849"/>
      <c r="AB65" s="849"/>
      <c r="AC65" s="1278" t="s">
        <v>5403</v>
      </c>
      <c r="AD65" s="849"/>
      <c r="AE65" s="849"/>
      <c r="AF65" s="849"/>
      <c r="AG65" s="1269" t="s">
        <v>5536</v>
      </c>
      <c r="AH65" s="1293" t="s">
        <v>5537</v>
      </c>
      <c r="AI65" s="213"/>
      <c r="AJ65" s="1278" t="s">
        <v>5403</v>
      </c>
      <c r="AK65" s="213"/>
      <c r="AL65" s="213"/>
    </row>
    <row r="66" spans="1:38" ht="9.9499999999999993" customHeight="1" x14ac:dyDescent="0.25">
      <c r="A66" s="1311"/>
      <c r="B66" s="1312"/>
      <c r="C66" s="1270"/>
      <c r="D66" s="1270"/>
      <c r="E66" s="1270"/>
      <c r="F66" s="850"/>
      <c r="G66" s="851"/>
      <c r="H66" s="850"/>
      <c r="I66" s="1306"/>
      <c r="J66" s="850"/>
      <c r="K66" s="851"/>
      <c r="L66" s="850"/>
      <c r="M66" s="1297"/>
      <c r="N66" s="850"/>
      <c r="O66" s="851"/>
      <c r="P66" s="850"/>
      <c r="Q66" s="1270"/>
      <c r="R66" s="850"/>
      <c r="S66" s="851"/>
      <c r="T66" s="850"/>
      <c r="U66" s="1282"/>
      <c r="V66" s="850"/>
      <c r="W66" s="851"/>
      <c r="X66" s="850"/>
      <c r="Y66" s="1273"/>
      <c r="Z66" s="850"/>
      <c r="AA66" s="851"/>
      <c r="AB66" s="850"/>
      <c r="AC66" s="1279"/>
      <c r="AD66" s="850"/>
      <c r="AE66" s="851"/>
      <c r="AF66" s="850"/>
      <c r="AG66" s="1270"/>
      <c r="AH66" s="1294"/>
      <c r="AI66" s="213"/>
      <c r="AJ66" s="1279"/>
      <c r="AK66" s="213"/>
      <c r="AL66" s="213"/>
    </row>
    <row r="67" spans="1:38" ht="9.9499999999999993" customHeight="1" x14ac:dyDescent="0.25">
      <c r="A67" s="1311"/>
      <c r="B67" s="1312"/>
      <c r="C67" s="1271"/>
      <c r="D67" s="1271"/>
      <c r="E67" s="1271"/>
      <c r="F67" s="849"/>
      <c r="G67" s="849"/>
      <c r="H67" s="849"/>
      <c r="I67" s="1307"/>
      <c r="J67" s="849"/>
      <c r="K67" s="849"/>
      <c r="L67" s="849"/>
      <c r="M67" s="1298"/>
      <c r="N67" s="849"/>
      <c r="O67" s="849"/>
      <c r="P67" s="849"/>
      <c r="Q67" s="1271"/>
      <c r="R67" s="849"/>
      <c r="S67" s="849"/>
      <c r="T67" s="849"/>
      <c r="U67" s="1283"/>
      <c r="V67" s="849"/>
      <c r="W67" s="849"/>
      <c r="X67" s="849"/>
      <c r="Y67" s="1274"/>
      <c r="Z67" s="849"/>
      <c r="AA67" s="849"/>
      <c r="AB67" s="849"/>
      <c r="AC67" s="1280"/>
      <c r="AD67" s="849"/>
      <c r="AE67" s="849"/>
      <c r="AF67" s="849"/>
      <c r="AG67" s="1271"/>
      <c r="AH67" s="1295"/>
      <c r="AI67" s="213"/>
      <c r="AJ67" s="1280"/>
      <c r="AK67" s="213"/>
      <c r="AL67" s="213"/>
    </row>
    <row r="68" spans="1:38" ht="9.9499999999999993" customHeight="1" x14ac:dyDescent="0.25">
      <c r="A68" s="270"/>
      <c r="B68" s="270"/>
      <c r="C68" s="270"/>
      <c r="D68" s="270"/>
      <c r="E68" s="270"/>
      <c r="F68" s="270"/>
      <c r="G68" s="270"/>
      <c r="H68" s="270"/>
      <c r="I68" s="270"/>
      <c r="J68" s="270"/>
      <c r="K68" s="270"/>
      <c r="L68" s="270"/>
      <c r="M68" s="270"/>
      <c r="N68" s="270"/>
      <c r="O68" s="850"/>
      <c r="P68" s="850"/>
      <c r="Q68" s="876"/>
      <c r="R68" s="850"/>
      <c r="S68" s="850"/>
      <c r="T68" s="850"/>
      <c r="U68" s="876"/>
      <c r="V68" s="850"/>
      <c r="W68" s="850"/>
      <c r="X68" s="850"/>
      <c r="Y68" s="876"/>
      <c r="Z68" s="850"/>
      <c r="AA68" s="850"/>
      <c r="AB68" s="850"/>
      <c r="AC68" s="876"/>
      <c r="AD68" s="850"/>
      <c r="AE68" s="850"/>
      <c r="AF68" s="850"/>
      <c r="AG68" s="876"/>
      <c r="AH68" s="876"/>
      <c r="AI68" s="213"/>
      <c r="AJ68" s="213"/>
      <c r="AK68" s="213"/>
      <c r="AL68" s="213"/>
    </row>
    <row r="69" spans="1:38" ht="9.9499999999999993" customHeight="1" x14ac:dyDescent="0.25">
      <c r="A69" s="1311">
        <v>16</v>
      </c>
      <c r="B69" s="1312">
        <v>4</v>
      </c>
      <c r="C69" s="1269" t="s">
        <v>5458</v>
      </c>
      <c r="D69" s="1269" t="s">
        <v>5459</v>
      </c>
      <c r="E69" s="1269" t="s">
        <v>153</v>
      </c>
      <c r="F69" s="849"/>
      <c r="G69" s="849"/>
      <c r="H69" s="849"/>
      <c r="I69" s="1281" t="s">
        <v>5355</v>
      </c>
      <c r="J69" s="849"/>
      <c r="K69" s="849"/>
      <c r="L69" s="849"/>
      <c r="M69" s="1296" t="s">
        <v>5539</v>
      </c>
      <c r="N69" s="849"/>
      <c r="O69" s="849"/>
      <c r="P69" s="849"/>
      <c r="Q69" s="1269"/>
      <c r="R69" s="849"/>
      <c r="S69" s="849"/>
      <c r="T69" s="849"/>
      <c r="U69" s="1308" t="s">
        <v>5383</v>
      </c>
      <c r="V69" s="849"/>
      <c r="W69" s="849"/>
      <c r="X69" s="849"/>
      <c r="Y69" s="1272" t="s">
        <v>5389</v>
      </c>
      <c r="Z69" s="849"/>
      <c r="AA69" s="849"/>
      <c r="AB69" s="849"/>
      <c r="AC69" s="1278" t="s">
        <v>5403</v>
      </c>
      <c r="AD69" s="849"/>
      <c r="AE69" s="849"/>
      <c r="AF69" s="849"/>
      <c r="AG69" s="1269" t="s">
        <v>5536</v>
      </c>
      <c r="AH69" s="1290" t="s">
        <v>5538</v>
      </c>
      <c r="AI69" s="213"/>
      <c r="AJ69" s="1281" t="s">
        <v>5472</v>
      </c>
      <c r="AK69" s="213"/>
      <c r="AL69" s="213"/>
    </row>
    <row r="70" spans="1:38" ht="9.9499999999999993" customHeight="1" x14ac:dyDescent="0.25">
      <c r="A70" s="1311"/>
      <c r="B70" s="1312"/>
      <c r="C70" s="1270"/>
      <c r="D70" s="1270"/>
      <c r="E70" s="1270"/>
      <c r="F70" s="850"/>
      <c r="G70" s="851"/>
      <c r="H70" s="850"/>
      <c r="I70" s="1282"/>
      <c r="J70" s="850"/>
      <c r="K70" s="851"/>
      <c r="L70" s="850"/>
      <c r="M70" s="1297"/>
      <c r="N70" s="850"/>
      <c r="O70" s="851"/>
      <c r="P70" s="850"/>
      <c r="Q70" s="1270"/>
      <c r="R70" s="850"/>
      <c r="S70" s="851"/>
      <c r="T70" s="850"/>
      <c r="U70" s="1309"/>
      <c r="V70" s="850"/>
      <c r="W70" s="851"/>
      <c r="X70" s="850"/>
      <c r="Y70" s="1273"/>
      <c r="Z70" s="850"/>
      <c r="AA70" s="851"/>
      <c r="AB70" s="850"/>
      <c r="AC70" s="1279"/>
      <c r="AD70" s="850"/>
      <c r="AE70" s="851"/>
      <c r="AF70" s="850"/>
      <c r="AG70" s="1270"/>
      <c r="AH70" s="1291"/>
      <c r="AI70" s="213"/>
      <c r="AJ70" s="1282"/>
      <c r="AK70" s="213"/>
      <c r="AL70" s="213"/>
    </row>
    <row r="71" spans="1:38" ht="9.9499999999999993" customHeight="1" x14ac:dyDescent="0.25">
      <c r="A71" s="1311"/>
      <c r="B71" s="1312"/>
      <c r="C71" s="1271"/>
      <c r="D71" s="1271"/>
      <c r="E71" s="1271"/>
      <c r="F71" s="849"/>
      <c r="G71" s="849"/>
      <c r="H71" s="849"/>
      <c r="I71" s="1283"/>
      <c r="J71" s="849"/>
      <c r="K71" s="849"/>
      <c r="L71" s="849"/>
      <c r="M71" s="1298"/>
      <c r="N71" s="849"/>
      <c r="O71" s="849"/>
      <c r="P71" s="849"/>
      <c r="Q71" s="1271"/>
      <c r="R71" s="849"/>
      <c r="S71" s="849"/>
      <c r="T71" s="849"/>
      <c r="U71" s="1310"/>
      <c r="V71" s="849"/>
      <c r="W71" s="849"/>
      <c r="X71" s="849"/>
      <c r="Y71" s="1274"/>
      <c r="Z71" s="849"/>
      <c r="AA71" s="849"/>
      <c r="AB71" s="849"/>
      <c r="AC71" s="1280"/>
      <c r="AD71" s="849"/>
      <c r="AE71" s="849"/>
      <c r="AF71" s="849"/>
      <c r="AG71" s="1271"/>
      <c r="AH71" s="1292"/>
      <c r="AI71" s="213"/>
      <c r="AJ71" s="1283"/>
      <c r="AK71" s="213"/>
      <c r="AL71" s="213"/>
    </row>
    <row r="72" spans="1:38" ht="9.9499999999999993" customHeight="1" x14ac:dyDescent="0.25">
      <c r="A72" s="270"/>
      <c r="B72" s="270"/>
      <c r="C72" s="270"/>
      <c r="D72" s="270"/>
      <c r="E72" s="270"/>
      <c r="F72" s="270"/>
      <c r="G72" s="270"/>
      <c r="H72" s="270"/>
      <c r="I72" s="270"/>
      <c r="J72" s="270"/>
      <c r="K72" s="270"/>
      <c r="L72" s="270"/>
      <c r="M72" s="270"/>
      <c r="N72" s="270"/>
      <c r="O72" s="850"/>
      <c r="P72" s="850"/>
      <c r="Q72" s="876"/>
      <c r="R72" s="850"/>
      <c r="S72" s="850"/>
      <c r="T72" s="850"/>
      <c r="U72" s="876"/>
      <c r="V72" s="850"/>
      <c r="W72" s="850"/>
      <c r="X72" s="850"/>
      <c r="Y72" s="876"/>
      <c r="Z72" s="850"/>
      <c r="AA72" s="850"/>
      <c r="AB72" s="850"/>
      <c r="AC72" s="876"/>
      <c r="AD72" s="850"/>
      <c r="AE72" s="850"/>
      <c r="AF72" s="850"/>
      <c r="AG72" s="876"/>
      <c r="AH72" s="876"/>
      <c r="AI72" s="213"/>
      <c r="AJ72" s="213"/>
      <c r="AK72" s="213"/>
      <c r="AL72" s="213"/>
    </row>
    <row r="73" spans="1:38" ht="9.9499999999999993" customHeight="1" x14ac:dyDescent="0.25">
      <c r="A73" s="1311">
        <v>17</v>
      </c>
      <c r="B73" s="1312">
        <v>4</v>
      </c>
      <c r="C73" s="1269" t="s">
        <v>5463</v>
      </c>
      <c r="D73" s="1269" t="s">
        <v>5459</v>
      </c>
      <c r="E73" s="1269" t="s">
        <v>153</v>
      </c>
      <c r="F73" s="849"/>
      <c r="G73" s="849"/>
      <c r="H73" s="849"/>
      <c r="I73" s="1305" t="s">
        <v>5346</v>
      </c>
      <c r="J73" s="849"/>
      <c r="K73" s="849"/>
      <c r="L73" s="849"/>
      <c r="M73" s="1296" t="s">
        <v>5471</v>
      </c>
      <c r="N73" s="849"/>
      <c r="O73" s="849"/>
      <c r="P73" s="849"/>
      <c r="Q73" s="1269"/>
      <c r="R73" s="849"/>
      <c r="S73" s="849"/>
      <c r="T73" s="849"/>
      <c r="U73" s="1281" t="s">
        <v>5380</v>
      </c>
      <c r="V73" s="849"/>
      <c r="W73" s="849"/>
      <c r="X73" s="849"/>
      <c r="Y73" s="1272" t="s">
        <v>5389</v>
      </c>
      <c r="Z73" s="849"/>
      <c r="AA73" s="849"/>
      <c r="AB73" s="849"/>
      <c r="AC73" s="1278" t="s">
        <v>5403</v>
      </c>
      <c r="AD73" s="849"/>
      <c r="AE73" s="849"/>
      <c r="AF73" s="849"/>
      <c r="AG73" s="1269" t="s">
        <v>5536</v>
      </c>
      <c r="AH73" s="1293" t="s">
        <v>5537</v>
      </c>
      <c r="AI73" s="213"/>
      <c r="AJ73" s="1284" t="s">
        <v>5371</v>
      </c>
      <c r="AK73" s="213"/>
      <c r="AL73" s="213"/>
    </row>
    <row r="74" spans="1:38" ht="9.9499999999999993" customHeight="1" x14ac:dyDescent="0.25">
      <c r="A74" s="1311"/>
      <c r="B74" s="1312"/>
      <c r="C74" s="1270"/>
      <c r="D74" s="1270"/>
      <c r="E74" s="1270"/>
      <c r="F74" s="850"/>
      <c r="G74" s="851"/>
      <c r="H74" s="850"/>
      <c r="I74" s="1306"/>
      <c r="J74" s="850"/>
      <c r="K74" s="851"/>
      <c r="L74" s="850"/>
      <c r="M74" s="1297"/>
      <c r="N74" s="850"/>
      <c r="O74" s="851"/>
      <c r="P74" s="850"/>
      <c r="Q74" s="1270"/>
      <c r="R74" s="850"/>
      <c r="S74" s="851"/>
      <c r="T74" s="850"/>
      <c r="U74" s="1282"/>
      <c r="V74" s="850"/>
      <c r="W74" s="851"/>
      <c r="X74" s="850"/>
      <c r="Y74" s="1273"/>
      <c r="Z74" s="850"/>
      <c r="AA74" s="851"/>
      <c r="AB74" s="850"/>
      <c r="AC74" s="1279"/>
      <c r="AD74" s="850"/>
      <c r="AE74" s="851"/>
      <c r="AF74" s="850"/>
      <c r="AG74" s="1270"/>
      <c r="AH74" s="1294"/>
      <c r="AI74" s="213"/>
      <c r="AJ74" s="1285"/>
      <c r="AK74" s="213"/>
      <c r="AL74" s="213"/>
    </row>
    <row r="75" spans="1:38" ht="9.9499999999999993" customHeight="1" x14ac:dyDescent="0.25">
      <c r="A75" s="1311"/>
      <c r="B75" s="1312"/>
      <c r="C75" s="1271"/>
      <c r="D75" s="1271"/>
      <c r="E75" s="1271"/>
      <c r="F75" s="849"/>
      <c r="G75" s="849"/>
      <c r="H75" s="849"/>
      <c r="I75" s="1307"/>
      <c r="J75" s="849"/>
      <c r="K75" s="849"/>
      <c r="L75" s="849"/>
      <c r="M75" s="1298"/>
      <c r="N75" s="849"/>
      <c r="O75" s="849"/>
      <c r="P75" s="849"/>
      <c r="Q75" s="1271"/>
      <c r="R75" s="849"/>
      <c r="S75" s="849"/>
      <c r="T75" s="849"/>
      <c r="U75" s="1283"/>
      <c r="V75" s="849"/>
      <c r="W75" s="849"/>
      <c r="X75" s="849"/>
      <c r="Y75" s="1274"/>
      <c r="Z75" s="849"/>
      <c r="AA75" s="849"/>
      <c r="AB75" s="849"/>
      <c r="AC75" s="1280"/>
      <c r="AD75" s="849"/>
      <c r="AE75" s="849"/>
      <c r="AF75" s="849"/>
      <c r="AG75" s="1271"/>
      <c r="AH75" s="1295"/>
      <c r="AI75" s="213"/>
      <c r="AJ75" s="1286"/>
      <c r="AK75" s="213"/>
      <c r="AL75" s="213"/>
    </row>
    <row r="76" spans="1:38" ht="9.9499999999999993" customHeight="1" x14ac:dyDescent="0.25">
      <c r="A76" s="270"/>
      <c r="B76" s="270"/>
      <c r="C76" s="270"/>
      <c r="D76" s="270"/>
      <c r="E76" s="270"/>
      <c r="F76" s="270"/>
      <c r="G76" s="270"/>
      <c r="H76" s="270"/>
      <c r="I76" s="270"/>
      <c r="J76" s="270"/>
      <c r="K76" s="270"/>
      <c r="L76" s="270"/>
      <c r="M76" s="270"/>
      <c r="N76" s="270"/>
      <c r="O76" s="850"/>
      <c r="P76" s="850"/>
      <c r="Q76" s="876"/>
      <c r="R76" s="850"/>
      <c r="S76" s="850"/>
      <c r="T76" s="850"/>
      <c r="U76" s="876"/>
      <c r="V76" s="850"/>
      <c r="W76" s="850"/>
      <c r="X76" s="850"/>
      <c r="Y76" s="876"/>
      <c r="Z76" s="850"/>
      <c r="AA76" s="850"/>
      <c r="AB76" s="850"/>
      <c r="AC76" s="876"/>
      <c r="AD76" s="850"/>
      <c r="AE76" s="850"/>
      <c r="AF76" s="850"/>
      <c r="AG76" s="876"/>
      <c r="AH76" s="876"/>
      <c r="AI76" s="213"/>
      <c r="AJ76" s="876"/>
      <c r="AK76" s="213"/>
      <c r="AL76" s="213"/>
    </row>
    <row r="77" spans="1:38" ht="9.9499999999999993" customHeight="1" x14ac:dyDescent="0.25">
      <c r="A77" s="1311">
        <v>18</v>
      </c>
      <c r="B77" s="1312">
        <v>4</v>
      </c>
      <c r="C77" s="1269" t="s">
        <v>5464</v>
      </c>
      <c r="D77" s="1269" t="s">
        <v>5459</v>
      </c>
      <c r="E77" s="1269" t="s">
        <v>153</v>
      </c>
      <c r="F77" s="849"/>
      <c r="G77" s="849"/>
      <c r="H77" s="849"/>
      <c r="I77" s="1281" t="s">
        <v>5355</v>
      </c>
      <c r="J77" s="849"/>
      <c r="K77" s="849"/>
      <c r="L77" s="849"/>
      <c r="M77" s="1290" t="s">
        <v>5542</v>
      </c>
      <c r="N77" s="849"/>
      <c r="O77" s="849"/>
      <c r="P77" s="849"/>
      <c r="Q77" s="1284" t="s">
        <v>5371</v>
      </c>
      <c r="R77" s="849"/>
      <c r="S77" s="849"/>
      <c r="T77" s="849"/>
      <c r="U77" s="1308" t="s">
        <v>5383</v>
      </c>
      <c r="V77" s="849"/>
      <c r="W77" s="849"/>
      <c r="X77" s="849"/>
      <c r="Y77" s="1272" t="s">
        <v>5389</v>
      </c>
      <c r="Z77" s="849"/>
      <c r="AA77" s="849"/>
      <c r="AB77" s="849"/>
      <c r="AC77" s="1278" t="s">
        <v>5403</v>
      </c>
      <c r="AD77" s="849"/>
      <c r="AE77" s="849"/>
      <c r="AF77" s="849"/>
      <c r="AG77" s="1269" t="s">
        <v>5536</v>
      </c>
      <c r="AH77" s="1302" t="s">
        <v>5540</v>
      </c>
      <c r="AI77" s="213"/>
      <c r="AJ77" s="1287" t="s">
        <v>5374</v>
      </c>
      <c r="AK77" s="213"/>
      <c r="AL77" s="213"/>
    </row>
    <row r="78" spans="1:38" ht="9.9499999999999993" customHeight="1" x14ac:dyDescent="0.25">
      <c r="A78" s="1311"/>
      <c r="B78" s="1312"/>
      <c r="C78" s="1270"/>
      <c r="D78" s="1270"/>
      <c r="E78" s="1270"/>
      <c r="F78" s="850"/>
      <c r="G78" s="851"/>
      <c r="H78" s="850"/>
      <c r="I78" s="1282"/>
      <c r="J78" s="850"/>
      <c r="K78" s="851"/>
      <c r="L78" s="850"/>
      <c r="M78" s="1291"/>
      <c r="N78" s="850"/>
      <c r="O78" s="851"/>
      <c r="P78" s="850"/>
      <c r="Q78" s="1285"/>
      <c r="R78" s="850"/>
      <c r="S78" s="851"/>
      <c r="T78" s="850"/>
      <c r="U78" s="1309"/>
      <c r="V78" s="850"/>
      <c r="W78" s="851"/>
      <c r="X78" s="850"/>
      <c r="Y78" s="1273"/>
      <c r="Z78" s="850"/>
      <c r="AA78" s="851"/>
      <c r="AB78" s="850"/>
      <c r="AC78" s="1279"/>
      <c r="AD78" s="850"/>
      <c r="AE78" s="851"/>
      <c r="AF78" s="850"/>
      <c r="AG78" s="1270"/>
      <c r="AH78" s="1303"/>
      <c r="AI78" s="213"/>
      <c r="AJ78" s="1288"/>
      <c r="AK78" s="213"/>
      <c r="AL78" s="213"/>
    </row>
    <row r="79" spans="1:38" ht="9.9499999999999993" customHeight="1" x14ac:dyDescent="0.25">
      <c r="A79" s="1311"/>
      <c r="B79" s="1312"/>
      <c r="C79" s="1271"/>
      <c r="D79" s="1271"/>
      <c r="E79" s="1271"/>
      <c r="F79" s="849"/>
      <c r="G79" s="849"/>
      <c r="H79" s="849"/>
      <c r="I79" s="1283"/>
      <c r="J79" s="849"/>
      <c r="K79" s="849"/>
      <c r="L79" s="849"/>
      <c r="M79" s="1292"/>
      <c r="N79" s="849"/>
      <c r="O79" s="849"/>
      <c r="P79" s="849"/>
      <c r="Q79" s="1286"/>
      <c r="R79" s="849"/>
      <c r="S79" s="849"/>
      <c r="T79" s="849"/>
      <c r="U79" s="1310"/>
      <c r="V79" s="849"/>
      <c r="W79" s="849"/>
      <c r="X79" s="849"/>
      <c r="Y79" s="1274"/>
      <c r="Z79" s="849"/>
      <c r="AA79" s="849"/>
      <c r="AB79" s="849"/>
      <c r="AC79" s="1280"/>
      <c r="AD79" s="849"/>
      <c r="AE79" s="849"/>
      <c r="AF79" s="849"/>
      <c r="AG79" s="1271"/>
      <c r="AH79" s="1304"/>
      <c r="AI79" s="213"/>
      <c r="AJ79" s="1289"/>
      <c r="AK79" s="213"/>
      <c r="AL79" s="213"/>
    </row>
    <row r="80" spans="1:38" ht="9.9499999999999993" customHeight="1" x14ac:dyDescent="0.25">
      <c r="A80" s="270"/>
      <c r="B80" s="270"/>
      <c r="C80" s="270"/>
      <c r="D80" s="270"/>
      <c r="E80" s="270"/>
      <c r="F80" s="270"/>
      <c r="G80" s="270"/>
      <c r="H80" s="270"/>
      <c r="I80" s="270"/>
      <c r="J80" s="270"/>
      <c r="K80" s="270"/>
      <c r="L80" s="270"/>
      <c r="M80" s="270"/>
      <c r="N80" s="270"/>
      <c r="O80" s="850"/>
      <c r="P80" s="850"/>
      <c r="Q80" s="876"/>
      <c r="R80" s="850"/>
      <c r="S80" s="850"/>
      <c r="T80" s="850"/>
      <c r="U80" s="876"/>
      <c r="V80" s="850"/>
      <c r="W80" s="850"/>
      <c r="X80" s="850"/>
      <c r="Y80" s="876"/>
      <c r="Z80" s="850"/>
      <c r="AA80" s="850"/>
      <c r="AB80" s="850"/>
      <c r="AC80" s="876"/>
      <c r="AD80" s="850"/>
      <c r="AE80" s="850"/>
      <c r="AF80" s="850"/>
      <c r="AG80" s="876"/>
      <c r="AH80" s="876"/>
      <c r="AI80" s="213"/>
      <c r="AJ80" s="213"/>
      <c r="AK80" s="213"/>
      <c r="AL80" s="213"/>
    </row>
    <row r="81" spans="1:38" ht="9.9499999999999993" customHeight="1" x14ac:dyDescent="0.25">
      <c r="A81" s="1311">
        <v>19</v>
      </c>
      <c r="B81" s="1312">
        <v>4</v>
      </c>
      <c r="C81" s="1269" t="s">
        <v>5465</v>
      </c>
      <c r="D81" s="1269" t="s">
        <v>5459</v>
      </c>
      <c r="E81" s="1269" t="s">
        <v>153</v>
      </c>
      <c r="F81" s="849"/>
      <c r="G81" s="849"/>
      <c r="H81" s="849"/>
      <c r="I81" s="1305" t="s">
        <v>5346</v>
      </c>
      <c r="J81" s="849"/>
      <c r="K81" s="849"/>
      <c r="L81" s="849"/>
      <c r="M81" s="1293" t="s">
        <v>4926</v>
      </c>
      <c r="N81" s="849"/>
      <c r="O81" s="849"/>
      <c r="P81" s="849"/>
      <c r="Q81" s="1287" t="s">
        <v>5374</v>
      </c>
      <c r="R81" s="849"/>
      <c r="S81" s="849"/>
      <c r="T81" s="849"/>
      <c r="U81" s="1281" t="s">
        <v>5380</v>
      </c>
      <c r="V81" s="849"/>
      <c r="W81" s="849"/>
      <c r="X81" s="849"/>
      <c r="Y81" s="1272" t="s">
        <v>5389</v>
      </c>
      <c r="Z81" s="849"/>
      <c r="AA81" s="849"/>
      <c r="AB81" s="849"/>
      <c r="AC81" s="1278" t="s">
        <v>5403</v>
      </c>
      <c r="AD81" s="849"/>
      <c r="AE81" s="849"/>
      <c r="AF81" s="849"/>
      <c r="AG81" s="1269" t="s">
        <v>5536</v>
      </c>
      <c r="AH81" s="1302" t="s">
        <v>5541</v>
      </c>
      <c r="AI81" s="213"/>
      <c r="AJ81" s="1269" t="s">
        <v>5583</v>
      </c>
      <c r="AK81" s="213"/>
      <c r="AL81" s="213"/>
    </row>
    <row r="82" spans="1:38" ht="9.9499999999999993" customHeight="1" x14ac:dyDescent="0.25">
      <c r="A82" s="1311"/>
      <c r="B82" s="1312"/>
      <c r="C82" s="1270"/>
      <c r="D82" s="1270"/>
      <c r="E82" s="1270"/>
      <c r="F82" s="850"/>
      <c r="G82" s="851"/>
      <c r="H82" s="850"/>
      <c r="I82" s="1306"/>
      <c r="J82" s="850"/>
      <c r="K82" s="851"/>
      <c r="L82" s="850"/>
      <c r="M82" s="1294"/>
      <c r="N82" s="850"/>
      <c r="O82" s="851"/>
      <c r="P82" s="850"/>
      <c r="Q82" s="1288"/>
      <c r="R82" s="850"/>
      <c r="S82" s="851"/>
      <c r="T82" s="850"/>
      <c r="U82" s="1282"/>
      <c r="V82" s="850"/>
      <c r="W82" s="851"/>
      <c r="X82" s="850"/>
      <c r="Y82" s="1273"/>
      <c r="Z82" s="850"/>
      <c r="AA82" s="851"/>
      <c r="AB82" s="850"/>
      <c r="AC82" s="1279"/>
      <c r="AD82" s="850"/>
      <c r="AE82" s="851"/>
      <c r="AF82" s="850"/>
      <c r="AG82" s="1270"/>
      <c r="AH82" s="1303"/>
      <c r="AI82" s="213"/>
      <c r="AJ82" s="1270"/>
      <c r="AK82" s="213"/>
      <c r="AL82" s="213"/>
    </row>
    <row r="83" spans="1:38" ht="9.9499999999999993" customHeight="1" x14ac:dyDescent="0.25">
      <c r="A83" s="1311"/>
      <c r="B83" s="1312"/>
      <c r="C83" s="1271"/>
      <c r="D83" s="1271"/>
      <c r="E83" s="1271"/>
      <c r="F83" s="849"/>
      <c r="G83" s="849"/>
      <c r="H83" s="849"/>
      <c r="I83" s="1307"/>
      <c r="J83" s="849"/>
      <c r="K83" s="849"/>
      <c r="L83" s="849"/>
      <c r="M83" s="1295"/>
      <c r="N83" s="849"/>
      <c r="O83" s="849"/>
      <c r="P83" s="849"/>
      <c r="Q83" s="1289"/>
      <c r="R83" s="849"/>
      <c r="S83" s="849"/>
      <c r="T83" s="849"/>
      <c r="U83" s="1283"/>
      <c r="V83" s="849"/>
      <c r="W83" s="849"/>
      <c r="X83" s="849"/>
      <c r="Y83" s="1274"/>
      <c r="Z83" s="849"/>
      <c r="AA83" s="849"/>
      <c r="AB83" s="849"/>
      <c r="AC83" s="1280"/>
      <c r="AD83" s="849"/>
      <c r="AE83" s="849"/>
      <c r="AF83" s="849"/>
      <c r="AG83" s="1271"/>
      <c r="AH83" s="1304"/>
      <c r="AI83" s="213"/>
      <c r="AJ83" s="1271"/>
      <c r="AK83" s="213"/>
      <c r="AL83" s="213"/>
    </row>
    <row r="84" spans="1:38" ht="9.9499999999999993" customHeight="1" x14ac:dyDescent="0.25">
      <c r="A84" s="270"/>
      <c r="B84" s="270"/>
      <c r="C84" s="270"/>
      <c r="D84" s="270"/>
      <c r="E84" s="270"/>
      <c r="F84" s="270"/>
      <c r="G84" s="270"/>
      <c r="H84" s="270"/>
      <c r="I84" s="270"/>
      <c r="J84" s="270"/>
      <c r="K84" s="270"/>
      <c r="L84" s="270"/>
      <c r="M84" s="270"/>
      <c r="N84" s="270"/>
      <c r="O84" s="850"/>
      <c r="P84" s="850"/>
      <c r="Q84" s="876"/>
      <c r="R84" s="850"/>
      <c r="S84" s="850"/>
      <c r="T84" s="850"/>
      <c r="U84" s="876"/>
      <c r="V84" s="850"/>
      <c r="W84" s="850"/>
      <c r="X84" s="850"/>
      <c r="Y84" s="876"/>
      <c r="Z84" s="850"/>
      <c r="AA84" s="850"/>
      <c r="AB84" s="850"/>
      <c r="AC84" s="876"/>
      <c r="AD84" s="850"/>
      <c r="AE84" s="850"/>
      <c r="AF84" s="850"/>
      <c r="AG84" s="876"/>
      <c r="AH84" s="876"/>
      <c r="AI84" s="213"/>
      <c r="AJ84" s="213"/>
      <c r="AK84" s="213"/>
      <c r="AL84" s="213"/>
    </row>
    <row r="85" spans="1:38" ht="9.9499999999999993" customHeight="1" x14ac:dyDescent="0.25">
      <c r="A85" s="1311">
        <v>20</v>
      </c>
      <c r="B85" s="1312">
        <v>4</v>
      </c>
      <c r="C85" s="1269" t="s">
        <v>5466</v>
      </c>
      <c r="D85" s="1269" t="s">
        <v>5459</v>
      </c>
      <c r="E85" s="1269" t="s">
        <v>153</v>
      </c>
      <c r="F85" s="849"/>
      <c r="G85" s="849"/>
      <c r="H85" s="849"/>
      <c r="I85" s="1281" t="s">
        <v>5355</v>
      </c>
      <c r="J85" s="849"/>
      <c r="K85" s="849"/>
      <c r="L85" s="849"/>
      <c r="M85" s="1290" t="s">
        <v>5542</v>
      </c>
      <c r="N85" s="849"/>
      <c r="O85" s="849"/>
      <c r="P85" s="849"/>
      <c r="Q85" s="1284" t="s">
        <v>5371</v>
      </c>
      <c r="R85" s="849"/>
      <c r="S85" s="849"/>
      <c r="T85" s="849"/>
      <c r="U85" s="1308" t="s">
        <v>5383</v>
      </c>
      <c r="V85" s="849"/>
      <c r="W85" s="849"/>
      <c r="X85" s="849"/>
      <c r="Y85" s="1272" t="s">
        <v>5389</v>
      </c>
      <c r="Z85" s="849"/>
      <c r="AA85" s="849"/>
      <c r="AB85" s="849"/>
      <c r="AC85" s="1281" t="s">
        <v>5472</v>
      </c>
      <c r="AD85" s="849"/>
      <c r="AE85" s="849"/>
      <c r="AF85" s="849"/>
      <c r="AG85" s="1269" t="s">
        <v>5536</v>
      </c>
      <c r="AH85" s="1302" t="s">
        <v>5540</v>
      </c>
      <c r="AI85" s="213"/>
      <c r="AJ85" s="1269" t="s">
        <v>153</v>
      </c>
      <c r="AK85" s="213"/>
      <c r="AL85" s="213"/>
    </row>
    <row r="86" spans="1:38" ht="9.9499999999999993" customHeight="1" x14ac:dyDescent="0.25">
      <c r="A86" s="1311"/>
      <c r="B86" s="1312"/>
      <c r="C86" s="1270"/>
      <c r="D86" s="1270"/>
      <c r="E86" s="1270"/>
      <c r="F86" s="850"/>
      <c r="G86" s="851"/>
      <c r="H86" s="850"/>
      <c r="I86" s="1282"/>
      <c r="J86" s="850"/>
      <c r="K86" s="851"/>
      <c r="L86" s="850"/>
      <c r="M86" s="1291"/>
      <c r="N86" s="850"/>
      <c r="O86" s="851"/>
      <c r="P86" s="850"/>
      <c r="Q86" s="1285"/>
      <c r="R86" s="850"/>
      <c r="S86" s="851"/>
      <c r="T86" s="850"/>
      <c r="U86" s="1309"/>
      <c r="V86" s="850"/>
      <c r="W86" s="851"/>
      <c r="X86" s="850"/>
      <c r="Y86" s="1273"/>
      <c r="Z86" s="850"/>
      <c r="AA86" s="851"/>
      <c r="AB86" s="850"/>
      <c r="AC86" s="1282"/>
      <c r="AD86" s="850"/>
      <c r="AE86" s="851"/>
      <c r="AF86" s="850"/>
      <c r="AG86" s="1270"/>
      <c r="AH86" s="1303"/>
      <c r="AI86" s="213"/>
      <c r="AJ86" s="1270"/>
      <c r="AK86" s="213"/>
      <c r="AL86" s="213"/>
    </row>
    <row r="87" spans="1:38" ht="9.9499999999999993" customHeight="1" x14ac:dyDescent="0.25">
      <c r="A87" s="1311"/>
      <c r="B87" s="1312"/>
      <c r="C87" s="1271"/>
      <c r="D87" s="1271"/>
      <c r="E87" s="1271"/>
      <c r="F87" s="849"/>
      <c r="G87" s="849"/>
      <c r="H87" s="849"/>
      <c r="I87" s="1283"/>
      <c r="J87" s="849"/>
      <c r="K87" s="849"/>
      <c r="L87" s="849"/>
      <c r="M87" s="1292"/>
      <c r="N87" s="849"/>
      <c r="O87" s="849"/>
      <c r="P87" s="849"/>
      <c r="Q87" s="1286"/>
      <c r="R87" s="849"/>
      <c r="S87" s="849"/>
      <c r="T87" s="849"/>
      <c r="U87" s="1310"/>
      <c r="V87" s="849"/>
      <c r="W87" s="849"/>
      <c r="X87" s="849"/>
      <c r="Y87" s="1274"/>
      <c r="Z87" s="849"/>
      <c r="AA87" s="849"/>
      <c r="AB87" s="849"/>
      <c r="AC87" s="1283"/>
      <c r="AD87" s="849"/>
      <c r="AE87" s="849"/>
      <c r="AF87" s="849"/>
      <c r="AG87" s="1271"/>
      <c r="AH87" s="1304"/>
      <c r="AI87" s="213"/>
      <c r="AJ87" s="1271"/>
      <c r="AK87" s="213"/>
      <c r="AL87" s="213"/>
    </row>
    <row r="88" spans="1:38" ht="9.9499999999999993" customHeight="1" x14ac:dyDescent="0.25">
      <c r="A88" s="270"/>
      <c r="B88" s="270"/>
      <c r="C88" s="270"/>
      <c r="D88" s="270"/>
      <c r="E88" s="270"/>
      <c r="F88" s="270"/>
      <c r="G88" s="270"/>
      <c r="H88" s="270"/>
      <c r="I88" s="270"/>
      <c r="J88" s="270"/>
      <c r="K88" s="270"/>
      <c r="L88" s="270"/>
      <c r="M88" s="270"/>
      <c r="N88" s="270"/>
      <c r="O88" s="850"/>
      <c r="P88" s="850"/>
      <c r="Q88" s="876"/>
      <c r="R88" s="850"/>
      <c r="S88" s="850"/>
      <c r="T88" s="850"/>
      <c r="U88" s="876"/>
      <c r="V88" s="850"/>
      <c r="W88" s="850"/>
      <c r="X88" s="850"/>
      <c r="Y88" s="876"/>
      <c r="Z88" s="850"/>
      <c r="AA88" s="850"/>
      <c r="AB88" s="850"/>
      <c r="AC88" s="876"/>
      <c r="AD88" s="850"/>
      <c r="AE88" s="850"/>
      <c r="AF88" s="850"/>
      <c r="AG88" s="876"/>
      <c r="AH88" s="876"/>
      <c r="AI88" s="213"/>
      <c r="AJ88" s="213"/>
      <c r="AK88" s="213"/>
      <c r="AL88" s="213"/>
    </row>
    <row r="89" spans="1:38" x14ac:dyDescent="0.25">
      <c r="A89" s="213"/>
      <c r="B89" s="213"/>
      <c r="C89" s="213"/>
      <c r="D89" s="213"/>
      <c r="E89" s="213"/>
      <c r="F89" s="213"/>
      <c r="G89" s="213"/>
      <c r="H89" s="213"/>
      <c r="I89" s="213"/>
      <c r="J89" s="213"/>
      <c r="K89" s="213"/>
      <c r="L89" s="213"/>
      <c r="M89" s="213"/>
      <c r="N89" s="213"/>
      <c r="O89" s="213"/>
      <c r="P89" s="213"/>
      <c r="Q89" s="213"/>
      <c r="R89" s="213"/>
      <c r="S89" s="213"/>
      <c r="T89" s="213"/>
      <c r="U89" s="213"/>
      <c r="V89" s="213"/>
      <c r="W89" s="213"/>
      <c r="X89" s="213"/>
      <c r="Y89" s="213"/>
      <c r="Z89" s="213"/>
      <c r="AA89" s="213"/>
      <c r="AB89" s="213"/>
      <c r="AC89" s="213"/>
      <c r="AD89" s="213"/>
      <c r="AE89" s="213"/>
      <c r="AF89" s="213"/>
      <c r="AG89" s="213"/>
      <c r="AH89" s="213"/>
      <c r="AI89" s="213"/>
      <c r="AJ89" s="213"/>
      <c r="AK89" s="213"/>
      <c r="AL89" s="213"/>
    </row>
    <row r="90" spans="1:38" ht="30" customHeight="1" x14ac:dyDescent="0.25">
      <c r="A90" s="877" t="s">
        <v>5480</v>
      </c>
      <c r="B90" s="877" t="s">
        <v>5481</v>
      </c>
      <c r="C90" s="877" t="s">
        <v>4880</v>
      </c>
      <c r="D90" s="877" t="s">
        <v>5105</v>
      </c>
      <c r="E90" s="877" t="s">
        <v>5108</v>
      </c>
      <c r="F90" s="877"/>
      <c r="G90" s="877"/>
      <c r="H90" s="877"/>
      <c r="I90" s="877" t="s">
        <v>5543</v>
      </c>
      <c r="J90" s="877"/>
      <c r="K90" s="877"/>
      <c r="L90" s="877"/>
      <c r="M90" s="877" t="s">
        <v>5544</v>
      </c>
      <c r="N90" s="877"/>
      <c r="O90" s="877"/>
      <c r="P90" s="877"/>
      <c r="Q90" s="877" t="s">
        <v>5491</v>
      </c>
      <c r="R90" s="877"/>
      <c r="S90" s="877"/>
      <c r="T90" s="877"/>
      <c r="U90" s="213"/>
      <c r="V90" s="887"/>
      <c r="W90" s="887"/>
      <c r="X90" s="887"/>
      <c r="Y90" s="886" t="s">
        <v>5492</v>
      </c>
      <c r="Z90" s="858"/>
      <c r="AA90" s="858"/>
      <c r="AB90" s="858"/>
      <c r="AC90" s="858" t="s">
        <v>5545</v>
      </c>
      <c r="AD90" s="858"/>
      <c r="AE90" s="858"/>
      <c r="AF90" s="858"/>
      <c r="AG90" s="858" t="s">
        <v>5029</v>
      </c>
      <c r="AH90" s="858" t="s">
        <v>5493</v>
      </c>
      <c r="AI90" s="213"/>
      <c r="AJ90" s="213"/>
      <c r="AK90" s="213"/>
      <c r="AL90" s="213"/>
    </row>
    <row r="91" spans="1:38" ht="50.1" customHeight="1" x14ac:dyDescent="0.25">
      <c r="A91" s="863" t="s">
        <v>5546</v>
      </c>
      <c r="B91" s="197" t="s">
        <v>5346</v>
      </c>
      <c r="C91" s="166" t="s">
        <v>5547</v>
      </c>
      <c r="D91" s="860">
        <v>10</v>
      </c>
      <c r="E91" s="860"/>
      <c r="F91" s="850"/>
      <c r="G91" s="851"/>
      <c r="H91" s="850"/>
      <c r="I91" s="860">
        <f>COUNTIF(I9:I85,"Crudité ou fruit frais")+COUNTIF(U9:U85,"Crudité ou fruit frais")</f>
        <v>10</v>
      </c>
      <c r="J91" s="878"/>
      <c r="K91" s="878"/>
      <c r="L91" s="878"/>
      <c r="M91" s="166" t="str">
        <f>IF(COUNTIF(I9:AC85,"&lt;&gt;")=0,"A SAISIR",IF(AND(D91&lt;&gt;"",I91&lt;D91),"MANQUE",IF(AND(E91&lt;&gt;"",I91&gt;E91),"TROP","OK")))</f>
        <v>OK</v>
      </c>
      <c r="N91" s="850"/>
      <c r="O91" s="851"/>
      <c r="P91" s="850"/>
      <c r="Q91" s="197" t="s">
        <v>5548</v>
      </c>
      <c r="R91" s="850"/>
      <c r="S91" s="851"/>
      <c r="T91" s="850"/>
      <c r="U91" s="197"/>
      <c r="V91" s="850"/>
      <c r="W91" s="851"/>
      <c r="X91" s="850"/>
      <c r="Y91" s="197" t="s">
        <v>5496</v>
      </c>
      <c r="Z91" s="850"/>
      <c r="AA91" s="851"/>
      <c r="AB91" s="850"/>
      <c r="AC91" s="879">
        <f>COUNTIF(M91:M103,"OK")</f>
        <v>12</v>
      </c>
      <c r="AD91" s="850"/>
      <c r="AE91" s="851"/>
      <c r="AF91" s="850"/>
      <c r="AG91" s="197" t="s">
        <v>5549</v>
      </c>
      <c r="AH91" s="197" t="s">
        <v>5550</v>
      </c>
      <c r="AI91" s="213"/>
      <c r="AJ91" s="213"/>
      <c r="AK91" s="213"/>
      <c r="AL91" s="213"/>
    </row>
    <row r="92" spans="1:38" ht="50.1" customHeight="1" x14ac:dyDescent="0.25">
      <c r="A92" s="863" t="s">
        <v>5551</v>
      </c>
      <c r="B92" s="197" t="s">
        <v>5394</v>
      </c>
      <c r="C92" s="166" t="s">
        <v>5547</v>
      </c>
      <c r="D92" s="860">
        <v>8</v>
      </c>
      <c r="E92" s="860"/>
      <c r="F92" s="850"/>
      <c r="G92" s="851"/>
      <c r="H92" s="850"/>
      <c r="I92" s="860">
        <f>COUNTIF(AC9:AC85,"Fruit cru")</f>
        <v>8</v>
      </c>
      <c r="J92" s="878"/>
      <c r="K92" s="878"/>
      <c r="L92" s="878"/>
      <c r="M92" s="166" t="str">
        <f>IF(COUNTIF(I9:AC85,"&lt;&gt;")=0,"A SAISIR",IF(AND(D92&lt;&gt;"",I92&lt;D92),"MANQUE",IF(AND(E92&lt;&gt;"",I92&gt;E92),"TROP","OK")))</f>
        <v>OK</v>
      </c>
      <c r="N92" s="850"/>
      <c r="O92" s="851"/>
      <c r="P92" s="850"/>
      <c r="Q92" s="197" t="s">
        <v>5552</v>
      </c>
      <c r="R92" s="850"/>
      <c r="S92" s="851"/>
      <c r="T92" s="850"/>
      <c r="U92" s="197"/>
      <c r="V92" s="850"/>
      <c r="W92" s="851"/>
      <c r="X92" s="850"/>
      <c r="Y92" s="197" t="s">
        <v>5500</v>
      </c>
      <c r="Z92" s="850"/>
      <c r="AA92" s="851"/>
      <c r="AB92" s="850"/>
      <c r="AC92" s="879">
        <f>COUNTIF(M91:M103,"MANQUE")</f>
        <v>0</v>
      </c>
      <c r="AD92" s="850"/>
      <c r="AE92" s="851"/>
      <c r="AF92" s="850"/>
      <c r="AG92" s="197" t="s">
        <v>5553</v>
      </c>
      <c r="AH92" s="197" t="s">
        <v>5554</v>
      </c>
      <c r="AI92" s="213"/>
      <c r="AJ92" s="213"/>
      <c r="AK92" s="213"/>
      <c r="AL92" s="213"/>
    </row>
    <row r="93" spans="1:38" ht="50.1" customHeight="1" x14ac:dyDescent="0.25">
      <c r="A93" s="864" t="s">
        <v>5555</v>
      </c>
      <c r="B93" s="197" t="s">
        <v>5380</v>
      </c>
      <c r="C93" s="166" t="s">
        <v>5556</v>
      </c>
      <c r="D93" s="860">
        <v>10</v>
      </c>
      <c r="E93" s="860">
        <v>10</v>
      </c>
      <c r="F93" s="850"/>
      <c r="G93" s="851"/>
      <c r="H93" s="850"/>
      <c r="I93" s="860">
        <f>COUNTIF(U9:U85,"Légume cuit")</f>
        <v>10</v>
      </c>
      <c r="J93" s="878"/>
      <c r="K93" s="878"/>
      <c r="L93" s="878"/>
      <c r="M93" s="166" t="str">
        <f>IF(COUNTIF(I9:AC85,"&lt;&gt;")=0,"A SAISIR",IF(AND(D93&lt;&gt;"",I93&lt;D93),"MANQUE",IF(AND(E93&lt;&gt;"",I93&gt;E93),"TROP","OK")))</f>
        <v>OK</v>
      </c>
      <c r="N93" s="850"/>
      <c r="O93" s="851"/>
      <c r="P93" s="850"/>
      <c r="Q93" s="197" t="s">
        <v>5557</v>
      </c>
      <c r="R93" s="850"/>
      <c r="S93" s="851"/>
      <c r="T93" s="850"/>
      <c r="U93" s="197"/>
      <c r="V93" s="850"/>
      <c r="W93" s="851"/>
      <c r="X93" s="850"/>
      <c r="Y93" s="197" t="s">
        <v>5504</v>
      </c>
      <c r="Z93" s="850"/>
      <c r="AA93" s="851"/>
      <c r="AB93" s="850"/>
      <c r="AC93" s="879">
        <f>COUNTIF(M91:M103,"TROP")</f>
        <v>1</v>
      </c>
      <c r="AD93" s="850"/>
      <c r="AE93" s="851"/>
      <c r="AF93" s="850"/>
      <c r="AG93" s="197" t="s">
        <v>5558</v>
      </c>
      <c r="AH93" s="197" t="s">
        <v>5559</v>
      </c>
      <c r="AI93" s="213"/>
      <c r="AJ93" s="213"/>
      <c r="AK93" s="213"/>
      <c r="AL93" s="213"/>
    </row>
    <row r="94" spans="1:38" ht="50.1" customHeight="1" x14ac:dyDescent="0.25">
      <c r="A94" s="869" t="s">
        <v>5560</v>
      </c>
      <c r="B94" s="197" t="s">
        <v>5383</v>
      </c>
      <c r="C94" s="166" t="s">
        <v>5556</v>
      </c>
      <c r="D94" s="860">
        <v>10</v>
      </c>
      <c r="E94" s="860">
        <v>10</v>
      </c>
      <c r="F94" s="850"/>
      <c r="G94" s="851"/>
      <c r="H94" s="850"/>
      <c r="I94" s="860">
        <f>COUNTIF(U9:U85,"Féculent/légume sec/céréale")</f>
        <v>10</v>
      </c>
      <c r="J94" s="878"/>
      <c r="K94" s="878"/>
      <c r="L94" s="878"/>
      <c r="M94" s="166" t="str">
        <f>IF(COUNTIF(I9:AC85,"&lt;&gt;")=0,"A SAISIR",IF(AND(D94&lt;&gt;"",I94&lt;D94),"MANQUE",IF(AND(E94&lt;&gt;"",I94&gt;E94),"TROP","OK")))</f>
        <v>OK</v>
      </c>
      <c r="N94" s="850"/>
      <c r="O94" s="851"/>
      <c r="P94" s="850"/>
      <c r="Q94" s="197" t="s">
        <v>5561</v>
      </c>
      <c r="R94" s="850"/>
      <c r="S94" s="851"/>
      <c r="T94" s="850"/>
      <c r="U94" s="197"/>
      <c r="V94" s="850"/>
      <c r="W94" s="851"/>
      <c r="X94" s="850"/>
      <c r="Y94" s="197" t="s">
        <v>5562</v>
      </c>
      <c r="Z94" s="850"/>
      <c r="AA94" s="851"/>
      <c r="AB94" s="850"/>
      <c r="AC94" s="879">
        <f>COUNTIF(M91:M103,"A SAISIR")</f>
        <v>0</v>
      </c>
      <c r="AD94" s="850"/>
      <c r="AE94" s="851"/>
      <c r="AF94" s="850"/>
      <c r="AG94" s="197" t="s">
        <v>5563</v>
      </c>
      <c r="AH94" s="197" t="s">
        <v>5564</v>
      </c>
      <c r="AI94" s="213"/>
      <c r="AJ94" s="213"/>
      <c r="AK94" s="213"/>
      <c r="AL94" s="213"/>
    </row>
    <row r="95" spans="1:38" ht="50.1" customHeight="1" x14ac:dyDescent="0.25">
      <c r="A95" s="870" t="s">
        <v>5523</v>
      </c>
      <c r="B95" s="197" t="s">
        <v>5386</v>
      </c>
      <c r="C95" s="166" t="s">
        <v>5547</v>
      </c>
      <c r="D95" s="860">
        <v>8</v>
      </c>
      <c r="E95" s="860"/>
      <c r="F95" s="850"/>
      <c r="G95" s="851"/>
      <c r="H95" s="850"/>
      <c r="I95" s="860">
        <f>COUNTIF(Y9:Y85,"Fromage Ca &gt;=150 mg")</f>
        <v>8</v>
      </c>
      <c r="J95" s="878"/>
      <c r="K95" s="878"/>
      <c r="L95" s="878"/>
      <c r="M95" s="166" t="str">
        <f>IF(COUNTIF(I9:AC85,"&lt;&gt;")=0,"A SAISIR",IF(AND(D95&lt;&gt;"",I95&lt;D95),"MANQUE",IF(AND(E95&lt;&gt;"",I95&gt;E95),"TROP","OK")))</f>
        <v>OK</v>
      </c>
      <c r="N95" s="850"/>
      <c r="O95" s="851"/>
      <c r="P95" s="850"/>
      <c r="Q95" s="197" t="s">
        <v>5565</v>
      </c>
      <c r="R95" s="850"/>
      <c r="S95" s="851"/>
      <c r="T95" s="850"/>
      <c r="U95" s="197"/>
      <c r="V95" s="213"/>
      <c r="W95" s="213"/>
      <c r="X95" s="213"/>
      <c r="Y95" s="213"/>
      <c r="Z95" s="213"/>
      <c r="AA95" s="213"/>
      <c r="AB95" s="213"/>
      <c r="AC95" s="213"/>
      <c r="AD95" s="213"/>
      <c r="AE95" s="213"/>
      <c r="AF95" s="213"/>
      <c r="AG95" s="213"/>
      <c r="AH95" s="213"/>
      <c r="AI95" s="213"/>
      <c r="AJ95" s="213"/>
      <c r="AK95" s="213"/>
      <c r="AL95" s="213"/>
    </row>
    <row r="96" spans="1:38" ht="50.1" customHeight="1" x14ac:dyDescent="0.25">
      <c r="A96" s="871" t="s">
        <v>5525</v>
      </c>
      <c r="B96" s="197" t="s">
        <v>5389</v>
      </c>
      <c r="C96" s="166" t="s">
        <v>5547</v>
      </c>
      <c r="D96" s="860">
        <v>4</v>
      </c>
      <c r="E96" s="860"/>
      <c r="F96" s="850"/>
      <c r="G96" s="851"/>
      <c r="H96" s="850"/>
      <c r="I96" s="860">
        <f>COUNTIF(Y9:Y85,"Fromage Ca 100-150 mg")</f>
        <v>12</v>
      </c>
      <c r="J96" s="878"/>
      <c r="K96" s="878"/>
      <c r="L96" s="878"/>
      <c r="M96" s="166" t="str">
        <f>IF(COUNTIF(I9:AC85,"&lt;&gt;")=0,"A SAISIR",IF(AND(D96&lt;&gt;"",I96&lt;D96),"MANQUE",IF(AND(E96&lt;&gt;"",I96&gt;E96),"TROP","OK")))</f>
        <v>OK</v>
      </c>
      <c r="N96" s="850"/>
      <c r="O96" s="851"/>
      <c r="P96" s="850"/>
      <c r="Q96" s="197" t="s">
        <v>5566</v>
      </c>
      <c r="R96" s="850"/>
      <c r="S96" s="851"/>
      <c r="T96" s="850"/>
      <c r="U96" s="197"/>
      <c r="V96" s="213"/>
      <c r="W96" s="213"/>
      <c r="X96" s="213"/>
      <c r="Y96" s="213"/>
      <c r="Z96" s="213"/>
      <c r="AA96" s="213"/>
      <c r="AB96" s="213"/>
      <c r="AC96" s="213"/>
      <c r="AD96" s="213"/>
      <c r="AE96" s="213"/>
      <c r="AF96" s="213"/>
      <c r="AG96" s="213"/>
      <c r="AH96" s="213"/>
      <c r="AI96" s="213"/>
      <c r="AJ96" s="213"/>
      <c r="AK96" s="213"/>
      <c r="AL96" s="213"/>
    </row>
    <row r="97" spans="1:38" ht="50.1" customHeight="1" x14ac:dyDescent="0.25">
      <c r="A97" s="872" t="s">
        <v>5567</v>
      </c>
      <c r="B97" s="197" t="s">
        <v>5391</v>
      </c>
      <c r="C97" s="166" t="s">
        <v>5547</v>
      </c>
      <c r="D97" s="860">
        <v>6</v>
      </c>
      <c r="E97" s="860"/>
      <c r="F97" s="850"/>
      <c r="G97" s="851"/>
      <c r="H97" s="850"/>
      <c r="I97" s="860">
        <f>COUNTIF(Y9:Y85,"Laitage Ca &gt;100mg MG&lt;5g")+COUNTIF(AC9:AC85,"Dessert lacté Ca &gt;100mg MG&lt;5g")</f>
        <v>6</v>
      </c>
      <c r="J97" s="878"/>
      <c r="K97" s="878"/>
      <c r="L97" s="878"/>
      <c r="M97" s="166" t="str">
        <f>IF(COUNTIF(I9:AC85,"&lt;&gt;")=0,"A SAISIR",IF(AND(D97&lt;&gt;"",I97&lt;D97),"MANQUE",IF(AND(E97&lt;&gt;"",I97&gt;E97),"TROP","OK")))</f>
        <v>OK</v>
      </c>
      <c r="N97" s="850"/>
      <c r="O97" s="851"/>
      <c r="P97" s="850"/>
      <c r="Q97" s="197" t="s">
        <v>5568</v>
      </c>
      <c r="R97" s="850"/>
      <c r="S97" s="851"/>
      <c r="T97" s="850"/>
      <c r="U97" s="197"/>
      <c r="V97" s="213"/>
      <c r="W97" s="213"/>
      <c r="X97" s="213"/>
      <c r="Y97" s="213"/>
      <c r="Z97" s="213"/>
      <c r="AA97" s="213"/>
      <c r="AB97" s="213"/>
      <c r="AC97" s="213"/>
      <c r="AD97" s="213"/>
      <c r="AE97" s="213"/>
      <c r="AF97" s="213"/>
      <c r="AG97" s="213"/>
      <c r="AH97" s="213"/>
      <c r="AI97" s="213"/>
      <c r="AJ97" s="213"/>
      <c r="AK97" s="213"/>
      <c r="AL97" s="213"/>
    </row>
    <row r="98" spans="1:38" ht="50.1" customHeight="1" x14ac:dyDescent="0.25">
      <c r="A98" s="880" t="s">
        <v>5569</v>
      </c>
      <c r="B98" s="197" t="s">
        <v>5359</v>
      </c>
      <c r="C98" s="166" t="s">
        <v>5547</v>
      </c>
      <c r="D98" s="860">
        <v>4</v>
      </c>
      <c r="E98" s="860"/>
      <c r="F98" s="850"/>
      <c r="G98" s="851"/>
      <c r="H98" s="850"/>
      <c r="I98" s="860">
        <f>COUNTIF(M9:M85,"Viande non hachée BVA/abats")</f>
        <v>4</v>
      </c>
      <c r="J98" s="878"/>
      <c r="K98" s="878"/>
      <c r="L98" s="878"/>
      <c r="M98" s="166" t="str">
        <f>IF(COUNTIF(I9:AC85,"&lt;&gt;")=0,"A SAISIR",IF(AND(D98&lt;&gt;"",I98&lt;D98),"MANQUE",IF(AND(E98&lt;&gt;"",I98&gt;E98),"TROP","OK")))</f>
        <v>OK</v>
      </c>
      <c r="N98" s="850"/>
      <c r="O98" s="851"/>
      <c r="P98" s="850"/>
      <c r="Q98" s="197" t="s">
        <v>5570</v>
      </c>
      <c r="R98" s="850"/>
      <c r="S98" s="851"/>
      <c r="T98" s="850"/>
      <c r="U98" s="197"/>
      <c r="V98" s="213"/>
      <c r="W98" s="213"/>
      <c r="X98" s="213"/>
      <c r="Y98" s="213"/>
      <c r="Z98" s="213"/>
      <c r="AA98" s="213"/>
      <c r="AB98" s="213"/>
      <c r="AC98" s="213"/>
      <c r="AD98" s="213"/>
      <c r="AE98" s="213"/>
      <c r="AF98" s="213"/>
      <c r="AG98" s="213"/>
      <c r="AH98" s="213"/>
      <c r="AI98" s="213"/>
      <c r="AJ98" s="213"/>
      <c r="AK98" s="213"/>
      <c r="AL98" s="213"/>
    </row>
    <row r="99" spans="1:38" ht="50.1" customHeight="1" x14ac:dyDescent="0.25">
      <c r="A99" s="881" t="s">
        <v>5571</v>
      </c>
      <c r="B99" s="197" t="s">
        <v>5363</v>
      </c>
      <c r="C99" s="166" t="s">
        <v>5547</v>
      </c>
      <c r="D99" s="860">
        <v>4</v>
      </c>
      <c r="E99" s="860"/>
      <c r="F99" s="850"/>
      <c r="G99" s="851"/>
      <c r="H99" s="850"/>
      <c r="I99" s="860">
        <f>COUNTIF(M9:M85,"Poisson")</f>
        <v>4</v>
      </c>
      <c r="J99" s="878"/>
      <c r="K99" s="878"/>
      <c r="L99" s="878"/>
      <c r="M99" s="166" t="str">
        <f>IF(COUNTIF(I9:AC85,"&lt;&gt;")=0,"A SAISIR",IF(AND(D99&lt;&gt;"",I99&lt;D99),"MANQUE",IF(AND(E99&lt;&gt;"",I99&gt;E99),"TROP","OK")))</f>
        <v>OK</v>
      </c>
      <c r="N99" s="850"/>
      <c r="O99" s="851"/>
      <c r="P99" s="850"/>
      <c r="Q99" s="197" t="s">
        <v>5572</v>
      </c>
      <c r="R99" s="850"/>
      <c r="S99" s="851"/>
      <c r="T99" s="850"/>
      <c r="U99" s="197"/>
      <c r="V99" s="213"/>
      <c r="W99" s="213"/>
      <c r="X99" s="213"/>
      <c r="Y99" s="213"/>
      <c r="Z99" s="213"/>
      <c r="AA99" s="213"/>
      <c r="AB99" s="213"/>
      <c r="AC99" s="213"/>
      <c r="AD99" s="213"/>
      <c r="AE99" s="213"/>
      <c r="AF99" s="213"/>
      <c r="AG99" s="213"/>
      <c r="AH99" s="213"/>
      <c r="AI99" s="213"/>
      <c r="AJ99" s="213"/>
      <c r="AK99" s="213"/>
      <c r="AL99" s="213"/>
    </row>
    <row r="100" spans="1:38" ht="50.1" customHeight="1" x14ac:dyDescent="0.25">
      <c r="A100" s="882" t="s">
        <v>5573</v>
      </c>
      <c r="B100" s="197" t="s">
        <v>5374</v>
      </c>
      <c r="C100" s="166" t="s">
        <v>5574</v>
      </c>
      <c r="D100" s="860"/>
      <c r="E100" s="860">
        <v>3</v>
      </c>
      <c r="F100" s="850"/>
      <c r="G100" s="851"/>
      <c r="H100" s="850"/>
      <c r="I100" s="860">
        <f>COUNTIF(Q9:Q85,"VPO &lt;70%")</f>
        <v>3</v>
      </c>
      <c r="J100" s="878"/>
      <c r="K100" s="878"/>
      <c r="L100" s="878"/>
      <c r="M100" s="166" t="str">
        <f>IF(COUNTIF(I9:AC85,"&lt;&gt;")=0,"A SAISIR",IF(AND(D100&lt;&gt;"",I100&lt;D100),"MANQUE",IF(AND(E100&lt;&gt;"",I100&gt;E100),"TROP","OK")))</f>
        <v>OK</v>
      </c>
      <c r="N100" s="850"/>
      <c r="O100" s="851"/>
      <c r="P100" s="850"/>
      <c r="Q100" s="197" t="s">
        <v>5575</v>
      </c>
      <c r="R100" s="850"/>
      <c r="S100" s="851"/>
      <c r="T100" s="850"/>
      <c r="U100" s="197"/>
      <c r="V100" s="213"/>
      <c r="W100" s="213"/>
      <c r="X100" s="213"/>
      <c r="Y100" s="213"/>
      <c r="Z100" s="213"/>
      <c r="AA100" s="213"/>
      <c r="AB100" s="213"/>
      <c r="AC100" s="213"/>
      <c r="AD100" s="213"/>
      <c r="AE100" s="213"/>
      <c r="AF100" s="213"/>
      <c r="AG100" s="213"/>
      <c r="AH100" s="213"/>
      <c r="AI100" s="213"/>
      <c r="AJ100" s="213"/>
      <c r="AK100" s="213"/>
      <c r="AL100" s="213"/>
    </row>
    <row r="101" spans="1:38" ht="50.1" customHeight="1" x14ac:dyDescent="0.25">
      <c r="A101" s="883" t="s">
        <v>5576</v>
      </c>
      <c r="B101" s="197" t="s">
        <v>5371</v>
      </c>
      <c r="C101" s="166" t="s">
        <v>5574</v>
      </c>
      <c r="D101" s="860"/>
      <c r="E101" s="860">
        <v>4</v>
      </c>
      <c r="F101" s="850"/>
      <c r="G101" s="851"/>
      <c r="H101" s="850"/>
      <c r="I101" s="860">
        <f>COUNTIF(Q9:Q85,"Frit/préfrit &gt;15% lipides")</f>
        <v>4</v>
      </c>
      <c r="J101" s="878"/>
      <c r="K101" s="878"/>
      <c r="L101" s="878"/>
      <c r="M101" s="166" t="str">
        <f>IF(COUNTIF(I9:AC85,"&lt;&gt;")=0,"A SAISIR",IF(AND(D101&lt;&gt;"",I101&lt;D101),"MANQUE",IF(AND(E101&lt;&gt;"",I101&gt;E101),"TROP","OK")))</f>
        <v>OK</v>
      </c>
      <c r="N101" s="850"/>
      <c r="O101" s="851"/>
      <c r="P101" s="850"/>
      <c r="Q101" s="197" t="s">
        <v>5577</v>
      </c>
      <c r="R101" s="850"/>
      <c r="S101" s="851"/>
      <c r="T101" s="850"/>
      <c r="U101" s="197"/>
      <c r="V101" s="213"/>
      <c r="W101" s="213"/>
      <c r="X101" s="213"/>
      <c r="Y101" s="213"/>
      <c r="Z101" s="213"/>
      <c r="AA101" s="213"/>
      <c r="AB101" s="213"/>
      <c r="AC101" s="213"/>
      <c r="AD101" s="213"/>
      <c r="AE101" s="213"/>
      <c r="AF101" s="213"/>
      <c r="AG101" s="213"/>
      <c r="AH101" s="213"/>
      <c r="AI101" s="213"/>
      <c r="AJ101" s="213"/>
      <c r="AK101" s="213"/>
      <c r="AL101" s="213"/>
    </row>
    <row r="102" spans="1:38" ht="50.1" customHeight="1" x14ac:dyDescent="0.25">
      <c r="A102" s="884" t="s">
        <v>5578</v>
      </c>
      <c r="B102" s="197" t="s">
        <v>5400</v>
      </c>
      <c r="C102" s="166" t="s">
        <v>5574</v>
      </c>
      <c r="D102" s="860"/>
      <c r="E102" s="860">
        <v>3</v>
      </c>
      <c r="F102" s="850"/>
      <c r="G102" s="851"/>
      <c r="H102" s="850"/>
      <c r="I102" s="860">
        <f>COUNTIF(AC9:AC85,"Dessert gras &gt;15% lipides")</f>
        <v>0</v>
      </c>
      <c r="J102" s="878"/>
      <c r="K102" s="878"/>
      <c r="L102" s="878"/>
      <c r="M102" s="166" t="str">
        <f>IF(COUNTIF(I9:AC85,"&lt;&gt;")=0,"A SAISIR",IF(AND(D102&lt;&gt;"",I102&lt;D102),"MANQUE",IF(AND(E102&lt;&gt;"",I102&gt;E102),"TROP","OK")))</f>
        <v>OK</v>
      </c>
      <c r="N102" s="850"/>
      <c r="O102" s="851"/>
      <c r="P102" s="850"/>
      <c r="Q102" s="197" t="s">
        <v>5579</v>
      </c>
      <c r="R102" s="850"/>
      <c r="S102" s="851"/>
      <c r="T102" s="850"/>
      <c r="U102" s="197"/>
      <c r="V102" s="213"/>
      <c r="W102" s="213"/>
      <c r="X102" s="213"/>
      <c r="Y102" s="213"/>
      <c r="Z102" s="213"/>
      <c r="AA102" s="213"/>
      <c r="AB102" s="213"/>
      <c r="AC102" s="213"/>
      <c r="AD102" s="213"/>
      <c r="AE102" s="213"/>
      <c r="AF102" s="213"/>
      <c r="AG102" s="213"/>
      <c r="AH102" s="213"/>
      <c r="AI102" s="213"/>
      <c r="AJ102" s="213"/>
      <c r="AK102" s="213"/>
      <c r="AL102" s="213"/>
    </row>
    <row r="103" spans="1:38" ht="50.1" customHeight="1" x14ac:dyDescent="0.25">
      <c r="A103" s="885" t="s">
        <v>5580</v>
      </c>
      <c r="B103" s="197" t="s">
        <v>5403</v>
      </c>
      <c r="C103" s="166" t="s">
        <v>5574</v>
      </c>
      <c r="D103" s="860"/>
      <c r="E103" s="860">
        <v>4</v>
      </c>
      <c r="F103" s="850"/>
      <c r="G103" s="851"/>
      <c r="H103" s="850"/>
      <c r="I103" s="860">
        <f>COUNTIF(AC9:AC85,"Dessert sucré &lt;15% lipides")</f>
        <v>5</v>
      </c>
      <c r="J103" s="878"/>
      <c r="K103" s="878"/>
      <c r="L103" s="878"/>
      <c r="M103" s="166" t="str">
        <f>IF(COUNTIF(I9:AC85,"&lt;&gt;")=0,"A SAISIR",IF(AND(D103&lt;&gt;"",I103&lt;D103),"MANQUE",IF(AND(E103&lt;&gt;"",I103&gt;E103),"TROP","OK")))</f>
        <v>TROP</v>
      </c>
      <c r="N103" s="850"/>
      <c r="O103" s="851"/>
      <c r="P103" s="850"/>
      <c r="Q103" s="197" t="s">
        <v>5581</v>
      </c>
      <c r="R103" s="850"/>
      <c r="S103" s="851"/>
      <c r="T103" s="850"/>
      <c r="U103" s="197"/>
      <c r="V103" s="213"/>
      <c r="W103" s="213"/>
      <c r="X103" s="213"/>
      <c r="Y103" s="213"/>
      <c r="Z103" s="213"/>
      <c r="AA103" s="213"/>
      <c r="AB103" s="213"/>
      <c r="AC103" s="213"/>
      <c r="AD103" s="213"/>
      <c r="AE103" s="213"/>
      <c r="AF103" s="213"/>
      <c r="AG103" s="213"/>
      <c r="AH103" s="213"/>
      <c r="AI103" s="213"/>
      <c r="AJ103" s="213"/>
      <c r="AK103" s="213"/>
      <c r="AL103" s="213"/>
    </row>
    <row r="104" spans="1:38" x14ac:dyDescent="0.25">
      <c r="A104" s="213"/>
      <c r="B104" s="213"/>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row>
    <row r="105" spans="1:38" x14ac:dyDescent="0.25">
      <c r="A105" s="213"/>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row>
    <row r="106" spans="1:38" x14ac:dyDescent="0.25">
      <c r="A106" s="213"/>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row>
    <row r="107" spans="1:38" x14ac:dyDescent="0.25">
      <c r="A107" s="213"/>
      <c r="B107" s="213"/>
      <c r="C107" s="213"/>
      <c r="D107" s="213"/>
      <c r="E107" s="213"/>
      <c r="F107" s="213"/>
      <c r="G107" s="213"/>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row>
    <row r="108" spans="1:38" x14ac:dyDescent="0.25">
      <c r="A108" s="213"/>
      <c r="B108" s="213"/>
      <c r="C108" s="213"/>
      <c r="D108" s="213"/>
      <c r="E108" s="213"/>
      <c r="F108" s="213"/>
      <c r="G108" s="213"/>
      <c r="H108" s="213"/>
      <c r="I108" s="213"/>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row>
    <row r="109" spans="1:38" x14ac:dyDescent="0.25">
      <c r="A109" s="213"/>
      <c r="B109" s="213"/>
      <c r="C109" s="213"/>
      <c r="D109" s="213"/>
      <c r="E109" s="213"/>
      <c r="F109" s="213"/>
      <c r="G109" s="213"/>
      <c r="H109" s="213"/>
      <c r="I109" s="213"/>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row>
    <row r="110" spans="1:38" x14ac:dyDescent="0.25">
      <c r="A110" s="213"/>
      <c r="B110" s="213"/>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row>
    <row r="111" spans="1:38" x14ac:dyDescent="0.25">
      <c r="A111" s="213"/>
      <c r="B111" s="213"/>
      <c r="C111" s="213"/>
      <c r="D111" s="213"/>
      <c r="E111" s="213"/>
      <c r="F111" s="213"/>
      <c r="G111" s="213"/>
      <c r="H111" s="213"/>
      <c r="I111" s="213"/>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row>
    <row r="112" spans="1:38" x14ac:dyDescent="0.25">
      <c r="A112" s="213"/>
      <c r="B112" s="213"/>
      <c r="C112" s="213"/>
      <c r="D112" s="213"/>
      <c r="E112" s="213"/>
      <c r="F112" s="213"/>
      <c r="G112" s="213"/>
      <c r="H112" s="213"/>
      <c r="I112" s="213"/>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row>
    <row r="113" spans="1:38" x14ac:dyDescent="0.25">
      <c r="A113" s="213"/>
      <c r="B113" s="213"/>
      <c r="C113" s="213"/>
      <c r="D113" s="213"/>
      <c r="E113" s="213"/>
      <c r="F113" s="213"/>
      <c r="G113" s="213"/>
      <c r="H113" s="213"/>
      <c r="I113" s="213"/>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row>
    <row r="114" spans="1:38" x14ac:dyDescent="0.25">
      <c r="A114" s="213"/>
      <c r="B114" s="213"/>
      <c r="C114" s="213"/>
      <c r="D114" s="213"/>
      <c r="E114" s="213"/>
      <c r="F114" s="213"/>
      <c r="G114" s="213"/>
      <c r="H114" s="213"/>
      <c r="I114" s="213"/>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row>
    <row r="115" spans="1:38" x14ac:dyDescent="0.25">
      <c r="A115" s="213"/>
      <c r="B115" s="213"/>
      <c r="C115" s="213"/>
      <c r="D115" s="213"/>
      <c r="E115" s="213"/>
      <c r="F115" s="213"/>
      <c r="G115" s="213"/>
      <c r="H115" s="213"/>
      <c r="I115" s="213"/>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row>
    <row r="116" spans="1:38" x14ac:dyDescent="0.25">
      <c r="A116" s="213"/>
      <c r="B116" s="213"/>
      <c r="C116" s="213"/>
      <c r="D116" s="213"/>
      <c r="E116" s="213"/>
      <c r="F116" s="213"/>
      <c r="G116" s="213"/>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row>
    <row r="117" spans="1:38" x14ac:dyDescent="0.25">
      <c r="A117" s="213"/>
      <c r="B117" s="213"/>
      <c r="C117" s="213"/>
      <c r="D117" s="213"/>
      <c r="E117" s="213"/>
      <c r="F117" s="213"/>
      <c r="G117" s="213"/>
      <c r="H117" s="213"/>
      <c r="I117" s="213"/>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row>
    <row r="118" spans="1:38" x14ac:dyDescent="0.25">
      <c r="A118" s="213"/>
      <c r="B118" s="213"/>
      <c r="C118" s="213"/>
      <c r="D118" s="213"/>
      <c r="E118" s="213"/>
      <c r="F118" s="213"/>
      <c r="G118" s="213"/>
      <c r="H118" s="213"/>
      <c r="I118" s="213"/>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row>
    <row r="119" spans="1:38" x14ac:dyDescent="0.25">
      <c r="A119" s="213"/>
      <c r="B119" s="213"/>
      <c r="C119" s="213"/>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row>
    <row r="120" spans="1:38" x14ac:dyDescent="0.25">
      <c r="A120" s="213"/>
      <c r="B120" s="213"/>
      <c r="C120" s="213"/>
      <c r="D120" s="213"/>
      <c r="E120" s="213"/>
      <c r="F120" s="213"/>
      <c r="G120" s="213"/>
      <c r="H120" s="213"/>
      <c r="I120" s="213"/>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row>
    <row r="121" spans="1:38" x14ac:dyDescent="0.25">
      <c r="A121" s="213"/>
      <c r="B121" s="213"/>
      <c r="C121" s="213"/>
      <c r="D121" s="213"/>
      <c r="E121" s="213"/>
      <c r="F121" s="213"/>
      <c r="G121" s="213"/>
      <c r="H121" s="213"/>
      <c r="I121" s="213"/>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row>
    <row r="122" spans="1:38" x14ac:dyDescent="0.25">
      <c r="A122" s="213"/>
      <c r="B122" s="213"/>
      <c r="C122" s="213"/>
      <c r="D122" s="213"/>
      <c r="E122" s="213"/>
      <c r="F122" s="213"/>
      <c r="G122" s="213"/>
      <c r="H122" s="213"/>
      <c r="I122" s="213"/>
      <c r="J122" s="213"/>
      <c r="K122" s="213"/>
      <c r="L122" s="213"/>
      <c r="M122" s="213"/>
      <c r="N122" s="213"/>
      <c r="O122" s="213"/>
      <c r="P122" s="213"/>
      <c r="Q122" s="213"/>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row>
    <row r="123" spans="1:38" x14ac:dyDescent="0.25">
      <c r="A123" s="213"/>
      <c r="B123" s="213"/>
      <c r="C123" s="213"/>
      <c r="D123" s="213"/>
      <c r="E123" s="213"/>
      <c r="F123" s="213"/>
      <c r="G123" s="213"/>
      <c r="H123" s="213"/>
      <c r="I123" s="213"/>
      <c r="J123" s="213"/>
      <c r="K123" s="213"/>
      <c r="L123" s="213"/>
      <c r="M123" s="213"/>
      <c r="N123" s="213"/>
      <c r="O123" s="213"/>
      <c r="P123" s="213"/>
      <c r="Q123" s="213"/>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row>
    <row r="124" spans="1:38" x14ac:dyDescent="0.25">
      <c r="A124" s="213"/>
      <c r="B124" s="213"/>
      <c r="C124" s="213"/>
      <c r="D124" s="213"/>
      <c r="E124" s="213"/>
      <c r="F124" s="213"/>
      <c r="G124" s="213"/>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row>
    <row r="125" spans="1:38" x14ac:dyDescent="0.25">
      <c r="A125" s="213"/>
      <c r="B125" s="213"/>
      <c r="C125" s="213"/>
      <c r="D125" s="213"/>
      <c r="E125" s="213"/>
      <c r="F125" s="213"/>
      <c r="G125" s="213"/>
      <c r="H125" s="213"/>
      <c r="I125" s="213"/>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row>
    <row r="126" spans="1:38" x14ac:dyDescent="0.25">
      <c r="A126" s="213"/>
      <c r="B126" s="213"/>
      <c r="C126" s="213"/>
      <c r="D126" s="213"/>
      <c r="E126" s="213"/>
      <c r="F126" s="213"/>
      <c r="G126" s="213"/>
      <c r="H126" s="213"/>
      <c r="I126" s="213"/>
      <c r="J126" s="213"/>
      <c r="K126" s="213"/>
      <c r="L126" s="213"/>
      <c r="M126" s="213"/>
      <c r="N126" s="213"/>
      <c r="O126" s="213"/>
      <c r="P126" s="213"/>
      <c r="Q126" s="213"/>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row>
    <row r="127" spans="1:38" x14ac:dyDescent="0.25">
      <c r="A127" s="213"/>
      <c r="B127" s="213"/>
      <c r="C127" s="213"/>
      <c r="D127" s="213"/>
      <c r="E127" s="213"/>
      <c r="F127" s="213"/>
      <c r="G127" s="213"/>
      <c r="H127" s="213"/>
      <c r="I127" s="213"/>
      <c r="J127" s="213"/>
      <c r="K127" s="213"/>
      <c r="L127" s="213"/>
      <c r="M127" s="213"/>
      <c r="N127" s="213"/>
      <c r="O127" s="213"/>
      <c r="P127" s="213"/>
      <c r="Q127" s="213"/>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row>
    <row r="128" spans="1:38" x14ac:dyDescent="0.25">
      <c r="A128" s="213"/>
      <c r="B128" s="213"/>
      <c r="C128" s="213"/>
      <c r="D128" s="213"/>
      <c r="E128" s="213"/>
      <c r="F128" s="213"/>
      <c r="G128" s="213"/>
      <c r="H128" s="213"/>
      <c r="I128" s="213"/>
      <c r="J128" s="213"/>
      <c r="K128" s="213"/>
      <c r="L128" s="213"/>
      <c r="M128" s="213"/>
      <c r="N128" s="213"/>
      <c r="O128" s="213"/>
      <c r="P128" s="213"/>
      <c r="Q128" s="213"/>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row>
    <row r="129" spans="1:38" x14ac:dyDescent="0.25">
      <c r="A129" s="213"/>
      <c r="B129" s="213"/>
      <c r="C129" s="213"/>
      <c r="D129" s="213"/>
      <c r="E129" s="213"/>
      <c r="F129" s="213"/>
      <c r="G129" s="213"/>
      <c r="H129" s="213"/>
      <c r="I129" s="213"/>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row>
    <row r="130" spans="1:38" x14ac:dyDescent="0.25">
      <c r="A130" s="213"/>
      <c r="B130" s="213"/>
      <c r="C130" s="213"/>
      <c r="D130" s="213"/>
      <c r="E130" s="213"/>
      <c r="F130" s="213"/>
      <c r="G130" s="213"/>
      <c r="H130" s="213"/>
      <c r="I130" s="213"/>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row>
    <row r="131" spans="1:38" x14ac:dyDescent="0.25">
      <c r="A131" s="213"/>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row>
    <row r="132" spans="1:38" x14ac:dyDescent="0.25">
      <c r="A132" s="213"/>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row>
    <row r="133" spans="1:38" x14ac:dyDescent="0.25">
      <c r="A133" s="213"/>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row>
    <row r="134" spans="1:38" x14ac:dyDescent="0.25">
      <c r="A134" s="213"/>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row>
    <row r="135" spans="1:38" x14ac:dyDescent="0.25">
      <c r="A135" s="213"/>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row>
    <row r="136" spans="1:38" x14ac:dyDescent="0.25">
      <c r="A136" s="213"/>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row>
    <row r="137" spans="1:38" x14ac:dyDescent="0.25">
      <c r="A137" s="213"/>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row>
    <row r="138" spans="1:38" x14ac:dyDescent="0.25">
      <c r="A138" s="213"/>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row>
    <row r="139" spans="1:38" x14ac:dyDescent="0.25">
      <c r="A139" s="213"/>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row>
    <row r="140" spans="1:38" x14ac:dyDescent="0.25">
      <c r="A140" s="213"/>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row>
    <row r="141" spans="1:38" x14ac:dyDescent="0.25">
      <c r="A141" s="213"/>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row>
    <row r="142" spans="1:38" x14ac:dyDescent="0.25">
      <c r="A142" s="213"/>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row>
    <row r="143" spans="1:38" x14ac:dyDescent="0.25">
      <c r="A143" s="213"/>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row>
    <row r="144" spans="1:38" x14ac:dyDescent="0.25">
      <c r="A144" s="213"/>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row>
    <row r="145" spans="1:38" x14ac:dyDescent="0.25">
      <c r="A145" s="213"/>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row>
    <row r="146" spans="1:38" x14ac:dyDescent="0.25">
      <c r="A146" s="213"/>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row>
    <row r="147" spans="1:38" x14ac:dyDescent="0.25">
      <c r="A147" s="213"/>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row>
    <row r="148" spans="1:38" x14ac:dyDescent="0.25">
      <c r="A148" s="213"/>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row>
    <row r="149" spans="1:38" x14ac:dyDescent="0.25">
      <c r="A149" s="213"/>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row>
    <row r="150" spans="1:38" x14ac:dyDescent="0.25">
      <c r="A150" s="213"/>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row>
    <row r="151" spans="1:38" x14ac:dyDescent="0.25">
      <c r="A151" s="213"/>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row>
    <row r="152" spans="1:38" x14ac:dyDescent="0.25">
      <c r="A152" s="213"/>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row>
    <row r="153" spans="1:38" x14ac:dyDescent="0.25">
      <c r="A153" s="213"/>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row>
    <row r="154" spans="1:38" x14ac:dyDescent="0.25">
      <c r="A154" s="213"/>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row>
    <row r="155" spans="1:38" x14ac:dyDescent="0.25">
      <c r="A155" s="213"/>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row>
    <row r="156" spans="1:38" x14ac:dyDescent="0.25">
      <c r="A156" s="213"/>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row>
    <row r="157" spans="1:38" x14ac:dyDescent="0.25">
      <c r="A157" s="213"/>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row>
    <row r="158" spans="1:38" x14ac:dyDescent="0.25">
      <c r="A158" s="213"/>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row>
    <row r="159" spans="1:38" x14ac:dyDescent="0.25">
      <c r="A159" s="213"/>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row>
    <row r="160" spans="1:38" x14ac:dyDescent="0.25">
      <c r="A160" s="213"/>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row>
    <row r="161" spans="1:38" x14ac:dyDescent="0.25">
      <c r="A161" s="213"/>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row>
    <row r="162" spans="1:38" x14ac:dyDescent="0.25">
      <c r="A162" s="213"/>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row>
    <row r="163" spans="1:38" x14ac:dyDescent="0.25">
      <c r="A163" s="213"/>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row>
    <row r="164" spans="1:38" x14ac:dyDescent="0.25">
      <c r="A164" s="213"/>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row>
    <row r="165" spans="1:38" x14ac:dyDescent="0.25">
      <c r="A165" s="213"/>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row>
    <row r="166" spans="1:38" x14ac:dyDescent="0.25">
      <c r="A166" s="213"/>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row>
    <row r="167" spans="1:38" x14ac:dyDescent="0.25">
      <c r="A167" s="213"/>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row>
    <row r="168" spans="1:38" x14ac:dyDescent="0.25">
      <c r="A168" s="213"/>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row>
    <row r="169" spans="1:38" x14ac:dyDescent="0.25">
      <c r="A169" s="213"/>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row>
    <row r="170" spans="1:38" x14ac:dyDescent="0.25">
      <c r="A170" s="213"/>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row>
    <row r="171" spans="1:38" x14ac:dyDescent="0.25">
      <c r="A171" s="213"/>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row>
    <row r="172" spans="1:38" x14ac:dyDescent="0.25">
      <c r="A172" s="213"/>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row>
    <row r="173" spans="1:38" x14ac:dyDescent="0.25">
      <c r="A173" s="213"/>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row>
    <row r="174" spans="1:38" x14ac:dyDescent="0.25">
      <c r="A174" s="213"/>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row>
    <row r="175" spans="1:38" x14ac:dyDescent="0.25">
      <c r="A175" s="213"/>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row>
    <row r="176" spans="1:38" x14ac:dyDescent="0.25">
      <c r="A176" s="213"/>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row>
    <row r="177" spans="1:38" x14ac:dyDescent="0.25">
      <c r="A177" s="213"/>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row>
  </sheetData>
  <mergeCells count="293">
    <mergeCell ref="AH9:AH11"/>
    <mergeCell ref="A13:A15"/>
    <mergeCell ref="B13:B15"/>
    <mergeCell ref="C13:C15"/>
    <mergeCell ref="D13:D15"/>
    <mergeCell ref="E13:E15"/>
    <mergeCell ref="I13:I15"/>
    <mergeCell ref="M13:M15"/>
    <mergeCell ref="Q13:Q15"/>
    <mergeCell ref="U13:U15"/>
    <mergeCell ref="M9:M11"/>
    <mergeCell ref="Q9:Q11"/>
    <mergeCell ref="U9:U11"/>
    <mergeCell ref="Y9:Y11"/>
    <mergeCell ref="AC9:AC11"/>
    <mergeCell ref="AG9:AG11"/>
    <mergeCell ref="A9:A11"/>
    <mergeCell ref="B9:B11"/>
    <mergeCell ref="C9:C11"/>
    <mergeCell ref="D9:D11"/>
    <mergeCell ref="E9:E11"/>
    <mergeCell ref="I9:I11"/>
    <mergeCell ref="Y13:Y15"/>
    <mergeCell ref="AC13:AC15"/>
    <mergeCell ref="AG13:AG15"/>
    <mergeCell ref="AH13:AH15"/>
    <mergeCell ref="A17:A19"/>
    <mergeCell ref="B17:B19"/>
    <mergeCell ref="C17:C19"/>
    <mergeCell ref="D17:D19"/>
    <mergeCell ref="E17:E19"/>
    <mergeCell ref="I17:I19"/>
    <mergeCell ref="AH17:AH19"/>
    <mergeCell ref="M17:M19"/>
    <mergeCell ref="Q17:Q19"/>
    <mergeCell ref="U17:U19"/>
    <mergeCell ref="Y17:Y19"/>
    <mergeCell ref="AC17:AC19"/>
    <mergeCell ref="AG17:AG19"/>
    <mergeCell ref="AH21:AH23"/>
    <mergeCell ref="A25:A27"/>
    <mergeCell ref="B25:B27"/>
    <mergeCell ref="C25:C27"/>
    <mergeCell ref="D25:D27"/>
    <mergeCell ref="E25:E27"/>
    <mergeCell ref="I25:I27"/>
    <mergeCell ref="AH25:AH27"/>
    <mergeCell ref="M25:M27"/>
    <mergeCell ref="Q25:Q27"/>
    <mergeCell ref="U25:U27"/>
    <mergeCell ref="Y25:Y27"/>
    <mergeCell ref="AC25:AC27"/>
    <mergeCell ref="AG25:AG27"/>
    <mergeCell ref="A21:A23"/>
    <mergeCell ref="B21:B23"/>
    <mergeCell ref="C21:C23"/>
    <mergeCell ref="D21:D23"/>
    <mergeCell ref="E21:E23"/>
    <mergeCell ref="I21:I23"/>
    <mergeCell ref="M21:M23"/>
    <mergeCell ref="Q21:Q23"/>
    <mergeCell ref="U21:U23"/>
    <mergeCell ref="D29:D31"/>
    <mergeCell ref="E29:E31"/>
    <mergeCell ref="I29:I31"/>
    <mergeCell ref="M29:M31"/>
    <mergeCell ref="Q29:Q31"/>
    <mergeCell ref="U29:U31"/>
    <mergeCell ref="Y21:Y23"/>
    <mergeCell ref="AC21:AC23"/>
    <mergeCell ref="AG21:AG23"/>
    <mergeCell ref="I37:I39"/>
    <mergeCell ref="M37:M39"/>
    <mergeCell ref="Q37:Q39"/>
    <mergeCell ref="U37:U39"/>
    <mergeCell ref="Y29:Y31"/>
    <mergeCell ref="AC29:AC31"/>
    <mergeCell ref="AG29:AG31"/>
    <mergeCell ref="AH29:AH31"/>
    <mergeCell ref="A33:A35"/>
    <mergeCell ref="B33:B35"/>
    <mergeCell ref="C33:C35"/>
    <mergeCell ref="D33:D35"/>
    <mergeCell ref="E33:E35"/>
    <mergeCell ref="I33:I35"/>
    <mergeCell ref="AH33:AH35"/>
    <mergeCell ref="M33:M35"/>
    <mergeCell ref="Q33:Q35"/>
    <mergeCell ref="U33:U35"/>
    <mergeCell ref="Y33:Y35"/>
    <mergeCell ref="AC33:AC35"/>
    <mergeCell ref="AG33:AG35"/>
    <mergeCell ref="A29:A31"/>
    <mergeCell ref="B29:B31"/>
    <mergeCell ref="C29:C31"/>
    <mergeCell ref="Q45:Q47"/>
    <mergeCell ref="U45:U47"/>
    <mergeCell ref="Y37:Y39"/>
    <mergeCell ref="AC37:AC39"/>
    <mergeCell ref="AG37:AG39"/>
    <mergeCell ref="AH37:AH39"/>
    <mergeCell ref="A41:A43"/>
    <mergeCell ref="B41:B43"/>
    <mergeCell ref="C41:C43"/>
    <mergeCell ref="D41:D43"/>
    <mergeCell ref="E41:E43"/>
    <mergeCell ref="I41:I43"/>
    <mergeCell ref="AH41:AH43"/>
    <mergeCell ref="M41:M43"/>
    <mergeCell ref="Q41:Q43"/>
    <mergeCell ref="U41:U43"/>
    <mergeCell ref="Y41:Y43"/>
    <mergeCell ref="AC41:AC43"/>
    <mergeCell ref="AG41:AG43"/>
    <mergeCell ref="A37:A39"/>
    <mergeCell ref="B37:B39"/>
    <mergeCell ref="C37:C39"/>
    <mergeCell ref="D37:D39"/>
    <mergeCell ref="E37:E39"/>
    <mergeCell ref="Y45:Y47"/>
    <mergeCell ref="AC45:AC47"/>
    <mergeCell ref="AG45:AG47"/>
    <mergeCell ref="AH45:AH47"/>
    <mergeCell ref="A49:A51"/>
    <mergeCell ref="B49:B51"/>
    <mergeCell ref="C49:C51"/>
    <mergeCell ref="D49:D51"/>
    <mergeCell ref="E49:E51"/>
    <mergeCell ref="I49:I51"/>
    <mergeCell ref="AH49:AH51"/>
    <mergeCell ref="M49:M51"/>
    <mergeCell ref="Q49:Q51"/>
    <mergeCell ref="U49:U51"/>
    <mergeCell ref="Y49:Y51"/>
    <mergeCell ref="AC49:AC51"/>
    <mergeCell ref="AG49:AG51"/>
    <mergeCell ref="A45:A47"/>
    <mergeCell ref="B45:B47"/>
    <mergeCell ref="C45:C47"/>
    <mergeCell ref="D45:D47"/>
    <mergeCell ref="E45:E47"/>
    <mergeCell ref="I45:I47"/>
    <mergeCell ref="M45:M47"/>
    <mergeCell ref="AC53:AC55"/>
    <mergeCell ref="AG53:AG55"/>
    <mergeCell ref="AH53:AH55"/>
    <mergeCell ref="A57:A59"/>
    <mergeCell ref="B57:B59"/>
    <mergeCell ref="C57:C59"/>
    <mergeCell ref="D57:D59"/>
    <mergeCell ref="E57:E59"/>
    <mergeCell ref="I57:I59"/>
    <mergeCell ref="A53:A55"/>
    <mergeCell ref="B53:B55"/>
    <mergeCell ref="C53:C55"/>
    <mergeCell ref="D53:D55"/>
    <mergeCell ref="E53:E55"/>
    <mergeCell ref="I53:I55"/>
    <mergeCell ref="M53:M55"/>
    <mergeCell ref="Q53:Q55"/>
    <mergeCell ref="U53:U55"/>
    <mergeCell ref="E65:E67"/>
    <mergeCell ref="I65:I67"/>
    <mergeCell ref="AH57:AH59"/>
    <mergeCell ref="A61:A63"/>
    <mergeCell ref="B61:B63"/>
    <mergeCell ref="C61:C63"/>
    <mergeCell ref="D61:D63"/>
    <mergeCell ref="E61:E63"/>
    <mergeCell ref="I61:I63"/>
    <mergeCell ref="M61:M63"/>
    <mergeCell ref="Q61:Q63"/>
    <mergeCell ref="U61:U63"/>
    <mergeCell ref="M57:M59"/>
    <mergeCell ref="Q57:Q59"/>
    <mergeCell ref="U57:U59"/>
    <mergeCell ref="Y57:Y59"/>
    <mergeCell ref="AC57:AC59"/>
    <mergeCell ref="AG57:AG59"/>
    <mergeCell ref="C73:C75"/>
    <mergeCell ref="D73:D75"/>
    <mergeCell ref="E73:E75"/>
    <mergeCell ref="I73:I75"/>
    <mergeCell ref="AH65:AH67"/>
    <mergeCell ref="A69:A71"/>
    <mergeCell ref="B69:B71"/>
    <mergeCell ref="C69:C71"/>
    <mergeCell ref="D69:D71"/>
    <mergeCell ref="E69:E71"/>
    <mergeCell ref="I69:I71"/>
    <mergeCell ref="M69:M71"/>
    <mergeCell ref="Q69:Q71"/>
    <mergeCell ref="U69:U71"/>
    <mergeCell ref="M65:M67"/>
    <mergeCell ref="Q65:Q67"/>
    <mergeCell ref="U65:U67"/>
    <mergeCell ref="Y65:Y67"/>
    <mergeCell ref="AC65:AC67"/>
    <mergeCell ref="AG65:AG67"/>
    <mergeCell ref="A65:A67"/>
    <mergeCell ref="B65:B67"/>
    <mergeCell ref="C65:C67"/>
    <mergeCell ref="D65:D67"/>
    <mergeCell ref="A81:A83"/>
    <mergeCell ref="B81:B83"/>
    <mergeCell ref="C81:C83"/>
    <mergeCell ref="D81:D83"/>
    <mergeCell ref="E81:E83"/>
    <mergeCell ref="I81:I83"/>
    <mergeCell ref="AH73:AH75"/>
    <mergeCell ref="A77:A79"/>
    <mergeCell ref="B77:B79"/>
    <mergeCell ref="C77:C79"/>
    <mergeCell ref="D77:D79"/>
    <mergeCell ref="E77:E79"/>
    <mergeCell ref="I77:I79"/>
    <mergeCell ref="M77:M79"/>
    <mergeCell ref="Q77:Q79"/>
    <mergeCell ref="U77:U79"/>
    <mergeCell ref="M73:M75"/>
    <mergeCell ref="Q73:Q75"/>
    <mergeCell ref="U73:U75"/>
    <mergeCell ref="Y73:Y75"/>
    <mergeCell ref="AC73:AC75"/>
    <mergeCell ref="AG73:AG75"/>
    <mergeCell ref="A73:A75"/>
    <mergeCell ref="B73:B75"/>
    <mergeCell ref="M81:M83"/>
    <mergeCell ref="Q81:Q83"/>
    <mergeCell ref="U81:U83"/>
    <mergeCell ref="Y81:Y83"/>
    <mergeCell ref="AC81:AC83"/>
    <mergeCell ref="AG81:AG83"/>
    <mergeCell ref="Y77:Y79"/>
    <mergeCell ref="AC77:AC79"/>
    <mergeCell ref="AG77:AG79"/>
    <mergeCell ref="A85:A87"/>
    <mergeCell ref="B85:B87"/>
    <mergeCell ref="C85:C87"/>
    <mergeCell ref="D85:D87"/>
    <mergeCell ref="E85:E87"/>
    <mergeCell ref="I85:I87"/>
    <mergeCell ref="M85:M87"/>
    <mergeCell ref="Q85:Q87"/>
    <mergeCell ref="U85:U87"/>
    <mergeCell ref="AJ45:AJ47"/>
    <mergeCell ref="AJ49:AJ51"/>
    <mergeCell ref="AJ53:AJ55"/>
    <mergeCell ref="Y85:Y87"/>
    <mergeCell ref="AC85:AC87"/>
    <mergeCell ref="AG85:AG87"/>
    <mergeCell ref="AH85:AH87"/>
    <mergeCell ref="AJ9:AJ11"/>
    <mergeCell ref="AJ13:AJ15"/>
    <mergeCell ref="AJ17:AJ19"/>
    <mergeCell ref="AJ21:AJ23"/>
    <mergeCell ref="AJ29:AJ31"/>
    <mergeCell ref="AJ37:AJ39"/>
    <mergeCell ref="AH81:AH83"/>
    <mergeCell ref="AH77:AH79"/>
    <mergeCell ref="Y69:Y71"/>
    <mergeCell ref="AC69:AC71"/>
    <mergeCell ref="AG69:AG71"/>
    <mergeCell ref="AH69:AH71"/>
    <mergeCell ref="Y61:Y63"/>
    <mergeCell ref="AC61:AC63"/>
    <mergeCell ref="AG61:AG63"/>
    <mergeCell ref="AH61:AH63"/>
    <mergeCell ref="Y53:Y55"/>
    <mergeCell ref="AL41:AL43"/>
    <mergeCell ref="AL45:AL47"/>
    <mergeCell ref="AL49:AL51"/>
    <mergeCell ref="AL53:AL55"/>
    <mergeCell ref="AL57:AL59"/>
    <mergeCell ref="AJ81:AJ83"/>
    <mergeCell ref="AJ85:AJ87"/>
    <mergeCell ref="AL9:AL11"/>
    <mergeCell ref="AL13:AL15"/>
    <mergeCell ref="AL17:AL19"/>
    <mergeCell ref="AL21:AL23"/>
    <mergeCell ref="AL25:AL27"/>
    <mergeCell ref="AL29:AL31"/>
    <mergeCell ref="AL33:AL35"/>
    <mergeCell ref="AL37:AL39"/>
    <mergeCell ref="AJ57:AJ59"/>
    <mergeCell ref="AJ61:AJ63"/>
    <mergeCell ref="AJ65:AJ67"/>
    <mergeCell ref="AJ69:AJ71"/>
    <mergeCell ref="AJ73:AJ75"/>
    <mergeCell ref="AJ77:AJ79"/>
    <mergeCell ref="AJ25:AJ27"/>
    <mergeCell ref="AJ33:AJ35"/>
    <mergeCell ref="AJ41:AJ4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7119C-A6AC-4FFD-A38B-9419EAD9D526}">
  <dimension ref="A1:AL177"/>
  <sheetViews>
    <sheetView zoomScaleNormal="100" workbookViewId="0">
      <selection activeCell="E1" sqref="E1"/>
    </sheetView>
  </sheetViews>
  <sheetFormatPr baseColWidth="10" defaultColWidth="9" defaultRowHeight="15.75" x14ac:dyDescent="0.25"/>
  <cols>
    <col min="1" max="1" width="26.75" style="842" customWidth="1"/>
    <col min="2" max="2" width="19" style="842" customWidth="1"/>
    <col min="3" max="4" width="12" style="842" customWidth="1"/>
    <col min="5" max="5" width="20" style="842" customWidth="1"/>
    <col min="6" max="8" width="0.875" style="842" customWidth="1"/>
    <col min="9" max="9" width="28" style="842" customWidth="1"/>
    <col min="10" max="12" width="0.875" style="842" customWidth="1"/>
    <col min="13" max="13" width="30" style="842" customWidth="1"/>
    <col min="14" max="16" width="0.875" style="842" customWidth="1"/>
    <col min="17" max="17" width="28" style="842" customWidth="1"/>
    <col min="18" max="20" width="0.875" style="842" customWidth="1"/>
    <col min="21" max="21" width="30" style="842" customWidth="1"/>
    <col min="22" max="24" width="0.875" style="842" customWidth="1"/>
    <col min="25" max="25" width="28" style="842" customWidth="1"/>
    <col min="26" max="28" width="0.875" style="842" customWidth="1"/>
    <col min="29" max="29" width="28" style="842" customWidth="1"/>
    <col min="30" max="32" width="0.875" style="842" customWidth="1"/>
    <col min="33" max="33" width="26" style="842" customWidth="1"/>
    <col min="34" max="34" width="34" style="842" customWidth="1"/>
    <col min="35" max="35" width="9" style="842"/>
    <col min="36" max="36" width="27.625" style="842" customWidth="1"/>
    <col min="37" max="37" width="9" style="842"/>
    <col min="38" max="38" width="27.625" style="842" customWidth="1"/>
    <col min="39" max="16384" width="9" style="842"/>
  </cols>
  <sheetData>
    <row r="1" spans="1:38" ht="30" customHeight="1" x14ac:dyDescent="0.25">
      <c r="A1" s="840"/>
      <c r="B1" s="840"/>
      <c r="C1" s="840"/>
      <c r="D1" s="840"/>
      <c r="E1" s="840" t="s">
        <v>6583</v>
      </c>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1"/>
      <c r="AJ1" s="841"/>
      <c r="AK1" s="841"/>
      <c r="AL1" s="841"/>
    </row>
    <row r="2" spans="1:38" x14ac:dyDescent="0.2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row>
    <row r="3" spans="1:38" ht="30" customHeight="1" x14ac:dyDescent="0.25">
      <c r="B3" s="844"/>
      <c r="C3" s="844" t="s">
        <v>5439</v>
      </c>
      <c r="D3" s="845" t="s">
        <v>6584</v>
      </c>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13"/>
      <c r="AJ3" s="213"/>
      <c r="AK3" s="213"/>
      <c r="AL3" s="213"/>
    </row>
    <row r="4" spans="1:38" ht="30" customHeight="1" x14ac:dyDescent="0.25">
      <c r="B4" s="844"/>
      <c r="C4" s="844" t="s">
        <v>5532</v>
      </c>
      <c r="D4" s="845" t="s">
        <v>5533</v>
      </c>
      <c r="E4" s="874"/>
      <c r="F4" s="874"/>
      <c r="G4" s="874"/>
      <c r="H4" s="874"/>
      <c r="I4" s="874"/>
      <c r="J4" s="874"/>
      <c r="K4" s="874"/>
      <c r="L4" s="874"/>
      <c r="M4" s="874"/>
      <c r="N4" s="874"/>
      <c r="O4" s="874"/>
      <c r="P4" s="874"/>
      <c r="Q4" s="874"/>
      <c r="R4" s="874"/>
      <c r="S4" s="874"/>
      <c r="T4" s="874"/>
      <c r="U4" s="874"/>
      <c r="V4" s="874"/>
      <c r="W4" s="874"/>
      <c r="X4" s="874"/>
      <c r="Y4" s="874"/>
      <c r="Z4" s="874"/>
      <c r="AA4" s="874"/>
      <c r="AB4" s="874"/>
      <c r="AC4" s="874"/>
      <c r="AD4" s="874"/>
      <c r="AE4" s="874"/>
      <c r="AF4" s="874"/>
      <c r="AG4" s="874"/>
      <c r="AH4" s="874"/>
      <c r="AI4" s="213"/>
      <c r="AJ4" s="213"/>
      <c r="AK4" s="213"/>
      <c r="AL4" s="213"/>
    </row>
    <row r="5" spans="1:38" ht="30" customHeight="1" x14ac:dyDescent="0.25">
      <c r="B5" s="844"/>
      <c r="C5" s="844" t="s">
        <v>5443</v>
      </c>
      <c r="D5" s="845" t="s">
        <v>5534</v>
      </c>
      <c r="E5" s="874"/>
      <c r="F5" s="874"/>
      <c r="G5" s="874"/>
      <c r="H5" s="874"/>
      <c r="I5" s="874"/>
      <c r="J5" s="874"/>
      <c r="K5" s="874"/>
      <c r="L5" s="874"/>
      <c r="M5" s="874"/>
      <c r="N5" s="874"/>
      <c r="O5" s="874"/>
      <c r="P5" s="874"/>
      <c r="Q5" s="874"/>
      <c r="R5" s="874"/>
      <c r="S5" s="874"/>
      <c r="T5" s="874"/>
      <c r="U5" s="874"/>
      <c r="V5" s="874"/>
      <c r="W5" s="874"/>
      <c r="X5" s="874"/>
      <c r="Y5" s="874"/>
      <c r="Z5" s="874"/>
      <c r="AA5" s="874"/>
      <c r="AB5" s="874"/>
      <c r="AC5" s="874"/>
      <c r="AD5" s="874"/>
      <c r="AE5" s="874"/>
      <c r="AF5" s="874"/>
      <c r="AG5" s="874"/>
      <c r="AH5" s="874"/>
      <c r="AI5" s="213"/>
      <c r="AJ5" s="213"/>
      <c r="AK5" s="213"/>
      <c r="AL5" s="213"/>
    </row>
    <row r="6" spans="1:38" ht="30" customHeight="1" x14ac:dyDescent="0.25">
      <c r="B6" s="847"/>
      <c r="C6" s="847" t="s">
        <v>5445</v>
      </c>
      <c r="D6" s="848" t="s">
        <v>5535</v>
      </c>
      <c r="E6" s="875"/>
      <c r="F6" s="875"/>
      <c r="G6" s="875"/>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213"/>
      <c r="AJ6" s="213"/>
      <c r="AK6" s="213"/>
      <c r="AL6" s="213"/>
    </row>
    <row r="7" spans="1:38" ht="30" customHeight="1" x14ac:dyDescent="0.25">
      <c r="A7" s="230" t="s">
        <v>5254</v>
      </c>
      <c r="B7" s="230" t="s">
        <v>5447</v>
      </c>
      <c r="C7" s="230" t="s">
        <v>5448</v>
      </c>
      <c r="D7" s="230" t="s">
        <v>5449</v>
      </c>
      <c r="E7" s="230" t="s">
        <v>5</v>
      </c>
      <c r="F7" s="230"/>
      <c r="G7" s="230"/>
      <c r="H7" s="230"/>
      <c r="I7" s="230" t="s">
        <v>5450</v>
      </c>
      <c r="J7" s="230"/>
      <c r="K7" s="230"/>
      <c r="L7" s="230"/>
      <c r="M7" s="230" t="s">
        <v>5451</v>
      </c>
      <c r="N7" s="230"/>
      <c r="O7" s="230"/>
      <c r="P7" s="230"/>
      <c r="Q7" s="230" t="s">
        <v>5452</v>
      </c>
      <c r="R7" s="230"/>
      <c r="S7" s="230"/>
      <c r="T7" s="230"/>
      <c r="U7" s="230" t="s">
        <v>5453</v>
      </c>
      <c r="V7" s="230"/>
      <c r="W7" s="230"/>
      <c r="X7" s="230"/>
      <c r="Y7" s="230" t="s">
        <v>5129</v>
      </c>
      <c r="Z7" s="230"/>
      <c r="AA7" s="230"/>
      <c r="AB7" s="230"/>
      <c r="AC7" s="230" t="s">
        <v>5454</v>
      </c>
      <c r="AD7" s="230"/>
      <c r="AE7" s="230"/>
      <c r="AF7" s="230"/>
      <c r="AG7" s="230" t="s">
        <v>5455</v>
      </c>
      <c r="AH7" s="230" t="s">
        <v>5457</v>
      </c>
      <c r="AI7" s="213"/>
      <c r="AJ7" s="811" t="s">
        <v>5582</v>
      </c>
      <c r="AK7" s="213"/>
      <c r="AL7" s="811" t="s">
        <v>5582</v>
      </c>
    </row>
    <row r="8" spans="1:38" ht="9.9499999999999993" customHeight="1" x14ac:dyDescent="0.25">
      <c r="A8" s="270"/>
      <c r="B8" s="270"/>
      <c r="C8" s="270"/>
      <c r="D8" s="270"/>
      <c r="E8" s="270"/>
      <c r="F8" s="270"/>
      <c r="G8" s="270"/>
      <c r="H8" s="270"/>
      <c r="I8" s="270"/>
      <c r="J8" s="270"/>
      <c r="K8" s="270"/>
      <c r="L8" s="270"/>
      <c r="M8" s="270"/>
      <c r="N8" s="270"/>
      <c r="O8" s="850"/>
      <c r="P8" s="850"/>
      <c r="Q8" s="876"/>
      <c r="R8" s="850"/>
      <c r="S8" s="850"/>
      <c r="T8" s="850"/>
      <c r="U8" s="876"/>
      <c r="V8" s="850"/>
      <c r="W8" s="850"/>
      <c r="X8" s="850"/>
      <c r="Y8" s="876"/>
      <c r="Z8" s="850"/>
      <c r="AA8" s="850"/>
      <c r="AB8" s="850"/>
      <c r="AC8" s="876"/>
      <c r="AD8" s="850"/>
      <c r="AE8" s="850"/>
      <c r="AF8" s="850"/>
      <c r="AG8" s="876"/>
      <c r="AH8" s="876"/>
      <c r="AI8" s="213"/>
      <c r="AJ8" s="213"/>
      <c r="AK8" s="213"/>
      <c r="AL8" s="213"/>
    </row>
    <row r="9" spans="1:38" ht="9.9499999999999993" customHeight="1" x14ac:dyDescent="0.25">
      <c r="A9" s="1311">
        <v>1</v>
      </c>
      <c r="B9" s="1312">
        <v>1</v>
      </c>
      <c r="C9" s="1269" t="s">
        <v>5458</v>
      </c>
      <c r="D9" s="1269" t="s">
        <v>5459</v>
      </c>
      <c r="E9" s="1269" t="s">
        <v>5</v>
      </c>
      <c r="F9" s="849"/>
      <c r="G9" s="849"/>
      <c r="H9" s="849"/>
      <c r="I9" s="1269"/>
      <c r="J9" s="849"/>
      <c r="K9" s="849"/>
      <c r="L9" s="849"/>
      <c r="M9" s="1269"/>
      <c r="N9" s="849"/>
      <c r="O9" s="849"/>
      <c r="P9" s="849"/>
      <c r="Q9" s="1269"/>
      <c r="R9" s="849"/>
      <c r="S9" s="849"/>
      <c r="T9" s="849"/>
      <c r="U9" s="1269"/>
      <c r="V9" s="849"/>
      <c r="W9" s="849"/>
      <c r="X9" s="849"/>
      <c r="Y9" s="1269"/>
      <c r="Z9" s="849"/>
      <c r="AA9" s="849"/>
      <c r="AB9" s="849"/>
      <c r="AC9" s="1269"/>
      <c r="AD9" s="849"/>
      <c r="AE9" s="849"/>
      <c r="AF9" s="849"/>
      <c r="AG9" s="1269"/>
      <c r="AH9" s="1269"/>
      <c r="AI9" s="213"/>
      <c r="AJ9" s="1305" t="s">
        <v>5346</v>
      </c>
      <c r="AK9" s="213"/>
      <c r="AL9" s="1269" t="s">
        <v>798</v>
      </c>
    </row>
    <row r="10" spans="1:38" ht="9.9499999999999993" customHeight="1" x14ac:dyDescent="0.25">
      <c r="A10" s="1311"/>
      <c r="B10" s="1312"/>
      <c r="C10" s="1270"/>
      <c r="D10" s="1270"/>
      <c r="E10" s="1270"/>
      <c r="F10" s="850"/>
      <c r="G10" s="851"/>
      <c r="H10" s="850"/>
      <c r="I10" s="1270"/>
      <c r="J10" s="850"/>
      <c r="K10" s="851"/>
      <c r="L10" s="850"/>
      <c r="M10" s="1270"/>
      <c r="N10" s="850"/>
      <c r="O10" s="851"/>
      <c r="P10" s="850"/>
      <c r="Q10" s="1270"/>
      <c r="R10" s="850"/>
      <c r="S10" s="851"/>
      <c r="T10" s="850"/>
      <c r="U10" s="1270"/>
      <c r="V10" s="850"/>
      <c r="W10" s="851"/>
      <c r="X10" s="850"/>
      <c r="Y10" s="1270"/>
      <c r="Z10" s="850"/>
      <c r="AA10" s="851"/>
      <c r="AB10" s="850"/>
      <c r="AC10" s="1270"/>
      <c r="AD10" s="850"/>
      <c r="AE10" s="851"/>
      <c r="AF10" s="850"/>
      <c r="AG10" s="1270"/>
      <c r="AH10" s="1270"/>
      <c r="AI10" s="213"/>
      <c r="AJ10" s="1306"/>
      <c r="AK10" s="213"/>
      <c r="AL10" s="1270"/>
    </row>
    <row r="11" spans="1:38" ht="9.9499999999999993" customHeight="1" x14ac:dyDescent="0.25">
      <c r="A11" s="1311"/>
      <c r="B11" s="1312"/>
      <c r="C11" s="1271"/>
      <c r="D11" s="1271"/>
      <c r="E11" s="1271"/>
      <c r="F11" s="849"/>
      <c r="G11" s="849"/>
      <c r="H11" s="849"/>
      <c r="I11" s="1271"/>
      <c r="J11" s="849"/>
      <c r="K11" s="849"/>
      <c r="L11" s="849"/>
      <c r="M11" s="1271"/>
      <c r="N11" s="849"/>
      <c r="O11" s="849"/>
      <c r="P11" s="849"/>
      <c r="Q11" s="1271"/>
      <c r="R11" s="849"/>
      <c r="S11" s="849"/>
      <c r="T11" s="849"/>
      <c r="U11" s="1271"/>
      <c r="V11" s="849"/>
      <c r="W11" s="849"/>
      <c r="X11" s="849"/>
      <c r="Y11" s="1271"/>
      <c r="Z11" s="849"/>
      <c r="AA11" s="849"/>
      <c r="AB11" s="849"/>
      <c r="AC11" s="1271"/>
      <c r="AD11" s="849"/>
      <c r="AE11" s="849"/>
      <c r="AF11" s="849"/>
      <c r="AG11" s="1271"/>
      <c r="AH11" s="1271"/>
      <c r="AI11" s="213"/>
      <c r="AJ11" s="1307"/>
      <c r="AK11" s="213"/>
      <c r="AL11" s="1271"/>
    </row>
    <row r="12" spans="1:38" ht="9.9499999999999993" customHeight="1" x14ac:dyDescent="0.25">
      <c r="A12" s="270"/>
      <c r="B12" s="270"/>
      <c r="C12" s="270"/>
      <c r="D12" s="270"/>
      <c r="E12" s="270"/>
      <c r="F12" s="270"/>
      <c r="G12" s="270"/>
      <c r="H12" s="270"/>
      <c r="I12" s="270"/>
      <c r="J12" s="270"/>
      <c r="K12" s="270"/>
      <c r="L12" s="270"/>
      <c r="M12" s="270"/>
      <c r="N12" s="270"/>
      <c r="O12" s="850"/>
      <c r="P12" s="850"/>
      <c r="Q12" s="876"/>
      <c r="R12" s="850"/>
      <c r="S12" s="850"/>
      <c r="T12" s="850"/>
      <c r="U12" s="876"/>
      <c r="V12" s="850"/>
      <c r="W12" s="850"/>
      <c r="X12" s="850"/>
      <c r="Y12" s="876"/>
      <c r="Z12" s="850"/>
      <c r="AA12" s="850"/>
      <c r="AB12" s="850"/>
      <c r="AC12" s="876"/>
      <c r="AD12" s="850"/>
      <c r="AE12" s="850"/>
      <c r="AF12" s="850"/>
      <c r="AG12" s="876"/>
      <c r="AH12" s="876"/>
      <c r="AI12" s="213"/>
      <c r="AJ12" s="213"/>
      <c r="AK12" s="213"/>
      <c r="AL12" s="213"/>
    </row>
    <row r="13" spans="1:38" ht="9.9499999999999993" customHeight="1" x14ac:dyDescent="0.25">
      <c r="A13" s="1311">
        <v>2</v>
      </c>
      <c r="B13" s="1312">
        <v>1</v>
      </c>
      <c r="C13" s="1269" t="s">
        <v>5463</v>
      </c>
      <c r="D13" s="1269" t="s">
        <v>5459</v>
      </c>
      <c r="E13" s="1269" t="s">
        <v>5</v>
      </c>
      <c r="F13" s="849"/>
      <c r="G13" s="849"/>
      <c r="H13" s="849"/>
      <c r="I13" s="1269"/>
      <c r="J13" s="849"/>
      <c r="K13" s="849"/>
      <c r="L13" s="849"/>
      <c r="M13" s="1269"/>
      <c r="N13" s="849"/>
      <c r="O13" s="849"/>
      <c r="P13" s="849"/>
      <c r="Q13" s="1269"/>
      <c r="R13" s="849"/>
      <c r="S13" s="849"/>
      <c r="T13" s="849"/>
      <c r="U13" s="1269"/>
      <c r="V13" s="849"/>
      <c r="W13" s="849"/>
      <c r="X13" s="849"/>
      <c r="Y13" s="1269"/>
      <c r="Z13" s="849"/>
      <c r="AA13" s="849"/>
      <c r="AB13" s="849"/>
      <c r="AC13" s="1269"/>
      <c r="AD13" s="849"/>
      <c r="AE13" s="849"/>
      <c r="AF13" s="849"/>
      <c r="AG13" s="1269"/>
      <c r="AH13" s="1269"/>
      <c r="AI13" s="213"/>
      <c r="AJ13" s="1305" t="s">
        <v>5394</v>
      </c>
      <c r="AK13" s="213"/>
      <c r="AL13" s="1269" t="s">
        <v>5583</v>
      </c>
    </row>
    <row r="14" spans="1:38" ht="9.9499999999999993" customHeight="1" x14ac:dyDescent="0.25">
      <c r="A14" s="1311"/>
      <c r="B14" s="1312"/>
      <c r="C14" s="1270"/>
      <c r="D14" s="1270"/>
      <c r="E14" s="1270"/>
      <c r="F14" s="850"/>
      <c r="G14" s="851"/>
      <c r="H14" s="850"/>
      <c r="I14" s="1270"/>
      <c r="J14" s="850"/>
      <c r="K14" s="851"/>
      <c r="L14" s="850"/>
      <c r="M14" s="1270"/>
      <c r="N14" s="850"/>
      <c r="O14" s="851"/>
      <c r="P14" s="850"/>
      <c r="Q14" s="1270"/>
      <c r="R14" s="850"/>
      <c r="S14" s="851"/>
      <c r="T14" s="850"/>
      <c r="U14" s="1270"/>
      <c r="V14" s="850"/>
      <c r="W14" s="851"/>
      <c r="X14" s="850"/>
      <c r="Y14" s="1270"/>
      <c r="Z14" s="850"/>
      <c r="AA14" s="851"/>
      <c r="AB14" s="850"/>
      <c r="AC14" s="1270"/>
      <c r="AD14" s="850"/>
      <c r="AE14" s="851"/>
      <c r="AF14" s="850"/>
      <c r="AG14" s="1270"/>
      <c r="AH14" s="1270"/>
      <c r="AI14" s="213"/>
      <c r="AJ14" s="1306"/>
      <c r="AK14" s="213"/>
      <c r="AL14" s="1270"/>
    </row>
    <row r="15" spans="1:38" ht="9.9499999999999993" customHeight="1" x14ac:dyDescent="0.25">
      <c r="A15" s="1311"/>
      <c r="B15" s="1312"/>
      <c r="C15" s="1271"/>
      <c r="D15" s="1271"/>
      <c r="E15" s="1271"/>
      <c r="F15" s="849"/>
      <c r="G15" s="849"/>
      <c r="H15" s="849"/>
      <c r="I15" s="1271"/>
      <c r="J15" s="849"/>
      <c r="K15" s="849"/>
      <c r="L15" s="849"/>
      <c r="M15" s="1271"/>
      <c r="N15" s="849"/>
      <c r="O15" s="849"/>
      <c r="P15" s="849"/>
      <c r="Q15" s="1271"/>
      <c r="R15" s="849"/>
      <c r="S15" s="849"/>
      <c r="T15" s="849"/>
      <c r="U15" s="1271"/>
      <c r="V15" s="849"/>
      <c r="W15" s="849"/>
      <c r="X15" s="849"/>
      <c r="Y15" s="1271"/>
      <c r="Z15" s="849"/>
      <c r="AA15" s="849"/>
      <c r="AB15" s="849"/>
      <c r="AC15" s="1271"/>
      <c r="AD15" s="849"/>
      <c r="AE15" s="849"/>
      <c r="AF15" s="849"/>
      <c r="AG15" s="1271"/>
      <c r="AH15" s="1271"/>
      <c r="AI15" s="213"/>
      <c r="AJ15" s="1307"/>
      <c r="AK15" s="213"/>
      <c r="AL15" s="1271"/>
    </row>
    <row r="16" spans="1:38" ht="9.9499999999999993" customHeight="1" x14ac:dyDescent="0.25">
      <c r="A16" s="270"/>
      <c r="B16" s="270"/>
      <c r="C16" s="270"/>
      <c r="D16" s="270"/>
      <c r="E16" s="270"/>
      <c r="F16" s="270"/>
      <c r="G16" s="270"/>
      <c r="H16" s="270"/>
      <c r="I16" s="270"/>
      <c r="J16" s="270"/>
      <c r="K16" s="270"/>
      <c r="L16" s="270"/>
      <c r="M16" s="270"/>
      <c r="N16" s="270"/>
      <c r="O16" s="850"/>
      <c r="P16" s="850"/>
      <c r="Q16" s="876"/>
      <c r="R16" s="850"/>
      <c r="S16" s="850"/>
      <c r="T16" s="850"/>
      <c r="U16" s="876"/>
      <c r="V16" s="850"/>
      <c r="W16" s="850"/>
      <c r="X16" s="850"/>
      <c r="Y16" s="876"/>
      <c r="Z16" s="850"/>
      <c r="AA16" s="850"/>
      <c r="AB16" s="850"/>
      <c r="AC16" s="876"/>
      <c r="AD16" s="850"/>
      <c r="AE16" s="850"/>
      <c r="AF16" s="850"/>
      <c r="AG16" s="876"/>
      <c r="AH16" s="876"/>
      <c r="AI16" s="213"/>
      <c r="AJ16" s="213"/>
      <c r="AK16" s="213"/>
      <c r="AL16" s="213"/>
    </row>
    <row r="17" spans="1:38" ht="9.9499999999999993" customHeight="1" x14ac:dyDescent="0.25">
      <c r="A17" s="1311">
        <v>3</v>
      </c>
      <c r="B17" s="1312">
        <v>1</v>
      </c>
      <c r="C17" s="1269" t="s">
        <v>5464</v>
      </c>
      <c r="D17" s="1269" t="s">
        <v>5459</v>
      </c>
      <c r="E17" s="1269" t="s">
        <v>5</v>
      </c>
      <c r="F17" s="849"/>
      <c r="G17" s="849"/>
      <c r="H17" s="849"/>
      <c r="I17" s="1269"/>
      <c r="J17" s="849"/>
      <c r="K17" s="849"/>
      <c r="L17" s="849"/>
      <c r="M17" s="1269"/>
      <c r="N17" s="849"/>
      <c r="O17" s="849"/>
      <c r="P17" s="849"/>
      <c r="Q17" s="1269"/>
      <c r="R17" s="849"/>
      <c r="S17" s="849"/>
      <c r="T17" s="849"/>
      <c r="U17" s="1269"/>
      <c r="V17" s="849"/>
      <c r="W17" s="849"/>
      <c r="X17" s="849"/>
      <c r="Y17" s="1269"/>
      <c r="Z17" s="849"/>
      <c r="AA17" s="849"/>
      <c r="AB17" s="849"/>
      <c r="AC17" s="1269"/>
      <c r="AD17" s="849"/>
      <c r="AE17" s="849"/>
      <c r="AF17" s="849"/>
      <c r="AG17" s="1269"/>
      <c r="AH17" s="1269"/>
      <c r="AI17" s="213"/>
      <c r="AJ17" s="1281" t="s">
        <v>5355</v>
      </c>
      <c r="AK17" s="213"/>
      <c r="AL17" s="1269" t="s">
        <v>153</v>
      </c>
    </row>
    <row r="18" spans="1:38" ht="9.9499999999999993" customHeight="1" x14ac:dyDescent="0.25">
      <c r="A18" s="1311"/>
      <c r="B18" s="1312"/>
      <c r="C18" s="1270"/>
      <c r="D18" s="1270"/>
      <c r="E18" s="1270"/>
      <c r="F18" s="850"/>
      <c r="G18" s="851"/>
      <c r="H18" s="850"/>
      <c r="I18" s="1270"/>
      <c r="J18" s="850"/>
      <c r="K18" s="851"/>
      <c r="L18" s="850"/>
      <c r="M18" s="1270"/>
      <c r="N18" s="850"/>
      <c r="O18" s="851"/>
      <c r="P18" s="850"/>
      <c r="Q18" s="1270"/>
      <c r="R18" s="850"/>
      <c r="S18" s="851"/>
      <c r="T18" s="850"/>
      <c r="U18" s="1270"/>
      <c r="V18" s="850"/>
      <c r="W18" s="851"/>
      <c r="X18" s="850"/>
      <c r="Y18" s="1270"/>
      <c r="Z18" s="850"/>
      <c r="AA18" s="851"/>
      <c r="AB18" s="850"/>
      <c r="AC18" s="1270"/>
      <c r="AD18" s="850"/>
      <c r="AE18" s="851"/>
      <c r="AF18" s="850"/>
      <c r="AG18" s="1270"/>
      <c r="AH18" s="1270"/>
      <c r="AI18" s="213"/>
      <c r="AJ18" s="1282"/>
      <c r="AK18" s="213"/>
      <c r="AL18" s="1270"/>
    </row>
    <row r="19" spans="1:38" ht="9.9499999999999993" customHeight="1" x14ac:dyDescent="0.25">
      <c r="A19" s="1311"/>
      <c r="B19" s="1312"/>
      <c r="C19" s="1271"/>
      <c r="D19" s="1271"/>
      <c r="E19" s="1271"/>
      <c r="F19" s="849"/>
      <c r="G19" s="849"/>
      <c r="H19" s="849"/>
      <c r="I19" s="1271"/>
      <c r="J19" s="849"/>
      <c r="K19" s="849"/>
      <c r="L19" s="849"/>
      <c r="M19" s="1271"/>
      <c r="N19" s="849"/>
      <c r="O19" s="849"/>
      <c r="P19" s="849"/>
      <c r="Q19" s="1271"/>
      <c r="R19" s="849"/>
      <c r="S19" s="849"/>
      <c r="T19" s="849"/>
      <c r="U19" s="1271"/>
      <c r="V19" s="849"/>
      <c r="W19" s="849"/>
      <c r="X19" s="849"/>
      <c r="Y19" s="1271"/>
      <c r="Z19" s="849"/>
      <c r="AA19" s="849"/>
      <c r="AB19" s="849"/>
      <c r="AC19" s="1271"/>
      <c r="AD19" s="849"/>
      <c r="AE19" s="849"/>
      <c r="AF19" s="849"/>
      <c r="AG19" s="1271"/>
      <c r="AH19" s="1271"/>
      <c r="AI19" s="213"/>
      <c r="AJ19" s="1283"/>
      <c r="AK19" s="213"/>
      <c r="AL19" s="1271"/>
    </row>
    <row r="20" spans="1:38" ht="9.9499999999999993" customHeight="1" x14ac:dyDescent="0.25">
      <c r="A20" s="270"/>
      <c r="B20" s="270"/>
      <c r="C20" s="270"/>
      <c r="D20" s="270"/>
      <c r="E20" s="270"/>
      <c r="F20" s="270"/>
      <c r="G20" s="270"/>
      <c r="H20" s="270"/>
      <c r="I20" s="270"/>
      <c r="J20" s="270"/>
      <c r="K20" s="270"/>
      <c r="L20" s="270"/>
      <c r="M20" s="270"/>
      <c r="N20" s="270"/>
      <c r="O20" s="850"/>
      <c r="P20" s="850"/>
      <c r="Q20" s="876"/>
      <c r="R20" s="850"/>
      <c r="S20" s="850"/>
      <c r="T20" s="850"/>
      <c r="U20" s="876"/>
      <c r="V20" s="850"/>
      <c r="W20" s="850"/>
      <c r="X20" s="850"/>
      <c r="Y20" s="876"/>
      <c r="Z20" s="850"/>
      <c r="AA20" s="850"/>
      <c r="AB20" s="850"/>
      <c r="AC20" s="876"/>
      <c r="AD20" s="850"/>
      <c r="AE20" s="850"/>
      <c r="AF20" s="850"/>
      <c r="AG20" s="876"/>
      <c r="AH20" s="876"/>
      <c r="AI20" s="213"/>
      <c r="AJ20" s="213"/>
      <c r="AK20" s="213"/>
      <c r="AL20" s="213"/>
    </row>
    <row r="21" spans="1:38" ht="9.9499999999999993" customHeight="1" x14ac:dyDescent="0.25">
      <c r="A21" s="1311">
        <v>4</v>
      </c>
      <c r="B21" s="1312">
        <v>1</v>
      </c>
      <c r="C21" s="1269" t="s">
        <v>5465</v>
      </c>
      <c r="D21" s="1269" t="s">
        <v>5459</v>
      </c>
      <c r="E21" s="1269" t="s">
        <v>5</v>
      </c>
      <c r="F21" s="849"/>
      <c r="G21" s="849"/>
      <c r="H21" s="849"/>
      <c r="I21" s="1269"/>
      <c r="J21" s="849"/>
      <c r="K21" s="849"/>
      <c r="L21" s="849"/>
      <c r="M21" s="1269"/>
      <c r="N21" s="849"/>
      <c r="O21" s="849"/>
      <c r="P21" s="849"/>
      <c r="Q21" s="1269"/>
      <c r="R21" s="849"/>
      <c r="S21" s="849"/>
      <c r="T21" s="849"/>
      <c r="U21" s="1269"/>
      <c r="V21" s="849"/>
      <c r="W21" s="849"/>
      <c r="X21" s="849"/>
      <c r="Y21" s="1269"/>
      <c r="Z21" s="849"/>
      <c r="AA21" s="849"/>
      <c r="AB21" s="849"/>
      <c r="AC21" s="1269"/>
      <c r="AD21" s="849"/>
      <c r="AE21" s="849"/>
      <c r="AF21" s="849"/>
      <c r="AG21" s="1269"/>
      <c r="AH21" s="1269"/>
      <c r="AI21" s="213"/>
      <c r="AJ21" s="1281" t="s">
        <v>5380</v>
      </c>
      <c r="AK21" s="213"/>
      <c r="AL21" s="1269" t="s">
        <v>5584</v>
      </c>
    </row>
    <row r="22" spans="1:38" ht="9.9499999999999993" customHeight="1" x14ac:dyDescent="0.25">
      <c r="A22" s="1311"/>
      <c r="B22" s="1312"/>
      <c r="C22" s="1270"/>
      <c r="D22" s="1270"/>
      <c r="E22" s="1270"/>
      <c r="F22" s="850"/>
      <c r="G22" s="851"/>
      <c r="H22" s="850"/>
      <c r="I22" s="1270"/>
      <c r="J22" s="850"/>
      <c r="K22" s="851"/>
      <c r="L22" s="850"/>
      <c r="M22" s="1270"/>
      <c r="N22" s="850"/>
      <c r="O22" s="851"/>
      <c r="P22" s="850"/>
      <c r="Q22" s="1270"/>
      <c r="R22" s="850"/>
      <c r="S22" s="851"/>
      <c r="T22" s="850"/>
      <c r="U22" s="1270"/>
      <c r="V22" s="850"/>
      <c r="W22" s="851"/>
      <c r="X22" s="850"/>
      <c r="Y22" s="1270"/>
      <c r="Z22" s="850"/>
      <c r="AA22" s="851"/>
      <c r="AB22" s="850"/>
      <c r="AC22" s="1270"/>
      <c r="AD22" s="850"/>
      <c r="AE22" s="851"/>
      <c r="AF22" s="850"/>
      <c r="AG22" s="1270"/>
      <c r="AH22" s="1270"/>
      <c r="AI22" s="213"/>
      <c r="AJ22" s="1282"/>
      <c r="AK22" s="213"/>
      <c r="AL22" s="1270"/>
    </row>
    <row r="23" spans="1:38" ht="9.9499999999999993" customHeight="1" x14ac:dyDescent="0.25">
      <c r="A23" s="1311"/>
      <c r="B23" s="1312"/>
      <c r="C23" s="1271"/>
      <c r="D23" s="1271"/>
      <c r="E23" s="1271"/>
      <c r="F23" s="849"/>
      <c r="G23" s="849"/>
      <c r="H23" s="849"/>
      <c r="I23" s="1271"/>
      <c r="J23" s="849"/>
      <c r="K23" s="849"/>
      <c r="L23" s="849"/>
      <c r="M23" s="1271"/>
      <c r="N23" s="849"/>
      <c r="O23" s="849"/>
      <c r="P23" s="849"/>
      <c r="Q23" s="1271"/>
      <c r="R23" s="849"/>
      <c r="S23" s="849"/>
      <c r="T23" s="849"/>
      <c r="U23" s="1271"/>
      <c r="V23" s="849"/>
      <c r="W23" s="849"/>
      <c r="X23" s="849"/>
      <c r="Y23" s="1271"/>
      <c r="Z23" s="849"/>
      <c r="AA23" s="849"/>
      <c r="AB23" s="849"/>
      <c r="AC23" s="1271"/>
      <c r="AD23" s="849"/>
      <c r="AE23" s="849"/>
      <c r="AF23" s="849"/>
      <c r="AG23" s="1271"/>
      <c r="AH23" s="1271"/>
      <c r="AI23" s="213"/>
      <c r="AJ23" s="1283"/>
      <c r="AK23" s="213"/>
      <c r="AL23" s="1271"/>
    </row>
    <row r="24" spans="1:38" ht="9.9499999999999993" customHeight="1" x14ac:dyDescent="0.25">
      <c r="A24" s="270"/>
      <c r="B24" s="270"/>
      <c r="C24" s="270"/>
      <c r="D24" s="270"/>
      <c r="E24" s="270"/>
      <c r="F24" s="270"/>
      <c r="G24" s="270"/>
      <c r="H24" s="270"/>
      <c r="I24" s="270"/>
      <c r="J24" s="270"/>
      <c r="K24" s="270"/>
      <c r="L24" s="270"/>
      <c r="M24" s="270"/>
      <c r="N24" s="270"/>
      <c r="O24" s="850"/>
      <c r="P24" s="850"/>
      <c r="Q24" s="876"/>
      <c r="R24" s="850"/>
      <c r="S24" s="850"/>
      <c r="T24" s="850"/>
      <c r="U24" s="876"/>
      <c r="V24" s="850"/>
      <c r="W24" s="850"/>
      <c r="X24" s="850"/>
      <c r="Y24" s="876"/>
      <c r="Z24" s="850"/>
      <c r="AA24" s="850"/>
      <c r="AB24" s="850"/>
      <c r="AC24" s="876"/>
      <c r="AD24" s="850"/>
      <c r="AE24" s="850"/>
      <c r="AF24" s="850"/>
      <c r="AG24" s="876"/>
      <c r="AH24" s="876"/>
      <c r="AI24" s="213"/>
      <c r="AJ24" s="213"/>
      <c r="AK24" s="213"/>
      <c r="AL24" s="213"/>
    </row>
    <row r="25" spans="1:38" ht="9.9499999999999993" customHeight="1" x14ac:dyDescent="0.25">
      <c r="A25" s="1311">
        <v>5</v>
      </c>
      <c r="B25" s="1312">
        <v>1</v>
      </c>
      <c r="C25" s="1269" t="s">
        <v>5466</v>
      </c>
      <c r="D25" s="1269" t="s">
        <v>5459</v>
      </c>
      <c r="E25" s="1269" t="s">
        <v>5</v>
      </c>
      <c r="F25" s="849"/>
      <c r="G25" s="849"/>
      <c r="H25" s="849"/>
      <c r="I25" s="1269"/>
      <c r="J25" s="849"/>
      <c r="K25" s="849"/>
      <c r="L25" s="849"/>
      <c r="M25" s="1269"/>
      <c r="N25" s="849"/>
      <c r="O25" s="849"/>
      <c r="P25" s="849"/>
      <c r="Q25" s="1269"/>
      <c r="R25" s="849"/>
      <c r="S25" s="849"/>
      <c r="T25" s="849"/>
      <c r="U25" s="1269"/>
      <c r="V25" s="849"/>
      <c r="W25" s="849"/>
      <c r="X25" s="849"/>
      <c r="Y25" s="1269"/>
      <c r="Z25" s="849"/>
      <c r="AA25" s="849"/>
      <c r="AB25" s="849"/>
      <c r="AC25" s="1269"/>
      <c r="AD25" s="849"/>
      <c r="AE25" s="849"/>
      <c r="AF25" s="849"/>
      <c r="AG25" s="1269"/>
      <c r="AH25" s="1269"/>
      <c r="AI25" s="213"/>
      <c r="AJ25" s="1290" t="s">
        <v>5542</v>
      </c>
      <c r="AK25" s="213"/>
      <c r="AL25" s="1269" t="s">
        <v>5585</v>
      </c>
    </row>
    <row r="26" spans="1:38" ht="9.9499999999999993" customHeight="1" x14ac:dyDescent="0.25">
      <c r="A26" s="1311"/>
      <c r="B26" s="1312"/>
      <c r="C26" s="1270"/>
      <c r="D26" s="1270"/>
      <c r="E26" s="1270"/>
      <c r="F26" s="850"/>
      <c r="G26" s="851"/>
      <c r="H26" s="850"/>
      <c r="I26" s="1270"/>
      <c r="J26" s="850"/>
      <c r="K26" s="851"/>
      <c r="L26" s="850"/>
      <c r="M26" s="1270"/>
      <c r="N26" s="850"/>
      <c r="O26" s="851"/>
      <c r="P26" s="850"/>
      <c r="Q26" s="1270"/>
      <c r="R26" s="850"/>
      <c r="S26" s="851"/>
      <c r="T26" s="850"/>
      <c r="U26" s="1270"/>
      <c r="V26" s="850"/>
      <c r="W26" s="851"/>
      <c r="X26" s="850"/>
      <c r="Y26" s="1270"/>
      <c r="Z26" s="850"/>
      <c r="AA26" s="851"/>
      <c r="AB26" s="850"/>
      <c r="AC26" s="1270"/>
      <c r="AD26" s="850"/>
      <c r="AE26" s="851"/>
      <c r="AF26" s="850"/>
      <c r="AG26" s="1270"/>
      <c r="AH26" s="1270"/>
      <c r="AI26" s="213"/>
      <c r="AJ26" s="1291"/>
      <c r="AK26" s="213"/>
      <c r="AL26" s="1270"/>
    </row>
    <row r="27" spans="1:38" ht="9.9499999999999993" customHeight="1" x14ac:dyDescent="0.25">
      <c r="A27" s="1311"/>
      <c r="B27" s="1312"/>
      <c r="C27" s="1271"/>
      <c r="D27" s="1271"/>
      <c r="E27" s="1271"/>
      <c r="F27" s="849"/>
      <c r="G27" s="849"/>
      <c r="H27" s="849"/>
      <c r="I27" s="1271"/>
      <c r="J27" s="849"/>
      <c r="K27" s="849"/>
      <c r="L27" s="849"/>
      <c r="M27" s="1271"/>
      <c r="N27" s="849"/>
      <c r="O27" s="849"/>
      <c r="P27" s="849"/>
      <c r="Q27" s="1271"/>
      <c r="R27" s="849"/>
      <c r="S27" s="849"/>
      <c r="T27" s="849"/>
      <c r="U27" s="1271"/>
      <c r="V27" s="849"/>
      <c r="W27" s="849"/>
      <c r="X27" s="849"/>
      <c r="Y27" s="1271"/>
      <c r="Z27" s="849"/>
      <c r="AA27" s="849"/>
      <c r="AB27" s="849"/>
      <c r="AC27" s="1271"/>
      <c r="AD27" s="849"/>
      <c r="AE27" s="849"/>
      <c r="AF27" s="849"/>
      <c r="AG27" s="1271"/>
      <c r="AH27" s="1271"/>
      <c r="AI27" s="213"/>
      <c r="AJ27" s="1292"/>
      <c r="AK27" s="213"/>
      <c r="AL27" s="1271"/>
    </row>
    <row r="28" spans="1:38" ht="9.9499999999999993" customHeight="1" x14ac:dyDescent="0.25">
      <c r="A28" s="270"/>
      <c r="B28" s="270"/>
      <c r="C28" s="270"/>
      <c r="D28" s="270"/>
      <c r="E28" s="270"/>
      <c r="F28" s="270"/>
      <c r="G28" s="270"/>
      <c r="H28" s="270"/>
      <c r="I28" s="270"/>
      <c r="J28" s="270"/>
      <c r="K28" s="270"/>
      <c r="L28" s="270"/>
      <c r="M28" s="270"/>
      <c r="N28" s="270"/>
      <c r="O28" s="850"/>
      <c r="P28" s="850"/>
      <c r="Q28" s="876"/>
      <c r="R28" s="850"/>
      <c r="S28" s="850"/>
      <c r="T28" s="850"/>
      <c r="U28" s="876"/>
      <c r="V28" s="850"/>
      <c r="W28" s="850"/>
      <c r="X28" s="850"/>
      <c r="Y28" s="876"/>
      <c r="Z28" s="850"/>
      <c r="AA28" s="850"/>
      <c r="AB28" s="850"/>
      <c r="AC28" s="876"/>
      <c r="AD28" s="850"/>
      <c r="AE28" s="850"/>
      <c r="AF28" s="850"/>
      <c r="AG28" s="876"/>
      <c r="AH28" s="876"/>
      <c r="AI28" s="213"/>
      <c r="AK28" s="213"/>
      <c r="AL28" s="213"/>
    </row>
    <row r="29" spans="1:38" ht="9.9499999999999993" customHeight="1" x14ac:dyDescent="0.25">
      <c r="A29" s="1311">
        <v>6</v>
      </c>
      <c r="B29" s="1312">
        <v>2</v>
      </c>
      <c r="C29" s="1269" t="s">
        <v>5458</v>
      </c>
      <c r="D29" s="1269" t="s">
        <v>5459</v>
      </c>
      <c r="E29" s="1269" t="s">
        <v>5</v>
      </c>
      <c r="F29" s="849"/>
      <c r="G29" s="849"/>
      <c r="H29" s="849"/>
      <c r="I29" s="1269"/>
      <c r="J29" s="849"/>
      <c r="K29" s="849"/>
      <c r="L29" s="849"/>
      <c r="M29" s="1269"/>
      <c r="N29" s="849"/>
      <c r="O29" s="849"/>
      <c r="P29" s="849"/>
      <c r="Q29" s="1269"/>
      <c r="R29" s="849"/>
      <c r="S29" s="849"/>
      <c r="T29" s="849"/>
      <c r="U29" s="1269"/>
      <c r="V29" s="849"/>
      <c r="W29" s="849"/>
      <c r="X29" s="849"/>
      <c r="Y29" s="1269"/>
      <c r="Z29" s="849"/>
      <c r="AA29" s="849"/>
      <c r="AB29" s="849"/>
      <c r="AC29" s="1269"/>
      <c r="AD29" s="849"/>
      <c r="AE29" s="849"/>
      <c r="AF29" s="849"/>
      <c r="AG29" s="1269"/>
      <c r="AH29" s="1269"/>
      <c r="AI29" s="213"/>
      <c r="AJ29" s="1308" t="s">
        <v>5383</v>
      </c>
      <c r="AK29" s="213"/>
      <c r="AL29" s="1269" t="s">
        <v>5586</v>
      </c>
    </row>
    <row r="30" spans="1:38" ht="9.9499999999999993" customHeight="1" x14ac:dyDescent="0.25">
      <c r="A30" s="1311"/>
      <c r="B30" s="1312"/>
      <c r="C30" s="1270"/>
      <c r="D30" s="1270"/>
      <c r="E30" s="1270"/>
      <c r="F30" s="850"/>
      <c r="G30" s="851"/>
      <c r="H30" s="850"/>
      <c r="I30" s="1270"/>
      <c r="J30" s="850"/>
      <c r="K30" s="851"/>
      <c r="L30" s="850"/>
      <c r="M30" s="1270"/>
      <c r="N30" s="850"/>
      <c r="O30" s="851"/>
      <c r="P30" s="850"/>
      <c r="Q30" s="1270"/>
      <c r="R30" s="850"/>
      <c r="S30" s="851"/>
      <c r="T30" s="850"/>
      <c r="U30" s="1270"/>
      <c r="V30" s="850"/>
      <c r="W30" s="851"/>
      <c r="X30" s="850"/>
      <c r="Y30" s="1270"/>
      <c r="Z30" s="850"/>
      <c r="AA30" s="851"/>
      <c r="AB30" s="850"/>
      <c r="AC30" s="1270"/>
      <c r="AD30" s="850"/>
      <c r="AE30" s="851"/>
      <c r="AF30" s="850"/>
      <c r="AG30" s="1270"/>
      <c r="AH30" s="1270"/>
      <c r="AI30" s="213"/>
      <c r="AJ30" s="1309"/>
      <c r="AK30" s="213"/>
      <c r="AL30" s="1270"/>
    </row>
    <row r="31" spans="1:38" ht="9.9499999999999993" customHeight="1" x14ac:dyDescent="0.25">
      <c r="A31" s="1311"/>
      <c r="B31" s="1312"/>
      <c r="C31" s="1271"/>
      <c r="D31" s="1271"/>
      <c r="E31" s="1271"/>
      <c r="F31" s="849"/>
      <c r="G31" s="849"/>
      <c r="H31" s="849"/>
      <c r="I31" s="1271"/>
      <c r="J31" s="849"/>
      <c r="K31" s="849"/>
      <c r="L31" s="849"/>
      <c r="M31" s="1271"/>
      <c r="N31" s="849"/>
      <c r="O31" s="849"/>
      <c r="P31" s="849"/>
      <c r="Q31" s="1271"/>
      <c r="R31" s="849"/>
      <c r="S31" s="849"/>
      <c r="T31" s="849"/>
      <c r="U31" s="1271"/>
      <c r="V31" s="849"/>
      <c r="W31" s="849"/>
      <c r="X31" s="849"/>
      <c r="Y31" s="1271"/>
      <c r="Z31" s="849"/>
      <c r="AA31" s="849"/>
      <c r="AB31" s="849"/>
      <c r="AC31" s="1271"/>
      <c r="AD31" s="849"/>
      <c r="AE31" s="849"/>
      <c r="AF31" s="849"/>
      <c r="AG31" s="1271"/>
      <c r="AH31" s="1271"/>
      <c r="AI31" s="213"/>
      <c r="AJ31" s="1310"/>
      <c r="AK31" s="213"/>
      <c r="AL31" s="1271"/>
    </row>
    <row r="32" spans="1:38" ht="9.9499999999999993" customHeight="1" x14ac:dyDescent="0.25">
      <c r="A32" s="270"/>
      <c r="B32" s="270"/>
      <c r="C32" s="270"/>
      <c r="D32" s="270"/>
      <c r="E32" s="270"/>
      <c r="F32" s="270"/>
      <c r="G32" s="270"/>
      <c r="H32" s="270"/>
      <c r="I32" s="270"/>
      <c r="J32" s="270"/>
      <c r="K32" s="270"/>
      <c r="L32" s="270"/>
      <c r="M32" s="270"/>
      <c r="N32" s="270"/>
      <c r="O32" s="850"/>
      <c r="P32" s="850"/>
      <c r="Q32" s="876"/>
      <c r="R32" s="850"/>
      <c r="S32" s="850"/>
      <c r="T32" s="850"/>
      <c r="U32" s="876"/>
      <c r="V32" s="850"/>
      <c r="W32" s="850"/>
      <c r="X32" s="850"/>
      <c r="Y32" s="876"/>
      <c r="Z32" s="850"/>
      <c r="AA32" s="850"/>
      <c r="AB32" s="850"/>
      <c r="AC32" s="876"/>
      <c r="AD32" s="850"/>
      <c r="AE32" s="850"/>
      <c r="AF32" s="850"/>
      <c r="AG32" s="876"/>
      <c r="AH32" s="876"/>
      <c r="AI32" s="213"/>
      <c r="AJ32" s="213"/>
      <c r="AK32" s="213"/>
      <c r="AL32" s="213"/>
    </row>
    <row r="33" spans="1:38" ht="9.9499999999999993" customHeight="1" x14ac:dyDescent="0.25">
      <c r="A33" s="1311">
        <v>7</v>
      </c>
      <c r="B33" s="1312">
        <v>2</v>
      </c>
      <c r="C33" s="1269" t="s">
        <v>5463</v>
      </c>
      <c r="D33" s="1269" t="s">
        <v>5459</v>
      </c>
      <c r="E33" s="1269" t="s">
        <v>5</v>
      </c>
      <c r="F33" s="849"/>
      <c r="G33" s="849"/>
      <c r="H33" s="849"/>
      <c r="I33" s="1269"/>
      <c r="J33" s="849"/>
      <c r="K33" s="849"/>
      <c r="L33" s="849"/>
      <c r="M33" s="1269"/>
      <c r="N33" s="849"/>
      <c r="O33" s="849"/>
      <c r="P33" s="849"/>
      <c r="Q33" s="1269"/>
      <c r="R33" s="849"/>
      <c r="S33" s="849"/>
      <c r="T33" s="849"/>
      <c r="U33" s="1269"/>
      <c r="V33" s="849"/>
      <c r="W33" s="849"/>
      <c r="X33" s="849"/>
      <c r="Y33" s="1269"/>
      <c r="Z33" s="849"/>
      <c r="AA33" s="849"/>
      <c r="AB33" s="849"/>
      <c r="AC33" s="1269"/>
      <c r="AD33" s="849"/>
      <c r="AE33" s="849"/>
      <c r="AF33" s="849"/>
      <c r="AG33" s="1269"/>
      <c r="AH33" s="1269"/>
      <c r="AI33" s="213"/>
      <c r="AJ33" s="1293" t="s">
        <v>4926</v>
      </c>
      <c r="AK33" s="213"/>
      <c r="AL33" s="1269" t="s">
        <v>5458</v>
      </c>
    </row>
    <row r="34" spans="1:38" ht="9.9499999999999993" customHeight="1" x14ac:dyDescent="0.25">
      <c r="A34" s="1311"/>
      <c r="B34" s="1312"/>
      <c r="C34" s="1270"/>
      <c r="D34" s="1270"/>
      <c r="E34" s="1270"/>
      <c r="F34" s="850"/>
      <c r="G34" s="851"/>
      <c r="H34" s="850"/>
      <c r="I34" s="1270"/>
      <c r="J34" s="850"/>
      <c r="K34" s="851"/>
      <c r="L34" s="850"/>
      <c r="M34" s="1270"/>
      <c r="N34" s="850"/>
      <c r="O34" s="851"/>
      <c r="P34" s="850"/>
      <c r="Q34" s="1270"/>
      <c r="R34" s="850"/>
      <c r="S34" s="851"/>
      <c r="T34" s="850"/>
      <c r="U34" s="1270"/>
      <c r="V34" s="850"/>
      <c r="W34" s="851"/>
      <c r="X34" s="850"/>
      <c r="Y34" s="1270"/>
      <c r="Z34" s="850"/>
      <c r="AA34" s="851"/>
      <c r="AB34" s="850"/>
      <c r="AC34" s="1270"/>
      <c r="AD34" s="850"/>
      <c r="AE34" s="851"/>
      <c r="AF34" s="850"/>
      <c r="AG34" s="1270"/>
      <c r="AH34" s="1270"/>
      <c r="AI34" s="213"/>
      <c r="AJ34" s="1294"/>
      <c r="AK34" s="213"/>
      <c r="AL34" s="1270"/>
    </row>
    <row r="35" spans="1:38" ht="9.9499999999999993" customHeight="1" x14ac:dyDescent="0.25">
      <c r="A35" s="1311"/>
      <c r="B35" s="1312"/>
      <c r="C35" s="1271"/>
      <c r="D35" s="1271"/>
      <c r="E35" s="1271"/>
      <c r="F35" s="849"/>
      <c r="G35" s="849"/>
      <c r="H35" s="849"/>
      <c r="I35" s="1271"/>
      <c r="J35" s="849"/>
      <c r="K35" s="849"/>
      <c r="L35" s="849"/>
      <c r="M35" s="1271"/>
      <c r="N35" s="849"/>
      <c r="O35" s="849"/>
      <c r="P35" s="849"/>
      <c r="Q35" s="1271"/>
      <c r="R35" s="849"/>
      <c r="S35" s="849"/>
      <c r="T35" s="849"/>
      <c r="U35" s="1271"/>
      <c r="V35" s="849"/>
      <c r="W35" s="849"/>
      <c r="X35" s="849"/>
      <c r="Y35" s="1271"/>
      <c r="Z35" s="849"/>
      <c r="AA35" s="849"/>
      <c r="AB35" s="849"/>
      <c r="AC35" s="1271"/>
      <c r="AD35" s="849"/>
      <c r="AE35" s="849"/>
      <c r="AF35" s="849"/>
      <c r="AG35" s="1271"/>
      <c r="AH35" s="1271"/>
      <c r="AI35" s="213"/>
      <c r="AJ35" s="1295"/>
      <c r="AK35" s="213"/>
      <c r="AL35" s="1271"/>
    </row>
    <row r="36" spans="1:38" ht="9.9499999999999993" customHeight="1" x14ac:dyDescent="0.25">
      <c r="A36" s="270"/>
      <c r="B36" s="270"/>
      <c r="C36" s="270"/>
      <c r="D36" s="270"/>
      <c r="E36" s="270"/>
      <c r="F36" s="270"/>
      <c r="G36" s="270"/>
      <c r="H36" s="270"/>
      <c r="I36" s="270"/>
      <c r="J36" s="270"/>
      <c r="K36" s="270"/>
      <c r="L36" s="270"/>
      <c r="M36" s="270"/>
      <c r="N36" s="270"/>
      <c r="O36" s="850"/>
      <c r="P36" s="850"/>
      <c r="Q36" s="876"/>
      <c r="R36" s="850"/>
      <c r="S36" s="850"/>
      <c r="T36" s="850"/>
      <c r="U36" s="876"/>
      <c r="V36" s="850"/>
      <c r="W36" s="850"/>
      <c r="X36" s="850"/>
      <c r="Y36" s="876"/>
      <c r="Z36" s="850"/>
      <c r="AA36" s="850"/>
      <c r="AB36" s="850"/>
      <c r="AC36" s="876"/>
      <c r="AD36" s="850"/>
      <c r="AE36" s="850"/>
      <c r="AF36" s="850"/>
      <c r="AG36" s="876"/>
      <c r="AH36" s="876"/>
      <c r="AI36" s="213"/>
      <c r="AJ36" s="213"/>
      <c r="AK36" s="213"/>
      <c r="AL36" s="270"/>
    </row>
    <row r="37" spans="1:38" ht="9.9499999999999993" customHeight="1" x14ac:dyDescent="0.25">
      <c r="A37" s="1311">
        <v>8</v>
      </c>
      <c r="B37" s="1312">
        <v>2</v>
      </c>
      <c r="C37" s="1269" t="s">
        <v>5464</v>
      </c>
      <c r="D37" s="1269" t="s">
        <v>5459</v>
      </c>
      <c r="E37" s="1269" t="s">
        <v>5</v>
      </c>
      <c r="F37" s="849"/>
      <c r="G37" s="849"/>
      <c r="H37" s="849"/>
      <c r="I37" s="1269"/>
      <c r="J37" s="849"/>
      <c r="K37" s="849"/>
      <c r="L37" s="849"/>
      <c r="M37" s="1269"/>
      <c r="N37" s="849"/>
      <c r="O37" s="849"/>
      <c r="P37" s="849"/>
      <c r="Q37" s="1269"/>
      <c r="R37" s="849"/>
      <c r="S37" s="849"/>
      <c r="T37" s="849"/>
      <c r="U37" s="1269"/>
      <c r="V37" s="849"/>
      <c r="W37" s="849"/>
      <c r="X37" s="849"/>
      <c r="Y37" s="1269"/>
      <c r="Z37" s="849"/>
      <c r="AA37" s="849"/>
      <c r="AB37" s="849"/>
      <c r="AC37" s="1269"/>
      <c r="AD37" s="849"/>
      <c r="AE37" s="849"/>
      <c r="AF37" s="849"/>
      <c r="AG37" s="1269"/>
      <c r="AH37" s="1269"/>
      <c r="AI37" s="213"/>
      <c r="AJ37" s="1287" t="s">
        <v>5359</v>
      </c>
      <c r="AK37" s="213"/>
      <c r="AL37" s="1269" t="s">
        <v>5463</v>
      </c>
    </row>
    <row r="38" spans="1:38" ht="9.9499999999999993" customHeight="1" x14ac:dyDescent="0.25">
      <c r="A38" s="1311"/>
      <c r="B38" s="1312"/>
      <c r="C38" s="1270"/>
      <c r="D38" s="1270"/>
      <c r="E38" s="1270"/>
      <c r="F38" s="850"/>
      <c r="G38" s="851"/>
      <c r="H38" s="850"/>
      <c r="I38" s="1270"/>
      <c r="J38" s="850"/>
      <c r="K38" s="851"/>
      <c r="L38" s="850"/>
      <c r="M38" s="1270"/>
      <c r="N38" s="850"/>
      <c r="O38" s="851"/>
      <c r="P38" s="850"/>
      <c r="Q38" s="1270"/>
      <c r="R38" s="850"/>
      <c r="S38" s="851"/>
      <c r="T38" s="850"/>
      <c r="U38" s="1270"/>
      <c r="V38" s="850"/>
      <c r="W38" s="851"/>
      <c r="X38" s="850"/>
      <c r="Y38" s="1270"/>
      <c r="Z38" s="850"/>
      <c r="AA38" s="851"/>
      <c r="AB38" s="850"/>
      <c r="AC38" s="1270"/>
      <c r="AD38" s="850"/>
      <c r="AE38" s="851"/>
      <c r="AF38" s="850"/>
      <c r="AG38" s="1270"/>
      <c r="AH38" s="1270"/>
      <c r="AI38" s="213"/>
      <c r="AJ38" s="1288"/>
      <c r="AK38" s="213"/>
      <c r="AL38" s="1270"/>
    </row>
    <row r="39" spans="1:38" ht="9.9499999999999993" customHeight="1" x14ac:dyDescent="0.25">
      <c r="A39" s="1311"/>
      <c r="B39" s="1312"/>
      <c r="C39" s="1271"/>
      <c r="D39" s="1271"/>
      <c r="E39" s="1271"/>
      <c r="F39" s="849"/>
      <c r="G39" s="849"/>
      <c r="H39" s="849"/>
      <c r="I39" s="1271"/>
      <c r="J39" s="849"/>
      <c r="K39" s="849"/>
      <c r="L39" s="849"/>
      <c r="M39" s="1271"/>
      <c r="N39" s="849"/>
      <c r="O39" s="849"/>
      <c r="P39" s="849"/>
      <c r="Q39" s="1271"/>
      <c r="R39" s="849"/>
      <c r="S39" s="849"/>
      <c r="T39" s="849"/>
      <c r="U39" s="1271"/>
      <c r="V39" s="849"/>
      <c r="W39" s="849"/>
      <c r="X39" s="849"/>
      <c r="Y39" s="1271"/>
      <c r="Z39" s="849"/>
      <c r="AA39" s="849"/>
      <c r="AB39" s="849"/>
      <c r="AC39" s="1271"/>
      <c r="AD39" s="849"/>
      <c r="AE39" s="849"/>
      <c r="AF39" s="849"/>
      <c r="AG39" s="1271"/>
      <c r="AH39" s="1271"/>
      <c r="AI39" s="213"/>
      <c r="AJ39" s="1289"/>
      <c r="AK39" s="213"/>
      <c r="AL39" s="1271"/>
    </row>
    <row r="40" spans="1:38" ht="9.9499999999999993" customHeight="1" x14ac:dyDescent="0.25">
      <c r="A40" s="270"/>
      <c r="B40" s="270"/>
      <c r="C40" s="270"/>
      <c r="D40" s="270"/>
      <c r="E40" s="270"/>
      <c r="F40" s="270"/>
      <c r="G40" s="270"/>
      <c r="H40" s="270"/>
      <c r="I40" s="270"/>
      <c r="J40" s="270"/>
      <c r="K40" s="270"/>
      <c r="L40" s="270"/>
      <c r="M40" s="270"/>
      <c r="N40" s="270"/>
      <c r="O40" s="850"/>
      <c r="P40" s="850"/>
      <c r="Q40" s="876"/>
      <c r="R40" s="850"/>
      <c r="S40" s="850"/>
      <c r="T40" s="850"/>
      <c r="U40" s="876"/>
      <c r="V40" s="850"/>
      <c r="W40" s="850"/>
      <c r="X40" s="850"/>
      <c r="Y40" s="876"/>
      <c r="Z40" s="850"/>
      <c r="AA40" s="850"/>
      <c r="AB40" s="850"/>
      <c r="AC40" s="876"/>
      <c r="AD40" s="850"/>
      <c r="AE40" s="850"/>
      <c r="AF40" s="850"/>
      <c r="AG40" s="876"/>
      <c r="AH40" s="876"/>
      <c r="AI40" s="213"/>
      <c r="AJ40" s="213"/>
      <c r="AK40" s="213"/>
      <c r="AL40" s="270"/>
    </row>
    <row r="41" spans="1:38" ht="9.9499999999999993" customHeight="1" x14ac:dyDescent="0.25">
      <c r="A41" s="1311">
        <v>9</v>
      </c>
      <c r="B41" s="1312">
        <v>2</v>
      </c>
      <c r="C41" s="1269" t="s">
        <v>5465</v>
      </c>
      <c r="D41" s="1269" t="s">
        <v>5459</v>
      </c>
      <c r="E41" s="1269" t="s">
        <v>5</v>
      </c>
      <c r="F41" s="849"/>
      <c r="G41" s="849"/>
      <c r="H41" s="849"/>
      <c r="I41" s="1269"/>
      <c r="J41" s="849"/>
      <c r="K41" s="849"/>
      <c r="L41" s="849"/>
      <c r="M41" s="1269"/>
      <c r="N41" s="849"/>
      <c r="O41" s="849"/>
      <c r="P41" s="849"/>
      <c r="Q41" s="1269"/>
      <c r="R41" s="849"/>
      <c r="S41" s="849"/>
      <c r="T41" s="849"/>
      <c r="U41" s="1269"/>
      <c r="V41" s="849"/>
      <c r="W41" s="849"/>
      <c r="X41" s="849"/>
      <c r="Y41" s="1269"/>
      <c r="Z41" s="849"/>
      <c r="AA41" s="849"/>
      <c r="AB41" s="849"/>
      <c r="AC41" s="1269"/>
      <c r="AD41" s="849"/>
      <c r="AE41" s="849"/>
      <c r="AF41" s="849"/>
      <c r="AG41" s="1269"/>
      <c r="AH41" s="1269"/>
      <c r="AI41" s="213"/>
      <c r="AJ41" s="1296" t="s">
        <v>5363</v>
      </c>
      <c r="AK41" s="213"/>
      <c r="AL41" s="1269" t="s">
        <v>5464</v>
      </c>
    </row>
    <row r="42" spans="1:38" ht="9.9499999999999993" customHeight="1" x14ac:dyDescent="0.25">
      <c r="A42" s="1311"/>
      <c r="B42" s="1312"/>
      <c r="C42" s="1270"/>
      <c r="D42" s="1270"/>
      <c r="E42" s="1270"/>
      <c r="F42" s="850"/>
      <c r="G42" s="851"/>
      <c r="H42" s="850"/>
      <c r="I42" s="1270"/>
      <c r="J42" s="850"/>
      <c r="K42" s="851"/>
      <c r="L42" s="850"/>
      <c r="M42" s="1270"/>
      <c r="N42" s="850"/>
      <c r="O42" s="851"/>
      <c r="P42" s="850"/>
      <c r="Q42" s="1270"/>
      <c r="R42" s="850"/>
      <c r="S42" s="851"/>
      <c r="T42" s="850"/>
      <c r="U42" s="1270"/>
      <c r="V42" s="850"/>
      <c r="W42" s="851"/>
      <c r="X42" s="850"/>
      <c r="Y42" s="1270"/>
      <c r="Z42" s="850"/>
      <c r="AA42" s="851"/>
      <c r="AB42" s="850"/>
      <c r="AC42" s="1270"/>
      <c r="AD42" s="850"/>
      <c r="AE42" s="851"/>
      <c r="AF42" s="850"/>
      <c r="AG42" s="1270"/>
      <c r="AH42" s="1270"/>
      <c r="AI42" s="213"/>
      <c r="AJ42" s="1297"/>
      <c r="AK42" s="213"/>
      <c r="AL42" s="1270"/>
    </row>
    <row r="43" spans="1:38" ht="9.9499999999999993" customHeight="1" x14ac:dyDescent="0.25">
      <c r="A43" s="1311"/>
      <c r="B43" s="1312"/>
      <c r="C43" s="1271"/>
      <c r="D43" s="1271"/>
      <c r="E43" s="1271"/>
      <c r="F43" s="849"/>
      <c r="G43" s="849"/>
      <c r="H43" s="849"/>
      <c r="I43" s="1271"/>
      <c r="J43" s="849"/>
      <c r="K43" s="849"/>
      <c r="L43" s="849"/>
      <c r="M43" s="1271"/>
      <c r="N43" s="849"/>
      <c r="O43" s="849"/>
      <c r="P43" s="849"/>
      <c r="Q43" s="1271"/>
      <c r="R43" s="849"/>
      <c r="S43" s="849"/>
      <c r="T43" s="849"/>
      <c r="U43" s="1271"/>
      <c r="V43" s="849"/>
      <c r="W43" s="849"/>
      <c r="X43" s="849"/>
      <c r="Y43" s="1271"/>
      <c r="Z43" s="849"/>
      <c r="AA43" s="849"/>
      <c r="AB43" s="849"/>
      <c r="AC43" s="1271"/>
      <c r="AD43" s="849"/>
      <c r="AE43" s="849"/>
      <c r="AF43" s="849"/>
      <c r="AG43" s="1271"/>
      <c r="AH43" s="1271"/>
      <c r="AI43" s="213"/>
      <c r="AJ43" s="1298"/>
      <c r="AK43" s="213"/>
      <c r="AL43" s="1271"/>
    </row>
    <row r="44" spans="1:38" ht="9.9499999999999993" customHeight="1" x14ac:dyDescent="0.25">
      <c r="A44" s="270"/>
      <c r="B44" s="270"/>
      <c r="C44" s="270"/>
      <c r="D44" s="270"/>
      <c r="E44" s="270"/>
      <c r="F44" s="270"/>
      <c r="G44" s="270"/>
      <c r="H44" s="270"/>
      <c r="I44" s="270"/>
      <c r="J44" s="270"/>
      <c r="K44" s="270"/>
      <c r="L44" s="270"/>
      <c r="M44" s="270"/>
      <c r="N44" s="270"/>
      <c r="O44" s="850"/>
      <c r="P44" s="850"/>
      <c r="Q44" s="876"/>
      <c r="R44" s="850"/>
      <c r="S44" s="850"/>
      <c r="T44" s="850"/>
      <c r="U44" s="876"/>
      <c r="V44" s="850"/>
      <c r="W44" s="850"/>
      <c r="X44" s="850"/>
      <c r="Y44" s="876"/>
      <c r="Z44" s="850"/>
      <c r="AA44" s="850"/>
      <c r="AB44" s="850"/>
      <c r="AC44" s="876"/>
      <c r="AD44" s="850"/>
      <c r="AE44" s="850"/>
      <c r="AF44" s="850"/>
      <c r="AG44" s="876"/>
      <c r="AH44" s="876"/>
      <c r="AI44" s="213"/>
      <c r="AJ44" s="270"/>
      <c r="AK44" s="213"/>
      <c r="AL44" s="270"/>
    </row>
    <row r="45" spans="1:38" ht="9.9499999999999993" customHeight="1" x14ac:dyDescent="0.25">
      <c r="A45" s="1311">
        <v>10</v>
      </c>
      <c r="B45" s="1312">
        <v>2</v>
      </c>
      <c r="C45" s="1269" t="s">
        <v>5466</v>
      </c>
      <c r="D45" s="1269" t="s">
        <v>5459</v>
      </c>
      <c r="E45" s="1269" t="s">
        <v>5</v>
      </c>
      <c r="F45" s="849"/>
      <c r="G45" s="849"/>
      <c r="H45" s="849"/>
      <c r="I45" s="1269"/>
      <c r="J45" s="849"/>
      <c r="K45" s="849"/>
      <c r="L45" s="849"/>
      <c r="M45" s="1269"/>
      <c r="N45" s="849"/>
      <c r="O45" s="849"/>
      <c r="P45" s="849"/>
      <c r="Q45" s="1269"/>
      <c r="R45" s="849"/>
      <c r="S45" s="849"/>
      <c r="T45" s="849"/>
      <c r="U45" s="1269"/>
      <c r="V45" s="849"/>
      <c r="W45" s="849"/>
      <c r="X45" s="849"/>
      <c r="Y45" s="1269"/>
      <c r="Z45" s="849"/>
      <c r="AA45" s="849"/>
      <c r="AB45" s="849"/>
      <c r="AC45" s="1269"/>
      <c r="AD45" s="849"/>
      <c r="AE45" s="849"/>
      <c r="AF45" s="849"/>
      <c r="AG45" s="1269"/>
      <c r="AH45" s="1269"/>
      <c r="AI45" s="213"/>
      <c r="AJ45" s="1296" t="s">
        <v>5539</v>
      </c>
      <c r="AK45" s="213"/>
      <c r="AL45" s="1269" t="s">
        <v>5465</v>
      </c>
    </row>
    <row r="46" spans="1:38" ht="9.9499999999999993" customHeight="1" x14ac:dyDescent="0.25">
      <c r="A46" s="1311"/>
      <c r="B46" s="1312"/>
      <c r="C46" s="1270"/>
      <c r="D46" s="1270"/>
      <c r="E46" s="1270"/>
      <c r="F46" s="850"/>
      <c r="G46" s="851"/>
      <c r="H46" s="850"/>
      <c r="I46" s="1270"/>
      <c r="J46" s="850"/>
      <c r="K46" s="851"/>
      <c r="L46" s="850"/>
      <c r="M46" s="1270"/>
      <c r="N46" s="850"/>
      <c r="O46" s="851"/>
      <c r="P46" s="850"/>
      <c r="Q46" s="1270"/>
      <c r="R46" s="850"/>
      <c r="S46" s="851"/>
      <c r="T46" s="850"/>
      <c r="U46" s="1270"/>
      <c r="V46" s="850"/>
      <c r="W46" s="851"/>
      <c r="X46" s="850"/>
      <c r="Y46" s="1270"/>
      <c r="Z46" s="850"/>
      <c r="AA46" s="851"/>
      <c r="AB46" s="850"/>
      <c r="AC46" s="1270"/>
      <c r="AD46" s="850"/>
      <c r="AE46" s="851"/>
      <c r="AF46" s="850"/>
      <c r="AG46" s="1270"/>
      <c r="AH46" s="1270"/>
      <c r="AI46" s="213"/>
      <c r="AJ46" s="1297"/>
      <c r="AK46" s="213"/>
      <c r="AL46" s="1270"/>
    </row>
    <row r="47" spans="1:38" ht="9.9499999999999993" customHeight="1" x14ac:dyDescent="0.25">
      <c r="A47" s="1311"/>
      <c r="B47" s="1312"/>
      <c r="C47" s="1271"/>
      <c r="D47" s="1271"/>
      <c r="E47" s="1271"/>
      <c r="F47" s="849"/>
      <c r="G47" s="849"/>
      <c r="H47" s="849"/>
      <c r="I47" s="1271"/>
      <c r="J47" s="849"/>
      <c r="K47" s="849"/>
      <c r="L47" s="849"/>
      <c r="M47" s="1271"/>
      <c r="N47" s="849"/>
      <c r="O47" s="849"/>
      <c r="P47" s="849"/>
      <c r="Q47" s="1271"/>
      <c r="R47" s="849"/>
      <c r="S47" s="849"/>
      <c r="T47" s="849"/>
      <c r="U47" s="1271"/>
      <c r="V47" s="849"/>
      <c r="W47" s="849"/>
      <c r="X47" s="849"/>
      <c r="Y47" s="1271"/>
      <c r="Z47" s="849"/>
      <c r="AA47" s="849"/>
      <c r="AB47" s="849"/>
      <c r="AC47" s="1271"/>
      <c r="AD47" s="849"/>
      <c r="AE47" s="849"/>
      <c r="AF47" s="849"/>
      <c r="AG47" s="1271"/>
      <c r="AH47" s="1271"/>
      <c r="AI47" s="213"/>
      <c r="AJ47" s="1298"/>
      <c r="AK47" s="213"/>
      <c r="AL47" s="1271"/>
    </row>
    <row r="48" spans="1:38" ht="9.9499999999999993" customHeight="1" x14ac:dyDescent="0.25">
      <c r="A48" s="270"/>
      <c r="B48" s="270"/>
      <c r="C48" s="270"/>
      <c r="D48" s="270"/>
      <c r="E48" s="270"/>
      <c r="F48" s="270"/>
      <c r="G48" s="270"/>
      <c r="H48" s="270"/>
      <c r="I48" s="270"/>
      <c r="J48" s="270"/>
      <c r="K48" s="270"/>
      <c r="L48" s="270"/>
      <c r="M48" s="270"/>
      <c r="N48" s="270"/>
      <c r="O48" s="850"/>
      <c r="P48" s="850"/>
      <c r="Q48" s="876"/>
      <c r="R48" s="850"/>
      <c r="S48" s="850"/>
      <c r="T48" s="850"/>
      <c r="U48" s="876"/>
      <c r="V48" s="850"/>
      <c r="W48" s="850"/>
      <c r="X48" s="850"/>
      <c r="Y48" s="876"/>
      <c r="Z48" s="850"/>
      <c r="AA48" s="850"/>
      <c r="AB48" s="850"/>
      <c r="AC48" s="876"/>
      <c r="AD48" s="850"/>
      <c r="AE48" s="850"/>
      <c r="AF48" s="850"/>
      <c r="AG48" s="876"/>
      <c r="AH48" s="876"/>
      <c r="AI48" s="213"/>
      <c r="AJ48" s="213"/>
      <c r="AK48" s="213"/>
      <c r="AL48" s="270"/>
    </row>
    <row r="49" spans="1:38" ht="9.9499999999999993" customHeight="1" x14ac:dyDescent="0.25">
      <c r="A49" s="1311">
        <v>11</v>
      </c>
      <c r="B49" s="1312">
        <v>3</v>
      </c>
      <c r="C49" s="1269" t="s">
        <v>5458</v>
      </c>
      <c r="D49" s="1269" t="s">
        <v>5459</v>
      </c>
      <c r="E49" s="1269" t="s">
        <v>5</v>
      </c>
      <c r="F49" s="849"/>
      <c r="G49" s="849"/>
      <c r="H49" s="849"/>
      <c r="I49" s="1269"/>
      <c r="J49" s="849"/>
      <c r="K49" s="849"/>
      <c r="L49" s="849"/>
      <c r="M49" s="1269"/>
      <c r="N49" s="849"/>
      <c r="O49" s="849"/>
      <c r="P49" s="849"/>
      <c r="Q49" s="1269"/>
      <c r="R49" s="849"/>
      <c r="S49" s="849"/>
      <c r="T49" s="849"/>
      <c r="U49" s="1269"/>
      <c r="V49" s="849"/>
      <c r="W49" s="849"/>
      <c r="X49" s="849"/>
      <c r="Y49" s="1269"/>
      <c r="Z49" s="849"/>
      <c r="AA49" s="849"/>
      <c r="AB49" s="849"/>
      <c r="AC49" s="1269"/>
      <c r="AD49" s="849"/>
      <c r="AE49" s="849"/>
      <c r="AF49" s="849"/>
      <c r="AG49" s="1269"/>
      <c r="AH49" s="1269"/>
      <c r="AI49" s="213"/>
      <c r="AJ49" s="1296" t="s">
        <v>5471</v>
      </c>
      <c r="AK49" s="213"/>
      <c r="AL49" s="1269" t="s">
        <v>5466</v>
      </c>
    </row>
    <row r="50" spans="1:38" ht="9.9499999999999993" customHeight="1" x14ac:dyDescent="0.25">
      <c r="A50" s="1311"/>
      <c r="B50" s="1312"/>
      <c r="C50" s="1270"/>
      <c r="D50" s="1270"/>
      <c r="E50" s="1270"/>
      <c r="F50" s="850"/>
      <c r="G50" s="851"/>
      <c r="H50" s="850"/>
      <c r="I50" s="1270"/>
      <c r="J50" s="850"/>
      <c r="K50" s="851"/>
      <c r="L50" s="850"/>
      <c r="M50" s="1270"/>
      <c r="N50" s="850"/>
      <c r="O50" s="851"/>
      <c r="P50" s="850"/>
      <c r="Q50" s="1270"/>
      <c r="R50" s="850"/>
      <c r="S50" s="851"/>
      <c r="T50" s="850"/>
      <c r="U50" s="1270"/>
      <c r="V50" s="850"/>
      <c r="W50" s="851"/>
      <c r="X50" s="850"/>
      <c r="Y50" s="1270"/>
      <c r="Z50" s="850"/>
      <c r="AA50" s="851"/>
      <c r="AB50" s="850"/>
      <c r="AC50" s="1270"/>
      <c r="AD50" s="850"/>
      <c r="AE50" s="851"/>
      <c r="AF50" s="850"/>
      <c r="AG50" s="1270"/>
      <c r="AH50" s="1270"/>
      <c r="AI50" s="213"/>
      <c r="AJ50" s="1297"/>
      <c r="AK50" s="213"/>
      <c r="AL50" s="1270"/>
    </row>
    <row r="51" spans="1:38" ht="9.9499999999999993" customHeight="1" x14ac:dyDescent="0.25">
      <c r="A51" s="1311"/>
      <c r="B51" s="1312"/>
      <c r="C51" s="1271"/>
      <c r="D51" s="1271"/>
      <c r="E51" s="1271"/>
      <c r="F51" s="849"/>
      <c r="G51" s="849"/>
      <c r="H51" s="849"/>
      <c r="I51" s="1271"/>
      <c r="J51" s="849"/>
      <c r="K51" s="849"/>
      <c r="L51" s="849"/>
      <c r="M51" s="1271"/>
      <c r="N51" s="849"/>
      <c r="O51" s="849"/>
      <c r="P51" s="849"/>
      <c r="Q51" s="1271"/>
      <c r="R51" s="849"/>
      <c r="S51" s="849"/>
      <c r="T51" s="849"/>
      <c r="U51" s="1271"/>
      <c r="V51" s="849"/>
      <c r="W51" s="849"/>
      <c r="X51" s="849"/>
      <c r="Y51" s="1271"/>
      <c r="Z51" s="849"/>
      <c r="AA51" s="849"/>
      <c r="AB51" s="849"/>
      <c r="AC51" s="1271"/>
      <c r="AD51" s="849"/>
      <c r="AE51" s="849"/>
      <c r="AF51" s="849"/>
      <c r="AG51" s="1271"/>
      <c r="AH51" s="1271"/>
      <c r="AI51" s="213"/>
      <c r="AJ51" s="1298"/>
      <c r="AK51" s="213"/>
      <c r="AL51" s="1271"/>
    </row>
    <row r="52" spans="1:38" ht="9.9499999999999993" customHeight="1" x14ac:dyDescent="0.25">
      <c r="A52" s="270"/>
      <c r="B52" s="270"/>
      <c r="C52" s="270"/>
      <c r="D52" s="270"/>
      <c r="E52" s="270"/>
      <c r="F52" s="270"/>
      <c r="G52" s="270"/>
      <c r="H52" s="270"/>
      <c r="I52" s="270"/>
      <c r="J52" s="270"/>
      <c r="K52" s="270"/>
      <c r="L52" s="270"/>
      <c r="M52" s="270"/>
      <c r="N52" s="270"/>
      <c r="O52" s="850"/>
      <c r="P52" s="850"/>
      <c r="Q52" s="876"/>
      <c r="R52" s="850"/>
      <c r="S52" s="850"/>
      <c r="T52" s="850"/>
      <c r="U52" s="876"/>
      <c r="V52" s="850"/>
      <c r="W52" s="850"/>
      <c r="X52" s="850"/>
      <c r="Y52" s="876"/>
      <c r="Z52" s="850"/>
      <c r="AA52" s="850"/>
      <c r="AB52" s="850"/>
      <c r="AC52" s="876"/>
      <c r="AD52" s="850"/>
      <c r="AE52" s="850"/>
      <c r="AF52" s="850"/>
      <c r="AG52" s="876"/>
      <c r="AH52" s="876"/>
      <c r="AI52" s="213"/>
      <c r="AJ52" s="213"/>
      <c r="AK52" s="213"/>
      <c r="AL52" s="213"/>
    </row>
    <row r="53" spans="1:38" ht="9.9499999999999993" customHeight="1" x14ac:dyDescent="0.25">
      <c r="A53" s="1311">
        <v>12</v>
      </c>
      <c r="B53" s="1312">
        <v>3</v>
      </c>
      <c r="C53" s="1269" t="s">
        <v>5463</v>
      </c>
      <c r="D53" s="1269" t="s">
        <v>5459</v>
      </c>
      <c r="E53" s="1269" t="s">
        <v>5</v>
      </c>
      <c r="F53" s="849"/>
      <c r="G53" s="849"/>
      <c r="H53" s="849"/>
      <c r="I53" s="1269"/>
      <c r="J53" s="849"/>
      <c r="K53" s="849"/>
      <c r="L53" s="849"/>
      <c r="M53" s="1269"/>
      <c r="N53" s="849"/>
      <c r="O53" s="849"/>
      <c r="P53" s="849"/>
      <c r="Q53" s="1269"/>
      <c r="R53" s="849"/>
      <c r="S53" s="849"/>
      <c r="T53" s="849"/>
      <c r="U53" s="1269"/>
      <c r="V53" s="849"/>
      <c r="W53" s="849"/>
      <c r="X53" s="849"/>
      <c r="Y53" s="1269"/>
      <c r="Z53" s="849"/>
      <c r="AA53" s="849"/>
      <c r="AB53" s="849"/>
      <c r="AC53" s="1269"/>
      <c r="AD53" s="849"/>
      <c r="AE53" s="849"/>
      <c r="AF53" s="849"/>
      <c r="AG53" s="1269"/>
      <c r="AH53" s="1269"/>
      <c r="AI53" s="213"/>
      <c r="AJ53" s="1299" t="s">
        <v>5386</v>
      </c>
      <c r="AK53" s="213"/>
      <c r="AL53" s="1269" t="s">
        <v>5459</v>
      </c>
    </row>
    <row r="54" spans="1:38" ht="9.9499999999999993" customHeight="1" x14ac:dyDescent="0.25">
      <c r="A54" s="1311"/>
      <c r="B54" s="1312"/>
      <c r="C54" s="1270"/>
      <c r="D54" s="1270"/>
      <c r="E54" s="1270"/>
      <c r="F54" s="850"/>
      <c r="G54" s="851"/>
      <c r="H54" s="850"/>
      <c r="I54" s="1270"/>
      <c r="J54" s="850"/>
      <c r="K54" s="851"/>
      <c r="L54" s="850"/>
      <c r="M54" s="1270"/>
      <c r="N54" s="850"/>
      <c r="O54" s="851"/>
      <c r="P54" s="850"/>
      <c r="Q54" s="1270"/>
      <c r="R54" s="850"/>
      <c r="S54" s="851"/>
      <c r="T54" s="850"/>
      <c r="U54" s="1270"/>
      <c r="V54" s="850"/>
      <c r="W54" s="851"/>
      <c r="X54" s="850"/>
      <c r="Y54" s="1270"/>
      <c r="Z54" s="850"/>
      <c r="AA54" s="851"/>
      <c r="AB54" s="850"/>
      <c r="AC54" s="1270"/>
      <c r="AD54" s="850"/>
      <c r="AE54" s="851"/>
      <c r="AF54" s="850"/>
      <c r="AG54" s="1270"/>
      <c r="AH54" s="1270"/>
      <c r="AI54" s="213"/>
      <c r="AJ54" s="1300"/>
      <c r="AK54" s="213"/>
      <c r="AL54" s="1270"/>
    </row>
    <row r="55" spans="1:38" ht="9.9499999999999993" customHeight="1" x14ac:dyDescent="0.25">
      <c r="A55" s="1311"/>
      <c r="B55" s="1312"/>
      <c r="C55" s="1271"/>
      <c r="D55" s="1271"/>
      <c r="E55" s="1271"/>
      <c r="F55" s="849"/>
      <c r="G55" s="849"/>
      <c r="H55" s="849"/>
      <c r="I55" s="1271"/>
      <c r="J55" s="849"/>
      <c r="K55" s="849"/>
      <c r="L55" s="849"/>
      <c r="M55" s="1271"/>
      <c r="N55" s="849"/>
      <c r="O55" s="849"/>
      <c r="P55" s="849"/>
      <c r="Q55" s="1271"/>
      <c r="R55" s="849"/>
      <c r="S55" s="849"/>
      <c r="T55" s="849"/>
      <c r="U55" s="1271"/>
      <c r="V55" s="849"/>
      <c r="W55" s="849"/>
      <c r="X55" s="849"/>
      <c r="Y55" s="1271"/>
      <c r="Z55" s="849"/>
      <c r="AA55" s="849"/>
      <c r="AB55" s="849"/>
      <c r="AC55" s="1271"/>
      <c r="AD55" s="849"/>
      <c r="AE55" s="849"/>
      <c r="AF55" s="849"/>
      <c r="AG55" s="1271"/>
      <c r="AH55" s="1271"/>
      <c r="AI55" s="213"/>
      <c r="AJ55" s="1301"/>
      <c r="AK55" s="213"/>
      <c r="AL55" s="1271"/>
    </row>
    <row r="56" spans="1:38" ht="9.9499999999999993" customHeight="1" x14ac:dyDescent="0.25">
      <c r="A56" s="270"/>
      <c r="B56" s="270"/>
      <c r="C56" s="270"/>
      <c r="D56" s="270"/>
      <c r="E56" s="270"/>
      <c r="F56" s="270"/>
      <c r="G56" s="270"/>
      <c r="H56" s="270"/>
      <c r="I56" s="270"/>
      <c r="J56" s="270"/>
      <c r="K56" s="270"/>
      <c r="L56" s="270"/>
      <c r="M56" s="270"/>
      <c r="N56" s="270"/>
      <c r="O56" s="850"/>
      <c r="P56" s="850"/>
      <c r="Q56" s="876"/>
      <c r="R56" s="850"/>
      <c r="S56" s="850"/>
      <c r="T56" s="850"/>
      <c r="U56" s="876"/>
      <c r="V56" s="850"/>
      <c r="W56" s="850"/>
      <c r="X56" s="850"/>
      <c r="Y56" s="876"/>
      <c r="Z56" s="850"/>
      <c r="AA56" s="850"/>
      <c r="AB56" s="850"/>
      <c r="AC56" s="876"/>
      <c r="AD56" s="850"/>
      <c r="AE56" s="850"/>
      <c r="AF56" s="850"/>
      <c r="AG56" s="876"/>
      <c r="AH56" s="876"/>
      <c r="AI56" s="213"/>
      <c r="AJ56" s="876"/>
      <c r="AK56" s="213"/>
      <c r="AL56" s="270"/>
    </row>
    <row r="57" spans="1:38" ht="9.9499999999999993" customHeight="1" x14ac:dyDescent="0.25">
      <c r="A57" s="1311">
        <v>13</v>
      </c>
      <c r="B57" s="1312">
        <v>3</v>
      </c>
      <c r="C57" s="1269" t="s">
        <v>5464</v>
      </c>
      <c r="D57" s="1269" t="s">
        <v>5459</v>
      </c>
      <c r="E57" s="1269" t="s">
        <v>5</v>
      </c>
      <c r="F57" s="849"/>
      <c r="G57" s="849"/>
      <c r="H57" s="849"/>
      <c r="I57" s="1269"/>
      <c r="J57" s="849"/>
      <c r="K57" s="849"/>
      <c r="L57" s="849"/>
      <c r="M57" s="1269"/>
      <c r="N57" s="849"/>
      <c r="O57" s="849"/>
      <c r="P57" s="849"/>
      <c r="Q57" s="1269"/>
      <c r="R57" s="849"/>
      <c r="S57" s="849"/>
      <c r="T57" s="849"/>
      <c r="U57" s="1269"/>
      <c r="V57" s="849"/>
      <c r="W57" s="849"/>
      <c r="X57" s="849"/>
      <c r="Y57" s="1269"/>
      <c r="Z57" s="849"/>
      <c r="AA57" s="849"/>
      <c r="AB57" s="849"/>
      <c r="AC57" s="1269"/>
      <c r="AD57" s="849"/>
      <c r="AE57" s="849"/>
      <c r="AF57" s="849"/>
      <c r="AG57" s="1269"/>
      <c r="AH57" s="1269"/>
      <c r="AI57" s="213"/>
      <c r="AJ57" s="1272" t="s">
        <v>5389</v>
      </c>
      <c r="AK57" s="213"/>
      <c r="AL57" s="1269" t="s">
        <v>5589</v>
      </c>
    </row>
    <row r="58" spans="1:38" ht="9.9499999999999993" customHeight="1" x14ac:dyDescent="0.25">
      <c r="A58" s="1311"/>
      <c r="B58" s="1312"/>
      <c r="C58" s="1270"/>
      <c r="D58" s="1270"/>
      <c r="E58" s="1270"/>
      <c r="F58" s="850"/>
      <c r="G58" s="851"/>
      <c r="H58" s="850"/>
      <c r="I58" s="1270"/>
      <c r="J58" s="850"/>
      <c r="K58" s="851"/>
      <c r="L58" s="850"/>
      <c r="M58" s="1270"/>
      <c r="N58" s="850"/>
      <c r="O58" s="851"/>
      <c r="P58" s="850"/>
      <c r="Q58" s="1270"/>
      <c r="R58" s="850"/>
      <c r="S58" s="851"/>
      <c r="T58" s="850"/>
      <c r="U58" s="1270"/>
      <c r="V58" s="850"/>
      <c r="W58" s="851"/>
      <c r="X58" s="850"/>
      <c r="Y58" s="1270"/>
      <c r="Z58" s="850"/>
      <c r="AA58" s="851"/>
      <c r="AB58" s="850"/>
      <c r="AC58" s="1270"/>
      <c r="AD58" s="850"/>
      <c r="AE58" s="851"/>
      <c r="AF58" s="850"/>
      <c r="AG58" s="1270"/>
      <c r="AH58" s="1270"/>
      <c r="AI58" s="213"/>
      <c r="AJ58" s="1273"/>
      <c r="AK58" s="213"/>
      <c r="AL58" s="1270"/>
    </row>
    <row r="59" spans="1:38" ht="9.9499999999999993" customHeight="1" x14ac:dyDescent="0.25">
      <c r="A59" s="1311"/>
      <c r="B59" s="1312"/>
      <c r="C59" s="1271"/>
      <c r="D59" s="1271"/>
      <c r="E59" s="1271"/>
      <c r="F59" s="849"/>
      <c r="G59" s="849"/>
      <c r="H59" s="849"/>
      <c r="I59" s="1271"/>
      <c r="J59" s="849"/>
      <c r="K59" s="849"/>
      <c r="L59" s="849"/>
      <c r="M59" s="1271"/>
      <c r="N59" s="849"/>
      <c r="O59" s="849"/>
      <c r="P59" s="849"/>
      <c r="Q59" s="1271"/>
      <c r="R59" s="849"/>
      <c r="S59" s="849"/>
      <c r="T59" s="849"/>
      <c r="U59" s="1271"/>
      <c r="V59" s="849"/>
      <c r="W59" s="849"/>
      <c r="X59" s="849"/>
      <c r="Y59" s="1271"/>
      <c r="Z59" s="849"/>
      <c r="AA59" s="849"/>
      <c r="AB59" s="849"/>
      <c r="AC59" s="1271"/>
      <c r="AD59" s="849"/>
      <c r="AE59" s="849"/>
      <c r="AF59" s="849"/>
      <c r="AG59" s="1271"/>
      <c r="AH59" s="1271"/>
      <c r="AI59" s="213"/>
      <c r="AJ59" s="1274"/>
      <c r="AK59" s="213"/>
      <c r="AL59" s="1271"/>
    </row>
    <row r="60" spans="1:38" ht="9.9499999999999993" customHeight="1" x14ac:dyDescent="0.25">
      <c r="A60" s="270"/>
      <c r="B60" s="270"/>
      <c r="C60" s="270"/>
      <c r="D60" s="270"/>
      <c r="E60" s="270"/>
      <c r="F60" s="270"/>
      <c r="G60" s="270"/>
      <c r="H60" s="270"/>
      <c r="I60" s="270"/>
      <c r="J60" s="270"/>
      <c r="K60" s="270"/>
      <c r="L60" s="270"/>
      <c r="M60" s="270"/>
      <c r="N60" s="270"/>
      <c r="O60" s="850"/>
      <c r="P60" s="850"/>
      <c r="Q60" s="876"/>
      <c r="R60" s="850"/>
      <c r="S60" s="850"/>
      <c r="T60" s="850"/>
      <c r="U60" s="876"/>
      <c r="V60" s="850"/>
      <c r="W60" s="850"/>
      <c r="X60" s="850"/>
      <c r="Y60" s="876"/>
      <c r="Z60" s="850"/>
      <c r="AA60" s="850"/>
      <c r="AB60" s="850"/>
      <c r="AC60" s="876"/>
      <c r="AD60" s="850"/>
      <c r="AE60" s="850"/>
      <c r="AF60" s="850"/>
      <c r="AG60" s="876"/>
      <c r="AH60" s="876"/>
      <c r="AI60" s="213"/>
      <c r="AJ60" s="213"/>
      <c r="AK60" s="213"/>
      <c r="AL60" s="213"/>
    </row>
    <row r="61" spans="1:38" ht="9.9499999999999993" customHeight="1" x14ac:dyDescent="0.25">
      <c r="A61" s="1311">
        <v>14</v>
      </c>
      <c r="B61" s="1312">
        <v>3</v>
      </c>
      <c r="C61" s="1269" t="s">
        <v>5465</v>
      </c>
      <c r="D61" s="1269" t="s">
        <v>5459</v>
      </c>
      <c r="E61" s="1269" t="s">
        <v>5</v>
      </c>
      <c r="F61" s="849"/>
      <c r="G61" s="849"/>
      <c r="H61" s="849"/>
      <c r="I61" s="1269"/>
      <c r="J61" s="849"/>
      <c r="K61" s="849"/>
      <c r="L61" s="849"/>
      <c r="M61" s="1269"/>
      <c r="N61" s="849"/>
      <c r="O61" s="849"/>
      <c r="P61" s="849"/>
      <c r="Q61" s="1269"/>
      <c r="R61" s="849"/>
      <c r="S61" s="849"/>
      <c r="T61" s="849"/>
      <c r="U61" s="1269"/>
      <c r="V61" s="849"/>
      <c r="W61" s="849"/>
      <c r="X61" s="849"/>
      <c r="Y61" s="1269"/>
      <c r="Z61" s="849"/>
      <c r="AA61" s="849"/>
      <c r="AB61" s="849"/>
      <c r="AC61" s="1269"/>
      <c r="AD61" s="849"/>
      <c r="AE61" s="849"/>
      <c r="AF61" s="849"/>
      <c r="AG61" s="1269"/>
      <c r="AH61" s="1269"/>
      <c r="AI61" s="213"/>
      <c r="AJ61" s="1275" t="s">
        <v>5397</v>
      </c>
      <c r="AK61" s="213"/>
      <c r="AL61" s="213"/>
    </row>
    <row r="62" spans="1:38" ht="9.9499999999999993" customHeight="1" x14ac:dyDescent="0.25">
      <c r="A62" s="1311"/>
      <c r="B62" s="1312"/>
      <c r="C62" s="1270"/>
      <c r="D62" s="1270"/>
      <c r="E62" s="1270"/>
      <c r="F62" s="850"/>
      <c r="G62" s="851"/>
      <c r="H62" s="850"/>
      <c r="I62" s="1270"/>
      <c r="J62" s="850"/>
      <c r="K62" s="851"/>
      <c r="L62" s="850"/>
      <c r="M62" s="1270"/>
      <c r="N62" s="850"/>
      <c r="O62" s="851"/>
      <c r="P62" s="850"/>
      <c r="Q62" s="1270"/>
      <c r="R62" s="850"/>
      <c r="S62" s="851"/>
      <c r="T62" s="850"/>
      <c r="U62" s="1270"/>
      <c r="V62" s="850"/>
      <c r="W62" s="851"/>
      <c r="X62" s="850"/>
      <c r="Y62" s="1270"/>
      <c r="Z62" s="850"/>
      <c r="AA62" s="851"/>
      <c r="AB62" s="850"/>
      <c r="AC62" s="1270"/>
      <c r="AD62" s="850"/>
      <c r="AE62" s="851"/>
      <c r="AF62" s="850"/>
      <c r="AG62" s="1270"/>
      <c r="AH62" s="1270"/>
      <c r="AI62" s="213"/>
      <c r="AJ62" s="1276"/>
      <c r="AK62" s="213"/>
      <c r="AL62" s="213"/>
    </row>
    <row r="63" spans="1:38" ht="9.9499999999999993" customHeight="1" x14ac:dyDescent="0.25">
      <c r="A63" s="1311"/>
      <c r="B63" s="1312"/>
      <c r="C63" s="1271"/>
      <c r="D63" s="1271"/>
      <c r="E63" s="1271"/>
      <c r="F63" s="849"/>
      <c r="G63" s="849"/>
      <c r="H63" s="849"/>
      <c r="I63" s="1271"/>
      <c r="J63" s="849"/>
      <c r="K63" s="849"/>
      <c r="L63" s="849"/>
      <c r="M63" s="1271"/>
      <c r="N63" s="849"/>
      <c r="O63" s="849"/>
      <c r="P63" s="849"/>
      <c r="Q63" s="1271"/>
      <c r="R63" s="849"/>
      <c r="S63" s="849"/>
      <c r="T63" s="849"/>
      <c r="U63" s="1271"/>
      <c r="V63" s="849"/>
      <c r="W63" s="849"/>
      <c r="X63" s="849"/>
      <c r="Y63" s="1271"/>
      <c r="Z63" s="849"/>
      <c r="AA63" s="849"/>
      <c r="AB63" s="849"/>
      <c r="AC63" s="1271"/>
      <c r="AD63" s="849"/>
      <c r="AE63" s="849"/>
      <c r="AF63" s="849"/>
      <c r="AG63" s="1271"/>
      <c r="AH63" s="1271"/>
      <c r="AI63" s="213"/>
      <c r="AJ63" s="1277"/>
      <c r="AK63" s="213"/>
      <c r="AL63" s="213"/>
    </row>
    <row r="64" spans="1:38" ht="9.9499999999999993" customHeight="1" x14ac:dyDescent="0.25">
      <c r="A64" s="270"/>
      <c r="B64" s="270"/>
      <c r="C64" s="270"/>
      <c r="D64" s="270"/>
      <c r="E64" s="270"/>
      <c r="F64" s="270"/>
      <c r="G64" s="270"/>
      <c r="H64" s="270"/>
      <c r="I64" s="270"/>
      <c r="J64" s="270"/>
      <c r="K64" s="270"/>
      <c r="L64" s="270"/>
      <c r="M64" s="270"/>
      <c r="N64" s="270"/>
      <c r="O64" s="850"/>
      <c r="P64" s="850"/>
      <c r="Q64" s="876"/>
      <c r="R64" s="850"/>
      <c r="S64" s="850"/>
      <c r="T64" s="850"/>
      <c r="U64" s="876"/>
      <c r="V64" s="850"/>
      <c r="W64" s="850"/>
      <c r="X64" s="850"/>
      <c r="Y64" s="876"/>
      <c r="Z64" s="850"/>
      <c r="AA64" s="850"/>
      <c r="AB64" s="850"/>
      <c r="AC64" s="876"/>
      <c r="AD64" s="850"/>
      <c r="AE64" s="850"/>
      <c r="AF64" s="850"/>
      <c r="AG64" s="876"/>
      <c r="AH64" s="876"/>
      <c r="AI64" s="213"/>
      <c r="AJ64" s="213"/>
      <c r="AK64" s="213"/>
      <c r="AL64" s="213"/>
    </row>
    <row r="65" spans="1:38" ht="9.9499999999999993" customHeight="1" x14ac:dyDescent="0.25">
      <c r="A65" s="1311">
        <v>15</v>
      </c>
      <c r="B65" s="1312">
        <v>3</v>
      </c>
      <c r="C65" s="1269" t="s">
        <v>5466</v>
      </c>
      <c r="D65" s="1269" t="s">
        <v>5459</v>
      </c>
      <c r="E65" s="1269" t="s">
        <v>5</v>
      </c>
      <c r="F65" s="849"/>
      <c r="G65" s="849"/>
      <c r="H65" s="849"/>
      <c r="I65" s="1269"/>
      <c r="J65" s="849"/>
      <c r="K65" s="849"/>
      <c r="L65" s="849"/>
      <c r="M65" s="1269"/>
      <c r="N65" s="849"/>
      <c r="O65" s="849"/>
      <c r="P65" s="849"/>
      <c r="Q65" s="1269"/>
      <c r="R65" s="849"/>
      <c r="S65" s="849"/>
      <c r="T65" s="849"/>
      <c r="U65" s="1269"/>
      <c r="V65" s="849"/>
      <c r="W65" s="849"/>
      <c r="X65" s="849"/>
      <c r="Y65" s="1269"/>
      <c r="Z65" s="849"/>
      <c r="AA65" s="849"/>
      <c r="AB65" s="849"/>
      <c r="AC65" s="1269"/>
      <c r="AD65" s="849"/>
      <c r="AE65" s="849"/>
      <c r="AF65" s="849"/>
      <c r="AG65" s="1269"/>
      <c r="AH65" s="1269"/>
      <c r="AI65" s="213"/>
      <c r="AJ65" s="1278" t="s">
        <v>5403</v>
      </c>
      <c r="AK65" s="213"/>
      <c r="AL65" s="213"/>
    </row>
    <row r="66" spans="1:38" ht="9.9499999999999993" customHeight="1" x14ac:dyDescent="0.25">
      <c r="A66" s="1311"/>
      <c r="B66" s="1312"/>
      <c r="C66" s="1270"/>
      <c r="D66" s="1270"/>
      <c r="E66" s="1270"/>
      <c r="F66" s="850"/>
      <c r="G66" s="851"/>
      <c r="H66" s="850"/>
      <c r="I66" s="1270"/>
      <c r="J66" s="850"/>
      <c r="K66" s="851"/>
      <c r="L66" s="850"/>
      <c r="M66" s="1270"/>
      <c r="N66" s="850"/>
      <c r="O66" s="851"/>
      <c r="P66" s="850"/>
      <c r="Q66" s="1270"/>
      <c r="R66" s="850"/>
      <c r="S66" s="851"/>
      <c r="T66" s="850"/>
      <c r="U66" s="1270"/>
      <c r="V66" s="850"/>
      <c r="W66" s="851"/>
      <c r="X66" s="850"/>
      <c r="Y66" s="1270"/>
      <c r="Z66" s="850"/>
      <c r="AA66" s="851"/>
      <c r="AB66" s="850"/>
      <c r="AC66" s="1270"/>
      <c r="AD66" s="850"/>
      <c r="AE66" s="851"/>
      <c r="AF66" s="850"/>
      <c r="AG66" s="1270"/>
      <c r="AH66" s="1270"/>
      <c r="AI66" s="213"/>
      <c r="AJ66" s="1279"/>
      <c r="AK66" s="213"/>
      <c r="AL66" s="213"/>
    </row>
    <row r="67" spans="1:38" ht="9.9499999999999993" customHeight="1" x14ac:dyDescent="0.25">
      <c r="A67" s="1311"/>
      <c r="B67" s="1312"/>
      <c r="C67" s="1271"/>
      <c r="D67" s="1271"/>
      <c r="E67" s="1271"/>
      <c r="F67" s="849"/>
      <c r="G67" s="849"/>
      <c r="H67" s="849"/>
      <c r="I67" s="1271"/>
      <c r="J67" s="849"/>
      <c r="K67" s="849"/>
      <c r="L67" s="849"/>
      <c r="M67" s="1271"/>
      <c r="N67" s="849"/>
      <c r="O67" s="849"/>
      <c r="P67" s="849"/>
      <c r="Q67" s="1271"/>
      <c r="R67" s="849"/>
      <c r="S67" s="849"/>
      <c r="T67" s="849"/>
      <c r="U67" s="1271"/>
      <c r="V67" s="849"/>
      <c r="W67" s="849"/>
      <c r="X67" s="849"/>
      <c r="Y67" s="1271"/>
      <c r="Z67" s="849"/>
      <c r="AA67" s="849"/>
      <c r="AB67" s="849"/>
      <c r="AC67" s="1271"/>
      <c r="AD67" s="849"/>
      <c r="AE67" s="849"/>
      <c r="AF67" s="849"/>
      <c r="AG67" s="1271"/>
      <c r="AH67" s="1271"/>
      <c r="AI67" s="213"/>
      <c r="AJ67" s="1280"/>
      <c r="AK67" s="213"/>
      <c r="AL67" s="213"/>
    </row>
    <row r="68" spans="1:38" ht="9.9499999999999993" customHeight="1" x14ac:dyDescent="0.25">
      <c r="A68" s="270"/>
      <c r="B68" s="270"/>
      <c r="C68" s="270"/>
      <c r="D68" s="270"/>
      <c r="E68" s="270"/>
      <c r="F68" s="270"/>
      <c r="G68" s="270"/>
      <c r="H68" s="270"/>
      <c r="I68" s="270"/>
      <c r="J68" s="270"/>
      <c r="K68" s="270"/>
      <c r="L68" s="270"/>
      <c r="M68" s="270"/>
      <c r="N68" s="270"/>
      <c r="O68" s="850"/>
      <c r="P68" s="850"/>
      <c r="Q68" s="876"/>
      <c r="R68" s="850"/>
      <c r="S68" s="850"/>
      <c r="T68" s="850"/>
      <c r="U68" s="876"/>
      <c r="V68" s="850"/>
      <c r="W68" s="850"/>
      <c r="X68" s="850"/>
      <c r="Y68" s="876"/>
      <c r="Z68" s="850"/>
      <c r="AA68" s="850"/>
      <c r="AB68" s="850"/>
      <c r="AC68" s="876"/>
      <c r="AD68" s="850"/>
      <c r="AE68" s="850"/>
      <c r="AF68" s="850"/>
      <c r="AG68" s="876"/>
      <c r="AH68" s="876"/>
      <c r="AI68" s="213"/>
      <c r="AJ68" s="213"/>
      <c r="AK68" s="213"/>
      <c r="AL68" s="213"/>
    </row>
    <row r="69" spans="1:38" ht="9.9499999999999993" customHeight="1" x14ac:dyDescent="0.25">
      <c r="A69" s="1311">
        <v>16</v>
      </c>
      <c r="B69" s="1312">
        <v>4</v>
      </c>
      <c r="C69" s="1269" t="s">
        <v>5458</v>
      </c>
      <c r="D69" s="1269" t="s">
        <v>5459</v>
      </c>
      <c r="E69" s="1269" t="s">
        <v>5</v>
      </c>
      <c r="F69" s="849"/>
      <c r="G69" s="849"/>
      <c r="H69" s="849"/>
      <c r="I69" s="1269"/>
      <c r="J69" s="849"/>
      <c r="K69" s="849"/>
      <c r="L69" s="849"/>
      <c r="M69" s="1269"/>
      <c r="N69" s="849"/>
      <c r="O69" s="849"/>
      <c r="P69" s="849"/>
      <c r="Q69" s="1269"/>
      <c r="R69" s="849"/>
      <c r="S69" s="849"/>
      <c r="T69" s="849"/>
      <c r="U69" s="1269"/>
      <c r="V69" s="849"/>
      <c r="W69" s="849"/>
      <c r="X69" s="849"/>
      <c r="Y69" s="1269"/>
      <c r="Z69" s="849"/>
      <c r="AA69" s="849"/>
      <c r="AB69" s="849"/>
      <c r="AC69" s="1269"/>
      <c r="AD69" s="849"/>
      <c r="AE69" s="849"/>
      <c r="AF69" s="849"/>
      <c r="AG69" s="1269"/>
      <c r="AH69" s="1269"/>
      <c r="AI69" s="213"/>
      <c r="AJ69" s="1281" t="s">
        <v>5472</v>
      </c>
      <c r="AK69" s="213"/>
      <c r="AL69" s="213"/>
    </row>
    <row r="70" spans="1:38" ht="9.9499999999999993" customHeight="1" x14ac:dyDescent="0.25">
      <c r="A70" s="1311"/>
      <c r="B70" s="1312"/>
      <c r="C70" s="1270"/>
      <c r="D70" s="1270"/>
      <c r="E70" s="1270"/>
      <c r="F70" s="850"/>
      <c r="G70" s="851"/>
      <c r="H70" s="850"/>
      <c r="I70" s="1270"/>
      <c r="J70" s="850"/>
      <c r="K70" s="851"/>
      <c r="L70" s="850"/>
      <c r="M70" s="1270"/>
      <c r="N70" s="850"/>
      <c r="O70" s="851"/>
      <c r="P70" s="850"/>
      <c r="Q70" s="1270"/>
      <c r="R70" s="850"/>
      <c r="S70" s="851"/>
      <c r="T70" s="850"/>
      <c r="U70" s="1270"/>
      <c r="V70" s="850"/>
      <c r="W70" s="851"/>
      <c r="X70" s="850"/>
      <c r="Y70" s="1270"/>
      <c r="Z70" s="850"/>
      <c r="AA70" s="851"/>
      <c r="AB70" s="850"/>
      <c r="AC70" s="1270"/>
      <c r="AD70" s="850"/>
      <c r="AE70" s="851"/>
      <c r="AF70" s="850"/>
      <c r="AG70" s="1270"/>
      <c r="AH70" s="1270"/>
      <c r="AI70" s="213"/>
      <c r="AJ70" s="1282"/>
      <c r="AK70" s="213"/>
      <c r="AL70" s="213"/>
    </row>
    <row r="71" spans="1:38" ht="9.9499999999999993" customHeight="1" x14ac:dyDescent="0.25">
      <c r="A71" s="1311"/>
      <c r="B71" s="1312"/>
      <c r="C71" s="1271"/>
      <c r="D71" s="1271"/>
      <c r="E71" s="1271"/>
      <c r="F71" s="849"/>
      <c r="G71" s="849"/>
      <c r="H71" s="849"/>
      <c r="I71" s="1271"/>
      <c r="J71" s="849"/>
      <c r="K71" s="849"/>
      <c r="L71" s="849"/>
      <c r="M71" s="1271"/>
      <c r="N71" s="849"/>
      <c r="O71" s="849"/>
      <c r="P71" s="849"/>
      <c r="Q71" s="1271"/>
      <c r="R71" s="849"/>
      <c r="S71" s="849"/>
      <c r="T71" s="849"/>
      <c r="U71" s="1271"/>
      <c r="V71" s="849"/>
      <c r="W71" s="849"/>
      <c r="X71" s="849"/>
      <c r="Y71" s="1271"/>
      <c r="Z71" s="849"/>
      <c r="AA71" s="849"/>
      <c r="AB71" s="849"/>
      <c r="AC71" s="1271"/>
      <c r="AD71" s="849"/>
      <c r="AE71" s="849"/>
      <c r="AF71" s="849"/>
      <c r="AG71" s="1271"/>
      <c r="AH71" s="1271"/>
      <c r="AI71" s="213"/>
      <c r="AJ71" s="1283"/>
      <c r="AK71" s="213"/>
      <c r="AL71" s="213"/>
    </row>
    <row r="72" spans="1:38" ht="9.9499999999999993" customHeight="1" x14ac:dyDescent="0.25">
      <c r="A72" s="270"/>
      <c r="B72" s="270"/>
      <c r="C72" s="270"/>
      <c r="D72" s="270"/>
      <c r="E72" s="270"/>
      <c r="F72" s="270"/>
      <c r="G72" s="270"/>
      <c r="H72" s="270"/>
      <c r="I72" s="270"/>
      <c r="J72" s="270"/>
      <c r="K72" s="270"/>
      <c r="L72" s="270"/>
      <c r="M72" s="270"/>
      <c r="N72" s="270"/>
      <c r="O72" s="850"/>
      <c r="P72" s="850"/>
      <c r="Q72" s="876"/>
      <c r="R72" s="850"/>
      <c r="S72" s="850"/>
      <c r="T72" s="850"/>
      <c r="U72" s="876"/>
      <c r="V72" s="850"/>
      <c r="W72" s="850"/>
      <c r="X72" s="850"/>
      <c r="Y72" s="876"/>
      <c r="Z72" s="850"/>
      <c r="AA72" s="850"/>
      <c r="AB72" s="850"/>
      <c r="AC72" s="876"/>
      <c r="AD72" s="850"/>
      <c r="AE72" s="850"/>
      <c r="AF72" s="850"/>
      <c r="AG72" s="876"/>
      <c r="AH72" s="876"/>
      <c r="AI72" s="213"/>
      <c r="AJ72" s="213"/>
      <c r="AK72" s="213"/>
      <c r="AL72" s="213"/>
    </row>
    <row r="73" spans="1:38" ht="9.9499999999999993" customHeight="1" x14ac:dyDescent="0.25">
      <c r="A73" s="1311">
        <v>17</v>
      </c>
      <c r="B73" s="1312">
        <v>4</v>
      </c>
      <c r="C73" s="1269" t="s">
        <v>5463</v>
      </c>
      <c r="D73" s="1269" t="s">
        <v>5459</v>
      </c>
      <c r="E73" s="1269" t="s">
        <v>5</v>
      </c>
      <c r="F73" s="849"/>
      <c r="G73" s="849"/>
      <c r="H73" s="849"/>
      <c r="I73" s="1269"/>
      <c r="J73" s="849"/>
      <c r="K73" s="849"/>
      <c r="L73" s="849"/>
      <c r="M73" s="1269"/>
      <c r="N73" s="849"/>
      <c r="O73" s="849"/>
      <c r="P73" s="849"/>
      <c r="Q73" s="1269"/>
      <c r="R73" s="849"/>
      <c r="S73" s="849"/>
      <c r="T73" s="849"/>
      <c r="U73" s="1269"/>
      <c r="V73" s="849"/>
      <c r="W73" s="849"/>
      <c r="X73" s="849"/>
      <c r="Y73" s="1269"/>
      <c r="Z73" s="849"/>
      <c r="AA73" s="849"/>
      <c r="AB73" s="849"/>
      <c r="AC73" s="1269"/>
      <c r="AD73" s="849"/>
      <c r="AE73" s="849"/>
      <c r="AF73" s="849"/>
      <c r="AG73" s="1269"/>
      <c r="AH73" s="1269"/>
      <c r="AI73" s="213"/>
      <c r="AJ73" s="1284" t="s">
        <v>5371</v>
      </c>
      <c r="AK73" s="213"/>
      <c r="AL73" s="213"/>
    </row>
    <row r="74" spans="1:38" ht="9.9499999999999993" customHeight="1" x14ac:dyDescent="0.25">
      <c r="A74" s="1311"/>
      <c r="B74" s="1312"/>
      <c r="C74" s="1270"/>
      <c r="D74" s="1270"/>
      <c r="E74" s="1270"/>
      <c r="F74" s="850"/>
      <c r="G74" s="851"/>
      <c r="H74" s="850"/>
      <c r="I74" s="1270"/>
      <c r="J74" s="850"/>
      <c r="K74" s="851"/>
      <c r="L74" s="850"/>
      <c r="M74" s="1270"/>
      <c r="N74" s="850"/>
      <c r="O74" s="851"/>
      <c r="P74" s="850"/>
      <c r="Q74" s="1270"/>
      <c r="R74" s="850"/>
      <c r="S74" s="851"/>
      <c r="T74" s="850"/>
      <c r="U74" s="1270"/>
      <c r="V74" s="850"/>
      <c r="W74" s="851"/>
      <c r="X74" s="850"/>
      <c r="Y74" s="1270"/>
      <c r="Z74" s="850"/>
      <c r="AA74" s="851"/>
      <c r="AB74" s="850"/>
      <c r="AC74" s="1270"/>
      <c r="AD74" s="850"/>
      <c r="AE74" s="851"/>
      <c r="AF74" s="850"/>
      <c r="AG74" s="1270"/>
      <c r="AH74" s="1270"/>
      <c r="AI74" s="213"/>
      <c r="AJ74" s="1285"/>
      <c r="AK74" s="213"/>
      <c r="AL74" s="213"/>
    </row>
    <row r="75" spans="1:38" ht="9.9499999999999993" customHeight="1" x14ac:dyDescent="0.25">
      <c r="A75" s="1311"/>
      <c r="B75" s="1312"/>
      <c r="C75" s="1271"/>
      <c r="D75" s="1271"/>
      <c r="E75" s="1271"/>
      <c r="F75" s="849"/>
      <c r="G75" s="849"/>
      <c r="H75" s="849"/>
      <c r="I75" s="1271"/>
      <c r="J75" s="849"/>
      <c r="K75" s="849"/>
      <c r="L75" s="849"/>
      <c r="M75" s="1271"/>
      <c r="N75" s="849"/>
      <c r="O75" s="849"/>
      <c r="P75" s="849"/>
      <c r="Q75" s="1271"/>
      <c r="R75" s="849"/>
      <c r="S75" s="849"/>
      <c r="T75" s="849"/>
      <c r="U75" s="1271"/>
      <c r="V75" s="849"/>
      <c r="W75" s="849"/>
      <c r="X75" s="849"/>
      <c r="Y75" s="1271"/>
      <c r="Z75" s="849"/>
      <c r="AA75" s="849"/>
      <c r="AB75" s="849"/>
      <c r="AC75" s="1271"/>
      <c r="AD75" s="849"/>
      <c r="AE75" s="849"/>
      <c r="AF75" s="849"/>
      <c r="AG75" s="1271"/>
      <c r="AH75" s="1271"/>
      <c r="AI75" s="213"/>
      <c r="AJ75" s="1286"/>
      <c r="AK75" s="213"/>
      <c r="AL75" s="213"/>
    </row>
    <row r="76" spans="1:38" ht="9.9499999999999993" customHeight="1" x14ac:dyDescent="0.25">
      <c r="A76" s="270"/>
      <c r="B76" s="270"/>
      <c r="C76" s="270"/>
      <c r="D76" s="270"/>
      <c r="E76" s="270"/>
      <c r="F76" s="270"/>
      <c r="G76" s="270"/>
      <c r="H76" s="270"/>
      <c r="I76" s="270"/>
      <c r="J76" s="270"/>
      <c r="K76" s="270"/>
      <c r="L76" s="270"/>
      <c r="M76" s="270"/>
      <c r="N76" s="270"/>
      <c r="O76" s="850"/>
      <c r="P76" s="850"/>
      <c r="Q76" s="876"/>
      <c r="R76" s="850"/>
      <c r="S76" s="850"/>
      <c r="T76" s="850"/>
      <c r="U76" s="876"/>
      <c r="V76" s="850"/>
      <c r="W76" s="850"/>
      <c r="X76" s="850"/>
      <c r="Y76" s="876"/>
      <c r="Z76" s="850"/>
      <c r="AA76" s="850"/>
      <c r="AB76" s="850"/>
      <c r="AC76" s="876"/>
      <c r="AD76" s="850"/>
      <c r="AE76" s="850"/>
      <c r="AF76" s="850"/>
      <c r="AG76" s="876"/>
      <c r="AH76" s="876"/>
      <c r="AI76" s="213"/>
      <c r="AJ76" s="876"/>
      <c r="AK76" s="213"/>
      <c r="AL76" s="213"/>
    </row>
    <row r="77" spans="1:38" ht="9.9499999999999993" customHeight="1" x14ac:dyDescent="0.25">
      <c r="A77" s="1311">
        <v>18</v>
      </c>
      <c r="B77" s="1312">
        <v>4</v>
      </c>
      <c r="C77" s="1269" t="s">
        <v>5464</v>
      </c>
      <c r="D77" s="1269" t="s">
        <v>5459</v>
      </c>
      <c r="E77" s="1269" t="s">
        <v>5</v>
      </c>
      <c r="F77" s="849"/>
      <c r="G77" s="849"/>
      <c r="H77" s="849"/>
      <c r="I77" s="1269"/>
      <c r="J77" s="849"/>
      <c r="K77" s="849"/>
      <c r="L77" s="849"/>
      <c r="M77" s="1269"/>
      <c r="N77" s="849"/>
      <c r="O77" s="849"/>
      <c r="P77" s="849"/>
      <c r="Q77" s="1269"/>
      <c r="R77" s="849"/>
      <c r="S77" s="849"/>
      <c r="T77" s="849"/>
      <c r="U77" s="1269"/>
      <c r="V77" s="849"/>
      <c r="W77" s="849"/>
      <c r="X77" s="849"/>
      <c r="Y77" s="1269"/>
      <c r="Z77" s="849"/>
      <c r="AA77" s="849"/>
      <c r="AB77" s="849"/>
      <c r="AC77" s="1269"/>
      <c r="AD77" s="849"/>
      <c r="AE77" s="849"/>
      <c r="AF77" s="849"/>
      <c r="AG77" s="1269"/>
      <c r="AH77" s="1269"/>
      <c r="AI77" s="213"/>
      <c r="AJ77" s="1287" t="s">
        <v>5374</v>
      </c>
      <c r="AK77" s="213"/>
      <c r="AL77" s="213"/>
    </row>
    <row r="78" spans="1:38" ht="9.9499999999999993" customHeight="1" x14ac:dyDescent="0.25">
      <c r="A78" s="1311"/>
      <c r="B78" s="1312"/>
      <c r="C78" s="1270"/>
      <c r="D78" s="1270"/>
      <c r="E78" s="1270"/>
      <c r="F78" s="850"/>
      <c r="G78" s="851"/>
      <c r="H78" s="850"/>
      <c r="I78" s="1270"/>
      <c r="J78" s="850"/>
      <c r="K78" s="851"/>
      <c r="L78" s="850"/>
      <c r="M78" s="1270"/>
      <c r="N78" s="850"/>
      <c r="O78" s="851"/>
      <c r="P78" s="850"/>
      <c r="Q78" s="1270"/>
      <c r="R78" s="850"/>
      <c r="S78" s="851"/>
      <c r="T78" s="850"/>
      <c r="U78" s="1270"/>
      <c r="V78" s="850"/>
      <c r="W78" s="851"/>
      <c r="X78" s="850"/>
      <c r="Y78" s="1270"/>
      <c r="Z78" s="850"/>
      <c r="AA78" s="851"/>
      <c r="AB78" s="850"/>
      <c r="AC78" s="1270"/>
      <c r="AD78" s="850"/>
      <c r="AE78" s="851"/>
      <c r="AF78" s="850"/>
      <c r="AG78" s="1270"/>
      <c r="AH78" s="1270"/>
      <c r="AI78" s="213"/>
      <c r="AJ78" s="1288"/>
      <c r="AK78" s="213"/>
      <c r="AL78" s="213"/>
    </row>
    <row r="79" spans="1:38" ht="9.9499999999999993" customHeight="1" x14ac:dyDescent="0.25">
      <c r="A79" s="1311"/>
      <c r="B79" s="1312"/>
      <c r="C79" s="1271"/>
      <c r="D79" s="1271"/>
      <c r="E79" s="1271"/>
      <c r="F79" s="849"/>
      <c r="G79" s="849"/>
      <c r="H79" s="849"/>
      <c r="I79" s="1271"/>
      <c r="J79" s="849"/>
      <c r="K79" s="849"/>
      <c r="L79" s="849"/>
      <c r="M79" s="1271"/>
      <c r="N79" s="849"/>
      <c r="O79" s="849"/>
      <c r="P79" s="849"/>
      <c r="Q79" s="1271"/>
      <c r="R79" s="849"/>
      <c r="S79" s="849"/>
      <c r="T79" s="849"/>
      <c r="U79" s="1271"/>
      <c r="V79" s="849"/>
      <c r="W79" s="849"/>
      <c r="X79" s="849"/>
      <c r="Y79" s="1271"/>
      <c r="Z79" s="849"/>
      <c r="AA79" s="849"/>
      <c r="AB79" s="849"/>
      <c r="AC79" s="1271"/>
      <c r="AD79" s="849"/>
      <c r="AE79" s="849"/>
      <c r="AF79" s="849"/>
      <c r="AG79" s="1271"/>
      <c r="AH79" s="1271"/>
      <c r="AI79" s="213"/>
      <c r="AJ79" s="1289"/>
      <c r="AK79" s="213"/>
      <c r="AL79" s="213"/>
    </row>
    <row r="80" spans="1:38" ht="9.9499999999999993" customHeight="1" x14ac:dyDescent="0.25">
      <c r="A80" s="270"/>
      <c r="B80" s="270"/>
      <c r="C80" s="270"/>
      <c r="D80" s="270"/>
      <c r="E80" s="270"/>
      <c r="F80" s="270"/>
      <c r="G80" s="270"/>
      <c r="H80" s="270"/>
      <c r="I80" s="270"/>
      <c r="J80" s="270"/>
      <c r="K80" s="270"/>
      <c r="L80" s="270"/>
      <c r="M80" s="270"/>
      <c r="N80" s="270"/>
      <c r="O80" s="850"/>
      <c r="P80" s="850"/>
      <c r="Q80" s="876"/>
      <c r="R80" s="850"/>
      <c r="S80" s="850"/>
      <c r="T80" s="850"/>
      <c r="U80" s="876"/>
      <c r="V80" s="850"/>
      <c r="W80" s="850"/>
      <c r="X80" s="850"/>
      <c r="Y80" s="876"/>
      <c r="Z80" s="850"/>
      <c r="AA80" s="850"/>
      <c r="AB80" s="850"/>
      <c r="AC80" s="876"/>
      <c r="AD80" s="850"/>
      <c r="AE80" s="850"/>
      <c r="AF80" s="850"/>
      <c r="AG80" s="876"/>
      <c r="AH80" s="876"/>
      <c r="AI80" s="213"/>
      <c r="AJ80" s="213"/>
      <c r="AK80" s="213"/>
      <c r="AL80" s="213"/>
    </row>
    <row r="81" spans="1:38" ht="9.9499999999999993" customHeight="1" x14ac:dyDescent="0.25">
      <c r="A81" s="1311">
        <v>19</v>
      </c>
      <c r="B81" s="1312">
        <v>4</v>
      </c>
      <c r="C81" s="1269" t="s">
        <v>5465</v>
      </c>
      <c r="D81" s="1269" t="s">
        <v>5459</v>
      </c>
      <c r="E81" s="1269" t="s">
        <v>5</v>
      </c>
      <c r="F81" s="849"/>
      <c r="G81" s="849"/>
      <c r="H81" s="849"/>
      <c r="I81" s="1269"/>
      <c r="J81" s="849"/>
      <c r="K81" s="849"/>
      <c r="L81" s="849"/>
      <c r="M81" s="1269"/>
      <c r="N81" s="849"/>
      <c r="O81" s="849"/>
      <c r="P81" s="849"/>
      <c r="Q81" s="1269"/>
      <c r="R81" s="849"/>
      <c r="S81" s="849"/>
      <c r="T81" s="849"/>
      <c r="U81" s="1269"/>
      <c r="V81" s="849"/>
      <c r="W81" s="849"/>
      <c r="X81" s="849"/>
      <c r="Y81" s="1269"/>
      <c r="Z81" s="849"/>
      <c r="AA81" s="849"/>
      <c r="AB81" s="849"/>
      <c r="AC81" s="1269"/>
      <c r="AD81" s="849"/>
      <c r="AE81" s="849"/>
      <c r="AF81" s="849"/>
      <c r="AG81" s="1269"/>
      <c r="AH81" s="1269"/>
      <c r="AI81" s="213"/>
      <c r="AJ81" s="1269" t="s">
        <v>5583</v>
      </c>
      <c r="AK81" s="213"/>
      <c r="AL81" s="213"/>
    </row>
    <row r="82" spans="1:38" ht="9.9499999999999993" customHeight="1" x14ac:dyDescent="0.25">
      <c r="A82" s="1311"/>
      <c r="B82" s="1312"/>
      <c r="C82" s="1270"/>
      <c r="D82" s="1270"/>
      <c r="E82" s="1270"/>
      <c r="F82" s="850"/>
      <c r="G82" s="851"/>
      <c r="H82" s="850"/>
      <c r="I82" s="1270"/>
      <c r="J82" s="850"/>
      <c r="K82" s="851"/>
      <c r="L82" s="850"/>
      <c r="M82" s="1270"/>
      <c r="N82" s="850"/>
      <c r="O82" s="851"/>
      <c r="P82" s="850"/>
      <c r="Q82" s="1270"/>
      <c r="R82" s="850"/>
      <c r="S82" s="851"/>
      <c r="T82" s="850"/>
      <c r="U82" s="1270"/>
      <c r="V82" s="850"/>
      <c r="W82" s="851"/>
      <c r="X82" s="850"/>
      <c r="Y82" s="1270"/>
      <c r="Z82" s="850"/>
      <c r="AA82" s="851"/>
      <c r="AB82" s="850"/>
      <c r="AC82" s="1270"/>
      <c r="AD82" s="850"/>
      <c r="AE82" s="851"/>
      <c r="AF82" s="850"/>
      <c r="AG82" s="1270"/>
      <c r="AH82" s="1270"/>
      <c r="AI82" s="213"/>
      <c r="AJ82" s="1270"/>
      <c r="AK82" s="213"/>
      <c r="AL82" s="213"/>
    </row>
    <row r="83" spans="1:38" ht="9.9499999999999993" customHeight="1" x14ac:dyDescent="0.25">
      <c r="A83" s="1311"/>
      <c r="B83" s="1312"/>
      <c r="C83" s="1271"/>
      <c r="D83" s="1271"/>
      <c r="E83" s="1271"/>
      <c r="F83" s="849"/>
      <c r="G83" s="849"/>
      <c r="H83" s="849"/>
      <c r="I83" s="1271"/>
      <c r="J83" s="849"/>
      <c r="K83" s="849"/>
      <c r="L83" s="849"/>
      <c r="M83" s="1271"/>
      <c r="N83" s="849"/>
      <c r="O83" s="849"/>
      <c r="P83" s="849"/>
      <c r="Q83" s="1271"/>
      <c r="R83" s="849"/>
      <c r="S83" s="849"/>
      <c r="T83" s="849"/>
      <c r="U83" s="1271"/>
      <c r="V83" s="849"/>
      <c r="W83" s="849"/>
      <c r="X83" s="849"/>
      <c r="Y83" s="1271"/>
      <c r="Z83" s="849"/>
      <c r="AA83" s="849"/>
      <c r="AB83" s="849"/>
      <c r="AC83" s="1271"/>
      <c r="AD83" s="849"/>
      <c r="AE83" s="849"/>
      <c r="AF83" s="849"/>
      <c r="AG83" s="1271"/>
      <c r="AH83" s="1271"/>
      <c r="AI83" s="213"/>
      <c r="AJ83" s="1271"/>
      <c r="AK83" s="213"/>
      <c r="AL83" s="213"/>
    </row>
    <row r="84" spans="1:38" ht="9.9499999999999993" customHeight="1" x14ac:dyDescent="0.25">
      <c r="A84" s="270"/>
      <c r="B84" s="270"/>
      <c r="C84" s="270"/>
      <c r="D84" s="270"/>
      <c r="E84" s="270"/>
      <c r="F84" s="270"/>
      <c r="G84" s="270"/>
      <c r="H84" s="270"/>
      <c r="I84" s="270"/>
      <c r="J84" s="270"/>
      <c r="K84" s="270"/>
      <c r="L84" s="270"/>
      <c r="M84" s="270"/>
      <c r="N84" s="270"/>
      <c r="O84" s="850"/>
      <c r="P84" s="850"/>
      <c r="Q84" s="876"/>
      <c r="R84" s="850"/>
      <c r="S84" s="850"/>
      <c r="T84" s="850"/>
      <c r="U84" s="876"/>
      <c r="V84" s="850"/>
      <c r="W84" s="850"/>
      <c r="X84" s="850"/>
      <c r="Y84" s="876"/>
      <c r="Z84" s="850"/>
      <c r="AA84" s="850"/>
      <c r="AB84" s="850"/>
      <c r="AC84" s="876"/>
      <c r="AD84" s="850"/>
      <c r="AE84" s="850"/>
      <c r="AF84" s="850"/>
      <c r="AG84" s="876"/>
      <c r="AH84" s="876"/>
      <c r="AI84" s="213"/>
      <c r="AJ84" s="213"/>
      <c r="AK84" s="213"/>
      <c r="AL84" s="213"/>
    </row>
    <row r="85" spans="1:38" ht="9.9499999999999993" customHeight="1" x14ac:dyDescent="0.25">
      <c r="A85" s="1311">
        <v>20</v>
      </c>
      <c r="B85" s="1312">
        <v>4</v>
      </c>
      <c r="C85" s="1269" t="s">
        <v>5466</v>
      </c>
      <c r="D85" s="1269" t="s">
        <v>5459</v>
      </c>
      <c r="E85" s="1269" t="s">
        <v>5</v>
      </c>
      <c r="F85" s="849"/>
      <c r="G85" s="849"/>
      <c r="H85" s="849"/>
      <c r="I85" s="1269"/>
      <c r="J85" s="849"/>
      <c r="K85" s="849"/>
      <c r="L85" s="849"/>
      <c r="M85" s="1269"/>
      <c r="N85" s="849"/>
      <c r="O85" s="849"/>
      <c r="P85" s="849"/>
      <c r="Q85" s="1269"/>
      <c r="R85" s="849"/>
      <c r="S85" s="849"/>
      <c r="T85" s="849"/>
      <c r="U85" s="1269"/>
      <c r="V85" s="849"/>
      <c r="W85" s="849"/>
      <c r="X85" s="849"/>
      <c r="Y85" s="1269"/>
      <c r="Z85" s="849"/>
      <c r="AA85" s="849"/>
      <c r="AB85" s="849"/>
      <c r="AC85" s="1269"/>
      <c r="AD85" s="849"/>
      <c r="AE85" s="849"/>
      <c r="AF85" s="849"/>
      <c r="AG85" s="1269"/>
      <c r="AH85" s="1269"/>
      <c r="AI85" s="213"/>
      <c r="AJ85" s="1269" t="s">
        <v>153</v>
      </c>
      <c r="AK85" s="213"/>
      <c r="AL85" s="213"/>
    </row>
    <row r="86" spans="1:38" ht="9.9499999999999993" customHeight="1" x14ac:dyDescent="0.25">
      <c r="A86" s="1311"/>
      <c r="B86" s="1312"/>
      <c r="C86" s="1270"/>
      <c r="D86" s="1270"/>
      <c r="E86" s="1270"/>
      <c r="F86" s="850"/>
      <c r="G86" s="851"/>
      <c r="H86" s="850"/>
      <c r="I86" s="1270"/>
      <c r="J86" s="850"/>
      <c r="K86" s="851"/>
      <c r="L86" s="850"/>
      <c r="M86" s="1270"/>
      <c r="N86" s="850"/>
      <c r="O86" s="851"/>
      <c r="P86" s="850"/>
      <c r="Q86" s="1270"/>
      <c r="R86" s="850"/>
      <c r="S86" s="851"/>
      <c r="T86" s="850"/>
      <c r="U86" s="1270"/>
      <c r="V86" s="850"/>
      <c r="W86" s="851"/>
      <c r="X86" s="850"/>
      <c r="Y86" s="1270"/>
      <c r="Z86" s="850"/>
      <c r="AA86" s="851"/>
      <c r="AB86" s="850"/>
      <c r="AC86" s="1270"/>
      <c r="AD86" s="850"/>
      <c r="AE86" s="851"/>
      <c r="AF86" s="850"/>
      <c r="AG86" s="1270"/>
      <c r="AH86" s="1270"/>
      <c r="AI86" s="213"/>
      <c r="AJ86" s="1270"/>
      <c r="AK86" s="213"/>
      <c r="AL86" s="213"/>
    </row>
    <row r="87" spans="1:38" ht="9.9499999999999993" customHeight="1" x14ac:dyDescent="0.25">
      <c r="A87" s="1311"/>
      <c r="B87" s="1312"/>
      <c r="C87" s="1271"/>
      <c r="D87" s="1271"/>
      <c r="E87" s="1271"/>
      <c r="F87" s="849"/>
      <c r="G87" s="849"/>
      <c r="H87" s="849"/>
      <c r="I87" s="1271"/>
      <c r="J87" s="849"/>
      <c r="K87" s="849"/>
      <c r="L87" s="849"/>
      <c r="M87" s="1271"/>
      <c r="N87" s="849"/>
      <c r="O87" s="849"/>
      <c r="P87" s="849"/>
      <c r="Q87" s="1271"/>
      <c r="R87" s="849"/>
      <c r="S87" s="849"/>
      <c r="T87" s="849"/>
      <c r="U87" s="1271"/>
      <c r="V87" s="849"/>
      <c r="W87" s="849"/>
      <c r="X87" s="849"/>
      <c r="Y87" s="1271"/>
      <c r="Z87" s="849"/>
      <c r="AA87" s="849"/>
      <c r="AB87" s="849"/>
      <c r="AC87" s="1271"/>
      <c r="AD87" s="849"/>
      <c r="AE87" s="849"/>
      <c r="AF87" s="849"/>
      <c r="AG87" s="1271"/>
      <c r="AH87" s="1271"/>
      <c r="AI87" s="213"/>
      <c r="AJ87" s="1271"/>
      <c r="AK87" s="213"/>
      <c r="AL87" s="213"/>
    </row>
    <row r="88" spans="1:38" ht="9.9499999999999993" customHeight="1" x14ac:dyDescent="0.25">
      <c r="A88" s="270"/>
      <c r="B88" s="270"/>
      <c r="C88" s="270"/>
      <c r="D88" s="270"/>
      <c r="E88" s="270"/>
      <c r="F88" s="270"/>
      <c r="G88" s="270"/>
      <c r="H88" s="270"/>
      <c r="I88" s="270"/>
      <c r="J88" s="270"/>
      <c r="K88" s="270"/>
      <c r="L88" s="270"/>
      <c r="M88" s="270"/>
      <c r="N88" s="270"/>
      <c r="O88" s="850"/>
      <c r="P88" s="850"/>
      <c r="Q88" s="876"/>
      <c r="R88" s="850"/>
      <c r="S88" s="850"/>
      <c r="T88" s="850"/>
      <c r="U88" s="876"/>
      <c r="V88" s="850"/>
      <c r="W88" s="850"/>
      <c r="X88" s="850"/>
      <c r="Y88" s="876"/>
      <c r="Z88" s="850"/>
      <c r="AA88" s="850"/>
      <c r="AB88" s="850"/>
      <c r="AC88" s="876"/>
      <c r="AD88" s="850"/>
      <c r="AE88" s="850"/>
      <c r="AF88" s="850"/>
      <c r="AG88" s="876"/>
      <c r="AH88" s="876"/>
      <c r="AI88" s="213"/>
      <c r="AJ88" s="213"/>
      <c r="AK88" s="213"/>
      <c r="AL88" s="213"/>
    </row>
    <row r="89" spans="1:38" x14ac:dyDescent="0.25">
      <c r="A89" s="213"/>
      <c r="B89" s="213"/>
      <c r="C89" s="213"/>
      <c r="D89" s="213"/>
      <c r="E89" s="213"/>
      <c r="F89" s="213"/>
      <c r="G89" s="213"/>
      <c r="H89" s="213"/>
      <c r="I89" s="213"/>
      <c r="J89" s="213"/>
      <c r="K89" s="213"/>
      <c r="L89" s="213"/>
      <c r="M89" s="213"/>
      <c r="N89" s="213"/>
      <c r="O89" s="213"/>
      <c r="P89" s="213"/>
      <c r="Q89" s="213"/>
      <c r="R89" s="213"/>
      <c r="S89" s="213"/>
      <c r="T89" s="213"/>
      <c r="U89" s="213"/>
      <c r="V89" s="213"/>
      <c r="W89" s="213"/>
      <c r="X89" s="213"/>
      <c r="Y89" s="213"/>
      <c r="Z89" s="213"/>
      <c r="AA89" s="213"/>
      <c r="AB89" s="213"/>
      <c r="AC89" s="213"/>
      <c r="AD89" s="213"/>
      <c r="AE89" s="213"/>
      <c r="AF89" s="213"/>
      <c r="AG89" s="213"/>
      <c r="AH89" s="213"/>
      <c r="AI89" s="213"/>
      <c r="AJ89" s="213"/>
      <c r="AK89" s="213"/>
      <c r="AL89" s="213"/>
    </row>
    <row r="90" spans="1:38" ht="30" customHeight="1" x14ac:dyDescent="0.25">
      <c r="A90" s="877" t="s">
        <v>5480</v>
      </c>
      <c r="B90" s="877" t="s">
        <v>5481</v>
      </c>
      <c r="C90" s="877" t="s">
        <v>4880</v>
      </c>
      <c r="D90" s="877" t="s">
        <v>5105</v>
      </c>
      <c r="E90" s="877" t="s">
        <v>5108</v>
      </c>
      <c r="F90" s="877"/>
      <c r="G90" s="877"/>
      <c r="H90" s="877"/>
      <c r="I90" s="877" t="s">
        <v>5543</v>
      </c>
      <c r="J90" s="877"/>
      <c r="K90" s="877"/>
      <c r="L90" s="877"/>
      <c r="M90" s="877" t="s">
        <v>5544</v>
      </c>
      <c r="N90" s="877"/>
      <c r="O90" s="877"/>
      <c r="P90" s="877"/>
      <c r="Q90" s="877" t="s">
        <v>5491</v>
      </c>
      <c r="R90" s="877"/>
      <c r="S90" s="877"/>
      <c r="T90" s="877"/>
      <c r="U90" s="213"/>
      <c r="V90" s="887"/>
      <c r="W90" s="887"/>
      <c r="X90" s="887"/>
      <c r="Y90" s="886" t="s">
        <v>5492</v>
      </c>
      <c r="Z90" s="858"/>
      <c r="AA90" s="858"/>
      <c r="AB90" s="858"/>
      <c r="AC90" s="858" t="s">
        <v>5545</v>
      </c>
      <c r="AD90" s="858"/>
      <c r="AE90" s="858"/>
      <c r="AF90" s="858"/>
      <c r="AG90" s="858" t="s">
        <v>5029</v>
      </c>
      <c r="AH90" s="858" t="s">
        <v>5493</v>
      </c>
      <c r="AI90" s="213"/>
      <c r="AJ90" s="213"/>
      <c r="AK90" s="213"/>
      <c r="AL90" s="213"/>
    </row>
    <row r="91" spans="1:38" ht="50.1" customHeight="1" x14ac:dyDescent="0.25">
      <c r="A91" s="863" t="s">
        <v>5546</v>
      </c>
      <c r="B91" s="197" t="s">
        <v>5346</v>
      </c>
      <c r="C91" s="166" t="s">
        <v>5547</v>
      </c>
      <c r="D91" s="860">
        <v>10</v>
      </c>
      <c r="E91" s="860"/>
      <c r="F91" s="850"/>
      <c r="G91" s="851"/>
      <c r="H91" s="850"/>
      <c r="I91" s="860">
        <f>COUNTIF(I9:I85,"Crudité ou fruit frais")+COUNTIF(U9:U85,"Crudité ou fruit frais")</f>
        <v>0</v>
      </c>
      <c r="J91" s="878"/>
      <c r="K91" s="878"/>
      <c r="L91" s="878"/>
      <c r="M91" s="166" t="str">
        <f>IF(COUNTIF(I9:AC85,"&lt;&gt;")=0,"A SAISIR",IF(AND(D91&lt;&gt;"",I91&lt;D91),"MANQUE",IF(AND(E91&lt;&gt;"",I91&gt;E91),"TROP","OK")))</f>
        <v>A SAISIR</v>
      </c>
      <c r="N91" s="850"/>
      <c r="O91" s="851"/>
      <c r="P91" s="850"/>
      <c r="Q91" s="197" t="s">
        <v>5548</v>
      </c>
      <c r="R91" s="850"/>
      <c r="S91" s="851"/>
      <c r="T91" s="850"/>
      <c r="U91" s="197"/>
      <c r="V91" s="850"/>
      <c r="W91" s="851"/>
      <c r="X91" s="850"/>
      <c r="Y91" s="197" t="s">
        <v>5496</v>
      </c>
      <c r="Z91" s="850"/>
      <c r="AA91" s="851"/>
      <c r="AB91" s="850"/>
      <c r="AC91" s="879">
        <f>COUNTIF(M91:M103,"OK")</f>
        <v>0</v>
      </c>
      <c r="AD91" s="850"/>
      <c r="AE91" s="851"/>
      <c r="AF91" s="850"/>
      <c r="AG91" s="197" t="s">
        <v>5549</v>
      </c>
      <c r="AH91" s="197" t="s">
        <v>5550</v>
      </c>
      <c r="AI91" s="213"/>
      <c r="AJ91" s="213"/>
      <c r="AK91" s="213"/>
      <c r="AL91" s="213"/>
    </row>
    <row r="92" spans="1:38" ht="50.1" customHeight="1" x14ac:dyDescent="0.25">
      <c r="A92" s="863" t="s">
        <v>5551</v>
      </c>
      <c r="B92" s="197" t="s">
        <v>5394</v>
      </c>
      <c r="C92" s="166" t="s">
        <v>5547</v>
      </c>
      <c r="D92" s="860">
        <v>8</v>
      </c>
      <c r="E92" s="860"/>
      <c r="F92" s="850"/>
      <c r="G92" s="851"/>
      <c r="H92" s="850"/>
      <c r="I92" s="860">
        <f>COUNTIF(AC9:AC85,"Fruit cru")</f>
        <v>0</v>
      </c>
      <c r="J92" s="878"/>
      <c r="K92" s="878"/>
      <c r="L92" s="878"/>
      <c r="M92" s="166" t="str">
        <f>IF(COUNTIF(I9:AC85,"&lt;&gt;")=0,"A SAISIR",IF(AND(D92&lt;&gt;"",I92&lt;D92),"MANQUE",IF(AND(E92&lt;&gt;"",I92&gt;E92),"TROP","OK")))</f>
        <v>A SAISIR</v>
      </c>
      <c r="N92" s="850"/>
      <c r="O92" s="851"/>
      <c r="P92" s="850"/>
      <c r="Q92" s="197" t="s">
        <v>5552</v>
      </c>
      <c r="R92" s="850"/>
      <c r="S92" s="851"/>
      <c r="T92" s="850"/>
      <c r="U92" s="197"/>
      <c r="V92" s="850"/>
      <c r="W92" s="851"/>
      <c r="X92" s="850"/>
      <c r="Y92" s="197" t="s">
        <v>5500</v>
      </c>
      <c r="Z92" s="850"/>
      <c r="AA92" s="851"/>
      <c r="AB92" s="850"/>
      <c r="AC92" s="879">
        <f>COUNTIF(M91:M103,"MANQUE")</f>
        <v>0</v>
      </c>
      <c r="AD92" s="850"/>
      <c r="AE92" s="851"/>
      <c r="AF92" s="850"/>
      <c r="AG92" s="197" t="s">
        <v>5553</v>
      </c>
      <c r="AH92" s="197" t="s">
        <v>5554</v>
      </c>
      <c r="AI92" s="213"/>
      <c r="AJ92" s="213"/>
      <c r="AK92" s="213"/>
      <c r="AL92" s="213"/>
    </row>
    <row r="93" spans="1:38" ht="50.1" customHeight="1" x14ac:dyDescent="0.25">
      <c r="A93" s="864" t="s">
        <v>5555</v>
      </c>
      <c r="B93" s="197" t="s">
        <v>5380</v>
      </c>
      <c r="C93" s="166" t="s">
        <v>5556</v>
      </c>
      <c r="D93" s="860">
        <v>10</v>
      </c>
      <c r="E93" s="860">
        <v>10</v>
      </c>
      <c r="F93" s="850"/>
      <c r="G93" s="851"/>
      <c r="H93" s="850"/>
      <c r="I93" s="860">
        <f>COUNTIF(U9:U85,"Légume cuit")</f>
        <v>0</v>
      </c>
      <c r="J93" s="878"/>
      <c r="K93" s="878"/>
      <c r="L93" s="878"/>
      <c r="M93" s="166" t="str">
        <f>IF(COUNTIF(I9:AC85,"&lt;&gt;")=0,"A SAISIR",IF(AND(D93&lt;&gt;"",I93&lt;D93),"MANQUE",IF(AND(E93&lt;&gt;"",I93&gt;E93),"TROP","OK")))</f>
        <v>A SAISIR</v>
      </c>
      <c r="N93" s="850"/>
      <c r="O93" s="851"/>
      <c r="P93" s="850"/>
      <c r="Q93" s="197" t="s">
        <v>5557</v>
      </c>
      <c r="R93" s="850"/>
      <c r="S93" s="851"/>
      <c r="T93" s="850"/>
      <c r="U93" s="197"/>
      <c r="V93" s="850"/>
      <c r="W93" s="851"/>
      <c r="X93" s="850"/>
      <c r="Y93" s="197" t="s">
        <v>5504</v>
      </c>
      <c r="Z93" s="850"/>
      <c r="AA93" s="851"/>
      <c r="AB93" s="850"/>
      <c r="AC93" s="879">
        <f>COUNTIF(M91:M103,"TROP")</f>
        <v>0</v>
      </c>
      <c r="AD93" s="850"/>
      <c r="AE93" s="851"/>
      <c r="AF93" s="850"/>
      <c r="AG93" s="197" t="s">
        <v>5558</v>
      </c>
      <c r="AH93" s="197" t="s">
        <v>5559</v>
      </c>
      <c r="AI93" s="213"/>
      <c r="AJ93" s="213"/>
      <c r="AK93" s="213"/>
      <c r="AL93" s="213"/>
    </row>
    <row r="94" spans="1:38" ht="50.1" customHeight="1" x14ac:dyDescent="0.25">
      <c r="A94" s="869" t="s">
        <v>5560</v>
      </c>
      <c r="B94" s="197" t="s">
        <v>5383</v>
      </c>
      <c r="C94" s="166" t="s">
        <v>5556</v>
      </c>
      <c r="D94" s="860">
        <v>10</v>
      </c>
      <c r="E94" s="860">
        <v>10</v>
      </c>
      <c r="F94" s="850"/>
      <c r="G94" s="851"/>
      <c r="H94" s="850"/>
      <c r="I94" s="860">
        <f>COUNTIF(U9:U85,"Féculent/légume sec/céréale")</f>
        <v>0</v>
      </c>
      <c r="J94" s="878"/>
      <c r="K94" s="878"/>
      <c r="L94" s="878"/>
      <c r="M94" s="166" t="str">
        <f>IF(COUNTIF(I9:AC85,"&lt;&gt;")=0,"A SAISIR",IF(AND(D94&lt;&gt;"",I94&lt;D94),"MANQUE",IF(AND(E94&lt;&gt;"",I94&gt;E94),"TROP","OK")))</f>
        <v>A SAISIR</v>
      </c>
      <c r="N94" s="850"/>
      <c r="O94" s="851"/>
      <c r="P94" s="850"/>
      <c r="Q94" s="197" t="s">
        <v>5561</v>
      </c>
      <c r="R94" s="850"/>
      <c r="S94" s="851"/>
      <c r="T94" s="850"/>
      <c r="U94" s="197"/>
      <c r="V94" s="850"/>
      <c r="W94" s="851"/>
      <c r="X94" s="850"/>
      <c r="Y94" s="197" t="s">
        <v>5562</v>
      </c>
      <c r="Z94" s="850"/>
      <c r="AA94" s="851"/>
      <c r="AB94" s="850"/>
      <c r="AC94" s="879">
        <f>COUNTIF(M91:M103,"A SAISIR")</f>
        <v>13</v>
      </c>
      <c r="AD94" s="850"/>
      <c r="AE94" s="851"/>
      <c r="AF94" s="850"/>
      <c r="AG94" s="197" t="s">
        <v>5563</v>
      </c>
      <c r="AH94" s="197" t="s">
        <v>5564</v>
      </c>
      <c r="AI94" s="213"/>
      <c r="AJ94" s="213"/>
      <c r="AK94" s="213"/>
      <c r="AL94" s="213"/>
    </row>
    <row r="95" spans="1:38" ht="50.1" customHeight="1" x14ac:dyDescent="0.25">
      <c r="A95" s="870" t="s">
        <v>5523</v>
      </c>
      <c r="B95" s="197" t="s">
        <v>5386</v>
      </c>
      <c r="C95" s="166" t="s">
        <v>5547</v>
      </c>
      <c r="D95" s="860">
        <v>8</v>
      </c>
      <c r="E95" s="860"/>
      <c r="F95" s="850"/>
      <c r="G95" s="851"/>
      <c r="H95" s="850"/>
      <c r="I95" s="860">
        <f>COUNTIF(Y9:Y85,"Fromage Ca &gt;=150 mg")</f>
        <v>0</v>
      </c>
      <c r="J95" s="878"/>
      <c r="K95" s="878"/>
      <c r="L95" s="878"/>
      <c r="M95" s="166" t="str">
        <f>IF(COUNTIF(I9:AC85,"&lt;&gt;")=0,"A SAISIR",IF(AND(D95&lt;&gt;"",I95&lt;D95),"MANQUE",IF(AND(E95&lt;&gt;"",I95&gt;E95),"TROP","OK")))</f>
        <v>A SAISIR</v>
      </c>
      <c r="N95" s="850"/>
      <c r="O95" s="851"/>
      <c r="P95" s="850"/>
      <c r="Q95" s="197" t="s">
        <v>5565</v>
      </c>
      <c r="R95" s="850"/>
      <c r="S95" s="851"/>
      <c r="T95" s="850"/>
      <c r="U95" s="197"/>
      <c r="V95" s="213"/>
      <c r="W95" s="213"/>
      <c r="X95" s="213"/>
      <c r="Y95" s="213"/>
      <c r="Z95" s="213"/>
      <c r="AA95" s="213"/>
      <c r="AB95" s="213"/>
      <c r="AC95" s="213"/>
      <c r="AD95" s="213"/>
      <c r="AE95" s="213"/>
      <c r="AF95" s="213"/>
      <c r="AG95" s="213"/>
      <c r="AH95" s="213"/>
      <c r="AI95" s="213"/>
      <c r="AJ95" s="213"/>
      <c r="AK95" s="213"/>
      <c r="AL95" s="213"/>
    </row>
    <row r="96" spans="1:38" ht="50.1" customHeight="1" x14ac:dyDescent="0.25">
      <c r="A96" s="871" t="s">
        <v>5525</v>
      </c>
      <c r="B96" s="197" t="s">
        <v>5389</v>
      </c>
      <c r="C96" s="166" t="s">
        <v>5547</v>
      </c>
      <c r="D96" s="860">
        <v>4</v>
      </c>
      <c r="E96" s="860"/>
      <c r="F96" s="850"/>
      <c r="G96" s="851"/>
      <c r="H96" s="850"/>
      <c r="I96" s="860">
        <f>COUNTIF(Y9:Y85,"Fromage Ca 100-150 mg")</f>
        <v>0</v>
      </c>
      <c r="J96" s="878"/>
      <c r="K96" s="878"/>
      <c r="L96" s="878"/>
      <c r="M96" s="166" t="str">
        <f>IF(COUNTIF(I9:AC85,"&lt;&gt;")=0,"A SAISIR",IF(AND(D96&lt;&gt;"",I96&lt;D96),"MANQUE",IF(AND(E96&lt;&gt;"",I96&gt;E96),"TROP","OK")))</f>
        <v>A SAISIR</v>
      </c>
      <c r="N96" s="850"/>
      <c r="O96" s="851"/>
      <c r="P96" s="850"/>
      <c r="Q96" s="197" t="s">
        <v>5566</v>
      </c>
      <c r="R96" s="850"/>
      <c r="S96" s="851"/>
      <c r="T96" s="850"/>
      <c r="U96" s="197"/>
      <c r="V96" s="213"/>
      <c r="W96" s="213"/>
      <c r="X96" s="213"/>
      <c r="Y96" s="213"/>
      <c r="Z96" s="213"/>
      <c r="AA96" s="213"/>
      <c r="AB96" s="213"/>
      <c r="AC96" s="213"/>
      <c r="AD96" s="213"/>
      <c r="AE96" s="213"/>
      <c r="AF96" s="213"/>
      <c r="AG96" s="213"/>
      <c r="AH96" s="213"/>
      <c r="AI96" s="213"/>
      <c r="AJ96" s="213"/>
      <c r="AK96" s="213"/>
      <c r="AL96" s="213"/>
    </row>
    <row r="97" spans="1:38" ht="50.1" customHeight="1" x14ac:dyDescent="0.25">
      <c r="A97" s="872" t="s">
        <v>5567</v>
      </c>
      <c r="B97" s="197" t="s">
        <v>5391</v>
      </c>
      <c r="C97" s="166" t="s">
        <v>5547</v>
      </c>
      <c r="D97" s="860">
        <v>6</v>
      </c>
      <c r="E97" s="860"/>
      <c r="F97" s="850"/>
      <c r="G97" s="851"/>
      <c r="H97" s="850"/>
      <c r="I97" s="860">
        <f>COUNTIF(Y9:Y85,"Laitage Ca &gt;100mg MG&lt;5g")+COUNTIF(AC9:AC85,"Dessert lacté Ca &gt;100mg MG&lt;5g")</f>
        <v>0</v>
      </c>
      <c r="J97" s="878"/>
      <c r="K97" s="878"/>
      <c r="L97" s="878"/>
      <c r="M97" s="166" t="str">
        <f>IF(COUNTIF(I9:AC85,"&lt;&gt;")=0,"A SAISIR",IF(AND(D97&lt;&gt;"",I97&lt;D97),"MANQUE",IF(AND(E97&lt;&gt;"",I97&gt;E97),"TROP","OK")))</f>
        <v>A SAISIR</v>
      </c>
      <c r="N97" s="850"/>
      <c r="O97" s="851"/>
      <c r="P97" s="850"/>
      <c r="Q97" s="197" t="s">
        <v>5568</v>
      </c>
      <c r="R97" s="850"/>
      <c r="S97" s="851"/>
      <c r="T97" s="850"/>
      <c r="U97" s="197"/>
      <c r="V97" s="213"/>
      <c r="W97" s="213"/>
      <c r="X97" s="213"/>
      <c r="Y97" s="213"/>
      <c r="Z97" s="213"/>
      <c r="AA97" s="213"/>
      <c r="AB97" s="213"/>
      <c r="AC97" s="213"/>
      <c r="AD97" s="213"/>
      <c r="AE97" s="213"/>
      <c r="AF97" s="213"/>
      <c r="AG97" s="213"/>
      <c r="AH97" s="213"/>
      <c r="AI97" s="213"/>
      <c r="AJ97" s="213"/>
      <c r="AK97" s="213"/>
      <c r="AL97" s="213"/>
    </row>
    <row r="98" spans="1:38" ht="50.1" customHeight="1" x14ac:dyDescent="0.25">
      <c r="A98" s="880" t="s">
        <v>5569</v>
      </c>
      <c r="B98" s="197" t="s">
        <v>5359</v>
      </c>
      <c r="C98" s="166" t="s">
        <v>5547</v>
      </c>
      <c r="D98" s="860">
        <v>4</v>
      </c>
      <c r="E98" s="860"/>
      <c r="F98" s="850"/>
      <c r="G98" s="851"/>
      <c r="H98" s="850"/>
      <c r="I98" s="860">
        <f>COUNTIF(M9:M85,"Viande non hachée BVA/abats")</f>
        <v>0</v>
      </c>
      <c r="J98" s="878"/>
      <c r="K98" s="878"/>
      <c r="L98" s="878"/>
      <c r="M98" s="166" t="str">
        <f>IF(COUNTIF(I9:AC85,"&lt;&gt;")=0,"A SAISIR",IF(AND(D98&lt;&gt;"",I98&lt;D98),"MANQUE",IF(AND(E98&lt;&gt;"",I98&gt;E98),"TROP","OK")))</f>
        <v>A SAISIR</v>
      </c>
      <c r="N98" s="850"/>
      <c r="O98" s="851"/>
      <c r="P98" s="850"/>
      <c r="Q98" s="197" t="s">
        <v>5570</v>
      </c>
      <c r="R98" s="850"/>
      <c r="S98" s="851"/>
      <c r="T98" s="850"/>
      <c r="U98" s="197"/>
      <c r="V98" s="213"/>
      <c r="W98" s="213"/>
      <c r="X98" s="213"/>
      <c r="Y98" s="213"/>
      <c r="Z98" s="213"/>
      <c r="AA98" s="213"/>
      <c r="AB98" s="213"/>
      <c r="AC98" s="213"/>
      <c r="AD98" s="213"/>
      <c r="AE98" s="213"/>
      <c r="AF98" s="213"/>
      <c r="AG98" s="213"/>
      <c r="AH98" s="213"/>
      <c r="AI98" s="213"/>
      <c r="AJ98" s="213"/>
      <c r="AK98" s="213"/>
      <c r="AL98" s="213"/>
    </row>
    <row r="99" spans="1:38" ht="50.1" customHeight="1" x14ac:dyDescent="0.25">
      <c r="A99" s="881" t="s">
        <v>5571</v>
      </c>
      <c r="B99" s="197" t="s">
        <v>5363</v>
      </c>
      <c r="C99" s="166" t="s">
        <v>5547</v>
      </c>
      <c r="D99" s="860">
        <v>4</v>
      </c>
      <c r="E99" s="860"/>
      <c r="F99" s="850"/>
      <c r="G99" s="851"/>
      <c r="H99" s="850"/>
      <c r="I99" s="860">
        <f>COUNTIF(M9:M85,"Poisson")</f>
        <v>0</v>
      </c>
      <c r="J99" s="878"/>
      <c r="K99" s="878"/>
      <c r="L99" s="878"/>
      <c r="M99" s="166" t="str">
        <f>IF(COUNTIF(I9:AC85,"&lt;&gt;")=0,"A SAISIR",IF(AND(D99&lt;&gt;"",I99&lt;D99),"MANQUE",IF(AND(E99&lt;&gt;"",I99&gt;E99),"TROP","OK")))</f>
        <v>A SAISIR</v>
      </c>
      <c r="N99" s="850"/>
      <c r="O99" s="851"/>
      <c r="P99" s="850"/>
      <c r="Q99" s="197" t="s">
        <v>5572</v>
      </c>
      <c r="R99" s="850"/>
      <c r="S99" s="851"/>
      <c r="T99" s="850"/>
      <c r="U99" s="197"/>
      <c r="V99" s="213"/>
      <c r="W99" s="213"/>
      <c r="X99" s="213"/>
      <c r="Y99" s="213"/>
      <c r="Z99" s="213"/>
      <c r="AA99" s="213"/>
      <c r="AB99" s="213"/>
      <c r="AC99" s="213"/>
      <c r="AD99" s="213"/>
      <c r="AE99" s="213"/>
      <c r="AF99" s="213"/>
      <c r="AG99" s="213"/>
      <c r="AH99" s="213"/>
      <c r="AI99" s="213"/>
      <c r="AJ99" s="213"/>
      <c r="AK99" s="213"/>
      <c r="AL99" s="213"/>
    </row>
    <row r="100" spans="1:38" ht="50.1" customHeight="1" x14ac:dyDescent="0.25">
      <c r="A100" s="882" t="s">
        <v>5573</v>
      </c>
      <c r="B100" s="197" t="s">
        <v>5374</v>
      </c>
      <c r="C100" s="166" t="s">
        <v>5574</v>
      </c>
      <c r="D100" s="860"/>
      <c r="E100" s="860">
        <v>3</v>
      </c>
      <c r="F100" s="850"/>
      <c r="G100" s="851"/>
      <c r="H100" s="850"/>
      <c r="I100" s="860">
        <f>COUNTIF(Q9:Q85,"VPO &lt;70%")</f>
        <v>0</v>
      </c>
      <c r="J100" s="878"/>
      <c r="K100" s="878"/>
      <c r="L100" s="878"/>
      <c r="M100" s="166" t="str">
        <f>IF(COUNTIF(I9:AC85,"&lt;&gt;")=0,"A SAISIR",IF(AND(D100&lt;&gt;"",I100&lt;D100),"MANQUE",IF(AND(E100&lt;&gt;"",I100&gt;E100),"TROP","OK")))</f>
        <v>A SAISIR</v>
      </c>
      <c r="N100" s="850"/>
      <c r="O100" s="851"/>
      <c r="P100" s="850"/>
      <c r="Q100" s="197" t="s">
        <v>5575</v>
      </c>
      <c r="R100" s="850"/>
      <c r="S100" s="851"/>
      <c r="T100" s="850"/>
      <c r="U100" s="197"/>
      <c r="V100" s="213"/>
      <c r="W100" s="213"/>
      <c r="X100" s="213"/>
      <c r="Y100" s="213"/>
      <c r="Z100" s="213"/>
      <c r="AA100" s="213"/>
      <c r="AB100" s="213"/>
      <c r="AC100" s="213"/>
      <c r="AD100" s="213"/>
      <c r="AE100" s="213"/>
      <c r="AF100" s="213"/>
      <c r="AG100" s="213"/>
      <c r="AH100" s="213"/>
      <c r="AI100" s="213"/>
      <c r="AJ100" s="213"/>
      <c r="AK100" s="213"/>
      <c r="AL100" s="213"/>
    </row>
    <row r="101" spans="1:38" ht="50.1" customHeight="1" x14ac:dyDescent="0.25">
      <c r="A101" s="883" t="s">
        <v>5576</v>
      </c>
      <c r="B101" s="197" t="s">
        <v>5371</v>
      </c>
      <c r="C101" s="166" t="s">
        <v>5574</v>
      </c>
      <c r="D101" s="860"/>
      <c r="E101" s="860">
        <v>4</v>
      </c>
      <c r="F101" s="850"/>
      <c r="G101" s="851"/>
      <c r="H101" s="850"/>
      <c r="I101" s="860">
        <f>COUNTIF(Q9:Q85,"Frit/préfrit &gt;15% lipides")</f>
        <v>0</v>
      </c>
      <c r="J101" s="878"/>
      <c r="K101" s="878"/>
      <c r="L101" s="878"/>
      <c r="M101" s="166" t="str">
        <f>IF(COUNTIF(I9:AC85,"&lt;&gt;")=0,"A SAISIR",IF(AND(D101&lt;&gt;"",I101&lt;D101),"MANQUE",IF(AND(E101&lt;&gt;"",I101&gt;E101),"TROP","OK")))</f>
        <v>A SAISIR</v>
      </c>
      <c r="N101" s="850"/>
      <c r="O101" s="851"/>
      <c r="P101" s="850"/>
      <c r="Q101" s="197" t="s">
        <v>5577</v>
      </c>
      <c r="R101" s="850"/>
      <c r="S101" s="851"/>
      <c r="T101" s="850"/>
      <c r="U101" s="197"/>
      <c r="V101" s="213"/>
      <c r="W101" s="213"/>
      <c r="X101" s="213"/>
      <c r="Y101" s="213"/>
      <c r="Z101" s="213"/>
      <c r="AA101" s="213"/>
      <c r="AB101" s="213"/>
      <c r="AC101" s="213"/>
      <c r="AD101" s="213"/>
      <c r="AE101" s="213"/>
      <c r="AF101" s="213"/>
      <c r="AG101" s="213"/>
      <c r="AH101" s="213"/>
      <c r="AI101" s="213"/>
      <c r="AJ101" s="213"/>
      <c r="AK101" s="213"/>
      <c r="AL101" s="213"/>
    </row>
    <row r="102" spans="1:38" ht="50.1" customHeight="1" x14ac:dyDescent="0.25">
      <c r="A102" s="884" t="s">
        <v>5578</v>
      </c>
      <c r="B102" s="197" t="s">
        <v>5400</v>
      </c>
      <c r="C102" s="166" t="s">
        <v>5574</v>
      </c>
      <c r="D102" s="860"/>
      <c r="E102" s="860">
        <v>3</v>
      </c>
      <c r="F102" s="850"/>
      <c r="G102" s="851"/>
      <c r="H102" s="850"/>
      <c r="I102" s="860">
        <f>COUNTIF(AC9:AC85,"Dessert gras &gt;15% lipides")</f>
        <v>0</v>
      </c>
      <c r="J102" s="878"/>
      <c r="K102" s="878"/>
      <c r="L102" s="878"/>
      <c r="M102" s="166" t="str">
        <f>IF(COUNTIF(I9:AC85,"&lt;&gt;")=0,"A SAISIR",IF(AND(D102&lt;&gt;"",I102&lt;D102),"MANQUE",IF(AND(E102&lt;&gt;"",I102&gt;E102),"TROP","OK")))</f>
        <v>A SAISIR</v>
      </c>
      <c r="N102" s="850"/>
      <c r="O102" s="851"/>
      <c r="P102" s="850"/>
      <c r="Q102" s="197" t="s">
        <v>5579</v>
      </c>
      <c r="R102" s="850"/>
      <c r="S102" s="851"/>
      <c r="T102" s="850"/>
      <c r="U102" s="197"/>
      <c r="V102" s="213"/>
      <c r="W102" s="213"/>
      <c r="X102" s="213"/>
      <c r="Y102" s="213"/>
      <c r="Z102" s="213"/>
      <c r="AA102" s="213"/>
      <c r="AB102" s="213"/>
      <c r="AC102" s="213"/>
      <c r="AD102" s="213"/>
      <c r="AE102" s="213"/>
      <c r="AF102" s="213"/>
      <c r="AG102" s="213"/>
      <c r="AH102" s="213"/>
      <c r="AI102" s="213"/>
      <c r="AJ102" s="213"/>
      <c r="AK102" s="213"/>
      <c r="AL102" s="213"/>
    </row>
    <row r="103" spans="1:38" ht="50.1" customHeight="1" x14ac:dyDescent="0.25">
      <c r="A103" s="885" t="s">
        <v>5580</v>
      </c>
      <c r="B103" s="197" t="s">
        <v>5403</v>
      </c>
      <c r="C103" s="166" t="s">
        <v>5574</v>
      </c>
      <c r="D103" s="860"/>
      <c r="E103" s="860">
        <v>4</v>
      </c>
      <c r="F103" s="850"/>
      <c r="G103" s="851"/>
      <c r="H103" s="850"/>
      <c r="I103" s="860">
        <f>COUNTIF(AC9:AC85,"Dessert sucré &lt;15% lipides")</f>
        <v>0</v>
      </c>
      <c r="J103" s="878"/>
      <c r="K103" s="878"/>
      <c r="L103" s="878"/>
      <c r="M103" s="166" t="str">
        <f>IF(COUNTIF(I9:AC85,"&lt;&gt;")=0,"A SAISIR",IF(AND(D103&lt;&gt;"",I103&lt;D103),"MANQUE",IF(AND(E103&lt;&gt;"",I103&gt;E103),"TROP","OK")))</f>
        <v>A SAISIR</v>
      </c>
      <c r="N103" s="850"/>
      <c r="O103" s="851"/>
      <c r="P103" s="850"/>
      <c r="Q103" s="197" t="s">
        <v>5581</v>
      </c>
      <c r="R103" s="850"/>
      <c r="S103" s="851"/>
      <c r="T103" s="850"/>
      <c r="U103" s="197"/>
      <c r="V103" s="213"/>
      <c r="W103" s="213"/>
      <c r="X103" s="213"/>
      <c r="Y103" s="213"/>
      <c r="Z103" s="213"/>
      <c r="AA103" s="213"/>
      <c r="AB103" s="213"/>
      <c r="AC103" s="213"/>
      <c r="AD103" s="213"/>
      <c r="AE103" s="213"/>
      <c r="AF103" s="213"/>
      <c r="AG103" s="213"/>
      <c r="AH103" s="213"/>
      <c r="AI103" s="213"/>
      <c r="AJ103" s="213"/>
      <c r="AK103" s="213"/>
      <c r="AL103" s="213"/>
    </row>
    <row r="104" spans="1:38" x14ac:dyDescent="0.25">
      <c r="A104" s="213"/>
      <c r="B104" s="213"/>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row>
    <row r="105" spans="1:38" x14ac:dyDescent="0.25">
      <c r="A105" s="213"/>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row>
    <row r="106" spans="1:38" x14ac:dyDescent="0.25">
      <c r="A106" s="213"/>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row>
    <row r="107" spans="1:38" x14ac:dyDescent="0.25">
      <c r="A107" s="213"/>
      <c r="B107" s="213"/>
      <c r="C107" s="213"/>
      <c r="D107" s="213"/>
      <c r="E107" s="213"/>
      <c r="F107" s="213"/>
      <c r="G107" s="213"/>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row>
    <row r="108" spans="1:38" x14ac:dyDescent="0.25">
      <c r="A108" s="213"/>
      <c r="B108" s="213"/>
      <c r="C108" s="213"/>
      <c r="D108" s="213"/>
      <c r="E108" s="213"/>
      <c r="F108" s="213"/>
      <c r="G108" s="213"/>
      <c r="H108" s="213"/>
      <c r="I108" s="213"/>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row>
    <row r="109" spans="1:38" x14ac:dyDescent="0.25">
      <c r="A109" s="213"/>
      <c r="B109" s="213"/>
      <c r="C109" s="213"/>
      <c r="D109" s="213"/>
      <c r="E109" s="213"/>
      <c r="F109" s="213"/>
      <c r="G109" s="213"/>
      <c r="H109" s="213"/>
      <c r="I109" s="213"/>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row>
    <row r="110" spans="1:38" x14ac:dyDescent="0.25">
      <c r="A110" s="213"/>
      <c r="B110" s="213"/>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row>
    <row r="111" spans="1:38" x14ac:dyDescent="0.25">
      <c r="A111" s="213"/>
      <c r="B111" s="213"/>
      <c r="C111" s="213"/>
      <c r="D111" s="213"/>
      <c r="E111" s="213"/>
      <c r="F111" s="213"/>
      <c r="G111" s="213"/>
      <c r="H111" s="213"/>
      <c r="I111" s="213"/>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row>
    <row r="112" spans="1:38" x14ac:dyDescent="0.25">
      <c r="A112" s="213"/>
      <c r="B112" s="213"/>
      <c r="C112" s="213"/>
      <c r="D112" s="213"/>
      <c r="E112" s="213"/>
      <c r="F112" s="213"/>
      <c r="G112" s="213"/>
      <c r="H112" s="213"/>
      <c r="I112" s="213"/>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row>
    <row r="113" spans="1:38" x14ac:dyDescent="0.25">
      <c r="A113" s="213"/>
      <c r="B113" s="213"/>
      <c r="C113" s="213"/>
      <c r="D113" s="213"/>
      <c r="E113" s="213"/>
      <c r="F113" s="213"/>
      <c r="G113" s="213"/>
      <c r="H113" s="213"/>
      <c r="I113" s="213"/>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row>
    <row r="114" spans="1:38" x14ac:dyDescent="0.25">
      <c r="A114" s="213"/>
      <c r="B114" s="213"/>
      <c r="C114" s="213"/>
      <c r="D114" s="213"/>
      <c r="E114" s="213"/>
      <c r="F114" s="213"/>
      <c r="G114" s="213"/>
      <c r="H114" s="213"/>
      <c r="I114" s="213"/>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row>
    <row r="115" spans="1:38" x14ac:dyDescent="0.25">
      <c r="A115" s="213"/>
      <c r="B115" s="213"/>
      <c r="C115" s="213"/>
      <c r="D115" s="213"/>
      <c r="E115" s="213"/>
      <c r="F115" s="213"/>
      <c r="G115" s="213"/>
      <c r="H115" s="213"/>
      <c r="I115" s="213"/>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row>
    <row r="116" spans="1:38" x14ac:dyDescent="0.25">
      <c r="A116" s="213"/>
      <c r="B116" s="213"/>
      <c r="C116" s="213"/>
      <c r="D116" s="213"/>
      <c r="E116" s="213"/>
      <c r="F116" s="213"/>
      <c r="G116" s="213"/>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row>
    <row r="117" spans="1:38" x14ac:dyDescent="0.25">
      <c r="A117" s="213"/>
      <c r="B117" s="213"/>
      <c r="C117" s="213"/>
      <c r="D117" s="213"/>
      <c r="E117" s="213"/>
      <c r="F117" s="213"/>
      <c r="G117" s="213"/>
      <c r="H117" s="213"/>
      <c r="I117" s="213"/>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row>
    <row r="118" spans="1:38" x14ac:dyDescent="0.25">
      <c r="A118" s="213"/>
      <c r="B118" s="213"/>
      <c r="C118" s="213"/>
      <c r="D118" s="213"/>
      <c r="E118" s="213"/>
      <c r="F118" s="213"/>
      <c r="G118" s="213"/>
      <c r="H118" s="213"/>
      <c r="I118" s="213"/>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row>
    <row r="119" spans="1:38" x14ac:dyDescent="0.25">
      <c r="A119" s="213"/>
      <c r="B119" s="213"/>
      <c r="C119" s="213"/>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row>
    <row r="120" spans="1:38" x14ac:dyDescent="0.25">
      <c r="A120" s="213"/>
      <c r="B120" s="213"/>
      <c r="C120" s="213"/>
      <c r="D120" s="213"/>
      <c r="E120" s="213"/>
      <c r="F120" s="213"/>
      <c r="G120" s="213"/>
      <c r="H120" s="213"/>
      <c r="I120" s="213"/>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row>
    <row r="121" spans="1:38" x14ac:dyDescent="0.25">
      <c r="A121" s="213"/>
      <c r="B121" s="213"/>
      <c r="C121" s="213"/>
      <c r="D121" s="213"/>
      <c r="E121" s="213"/>
      <c r="F121" s="213"/>
      <c r="G121" s="213"/>
      <c r="H121" s="213"/>
      <c r="I121" s="213"/>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row>
    <row r="122" spans="1:38" x14ac:dyDescent="0.25">
      <c r="A122" s="213"/>
      <c r="B122" s="213"/>
      <c r="C122" s="213"/>
      <c r="D122" s="213"/>
      <c r="E122" s="213"/>
      <c r="F122" s="213"/>
      <c r="G122" s="213"/>
      <c r="H122" s="213"/>
      <c r="I122" s="213"/>
      <c r="J122" s="213"/>
      <c r="K122" s="213"/>
      <c r="L122" s="213"/>
      <c r="M122" s="213"/>
      <c r="N122" s="213"/>
      <c r="O122" s="213"/>
      <c r="P122" s="213"/>
      <c r="Q122" s="213"/>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row>
    <row r="123" spans="1:38" x14ac:dyDescent="0.25">
      <c r="A123" s="213"/>
      <c r="B123" s="213"/>
      <c r="C123" s="213"/>
      <c r="D123" s="213"/>
      <c r="E123" s="213"/>
      <c r="F123" s="213"/>
      <c r="G123" s="213"/>
      <c r="H123" s="213"/>
      <c r="I123" s="213"/>
      <c r="J123" s="213"/>
      <c r="K123" s="213"/>
      <c r="L123" s="213"/>
      <c r="M123" s="213"/>
      <c r="N123" s="213"/>
      <c r="O123" s="213"/>
      <c r="P123" s="213"/>
      <c r="Q123" s="213"/>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row>
    <row r="124" spans="1:38" x14ac:dyDescent="0.25">
      <c r="A124" s="213"/>
      <c r="B124" s="213"/>
      <c r="C124" s="213"/>
      <c r="D124" s="213"/>
      <c r="E124" s="213"/>
      <c r="F124" s="213"/>
      <c r="G124" s="213"/>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row>
    <row r="125" spans="1:38" x14ac:dyDescent="0.25">
      <c r="A125" s="213"/>
      <c r="B125" s="213"/>
      <c r="C125" s="213"/>
      <c r="D125" s="213"/>
      <c r="E125" s="213"/>
      <c r="F125" s="213"/>
      <c r="G125" s="213"/>
      <c r="H125" s="213"/>
      <c r="I125" s="213"/>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row>
    <row r="126" spans="1:38" x14ac:dyDescent="0.25">
      <c r="A126" s="213"/>
      <c r="B126" s="213"/>
      <c r="C126" s="213"/>
      <c r="D126" s="213"/>
      <c r="E126" s="213"/>
      <c r="F126" s="213"/>
      <c r="G126" s="213"/>
      <c r="H126" s="213"/>
      <c r="I126" s="213"/>
      <c r="J126" s="213"/>
      <c r="K126" s="213"/>
      <c r="L126" s="213"/>
      <c r="M126" s="213"/>
      <c r="N126" s="213"/>
      <c r="O126" s="213"/>
      <c r="P126" s="213"/>
      <c r="Q126" s="213"/>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row>
    <row r="127" spans="1:38" x14ac:dyDescent="0.25">
      <c r="A127" s="213"/>
      <c r="B127" s="213"/>
      <c r="C127" s="213"/>
      <c r="D127" s="213"/>
      <c r="E127" s="213"/>
      <c r="F127" s="213"/>
      <c r="G127" s="213"/>
      <c r="H127" s="213"/>
      <c r="I127" s="213"/>
      <c r="J127" s="213"/>
      <c r="K127" s="213"/>
      <c r="L127" s="213"/>
      <c r="M127" s="213"/>
      <c r="N127" s="213"/>
      <c r="O127" s="213"/>
      <c r="P127" s="213"/>
      <c r="Q127" s="213"/>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row>
    <row r="128" spans="1:38" x14ac:dyDescent="0.25">
      <c r="A128" s="213"/>
      <c r="B128" s="213"/>
      <c r="C128" s="213"/>
      <c r="D128" s="213"/>
      <c r="E128" s="213"/>
      <c r="F128" s="213"/>
      <c r="G128" s="213"/>
      <c r="H128" s="213"/>
      <c r="I128" s="213"/>
      <c r="J128" s="213"/>
      <c r="K128" s="213"/>
      <c r="L128" s="213"/>
      <c r="M128" s="213"/>
      <c r="N128" s="213"/>
      <c r="O128" s="213"/>
      <c r="P128" s="213"/>
      <c r="Q128" s="213"/>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row>
    <row r="129" spans="1:38" x14ac:dyDescent="0.25">
      <c r="A129" s="213"/>
      <c r="B129" s="213"/>
      <c r="C129" s="213"/>
      <c r="D129" s="213"/>
      <c r="E129" s="213"/>
      <c r="F129" s="213"/>
      <c r="G129" s="213"/>
      <c r="H129" s="213"/>
      <c r="I129" s="213"/>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row>
    <row r="130" spans="1:38" x14ac:dyDescent="0.25">
      <c r="A130" s="213"/>
      <c r="B130" s="213"/>
      <c r="C130" s="213"/>
      <c r="D130" s="213"/>
      <c r="E130" s="213"/>
      <c r="F130" s="213"/>
      <c r="G130" s="213"/>
      <c r="H130" s="213"/>
      <c r="I130" s="213"/>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row>
    <row r="131" spans="1:38" x14ac:dyDescent="0.25">
      <c r="A131" s="213"/>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row>
    <row r="132" spans="1:38" x14ac:dyDescent="0.25">
      <c r="A132" s="213"/>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row>
    <row r="133" spans="1:38" x14ac:dyDescent="0.25">
      <c r="A133" s="213"/>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row>
    <row r="134" spans="1:38" x14ac:dyDescent="0.25">
      <c r="A134" s="213"/>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row>
    <row r="135" spans="1:38" x14ac:dyDescent="0.25">
      <c r="A135" s="213"/>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row>
    <row r="136" spans="1:38" x14ac:dyDescent="0.25">
      <c r="A136" s="213"/>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row>
    <row r="137" spans="1:38" x14ac:dyDescent="0.25">
      <c r="A137" s="213"/>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row>
    <row r="138" spans="1:38" x14ac:dyDescent="0.25">
      <c r="A138" s="213"/>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row>
    <row r="139" spans="1:38" x14ac:dyDescent="0.25">
      <c r="A139" s="213"/>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row>
    <row r="140" spans="1:38" x14ac:dyDescent="0.25">
      <c r="A140" s="213"/>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row>
    <row r="141" spans="1:38" x14ac:dyDescent="0.25">
      <c r="A141" s="213"/>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row>
    <row r="142" spans="1:38" x14ac:dyDescent="0.25">
      <c r="A142" s="213"/>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row>
    <row r="143" spans="1:38" x14ac:dyDescent="0.25">
      <c r="A143" s="213"/>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row>
    <row r="144" spans="1:38" x14ac:dyDescent="0.25">
      <c r="A144" s="213"/>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row>
    <row r="145" spans="1:38" x14ac:dyDescent="0.25">
      <c r="A145" s="213"/>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row>
    <row r="146" spans="1:38" x14ac:dyDescent="0.25">
      <c r="A146" s="213"/>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row>
    <row r="147" spans="1:38" x14ac:dyDescent="0.25">
      <c r="A147" s="213"/>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row>
    <row r="148" spans="1:38" x14ac:dyDescent="0.25">
      <c r="A148" s="213"/>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row>
    <row r="149" spans="1:38" x14ac:dyDescent="0.25">
      <c r="A149" s="213"/>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row>
    <row r="150" spans="1:38" x14ac:dyDescent="0.25">
      <c r="A150" s="213"/>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row>
    <row r="151" spans="1:38" x14ac:dyDescent="0.25">
      <c r="A151" s="213"/>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row>
    <row r="152" spans="1:38" x14ac:dyDescent="0.25">
      <c r="A152" s="213"/>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row>
    <row r="153" spans="1:38" x14ac:dyDescent="0.25">
      <c r="A153" s="213"/>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row>
    <row r="154" spans="1:38" x14ac:dyDescent="0.25">
      <c r="A154" s="213"/>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row>
    <row r="155" spans="1:38" x14ac:dyDescent="0.25">
      <c r="A155" s="213"/>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row>
    <row r="156" spans="1:38" x14ac:dyDescent="0.25">
      <c r="A156" s="213"/>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row>
    <row r="157" spans="1:38" x14ac:dyDescent="0.25">
      <c r="A157" s="213"/>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row>
    <row r="158" spans="1:38" x14ac:dyDescent="0.25">
      <c r="A158" s="213"/>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row>
    <row r="159" spans="1:38" x14ac:dyDescent="0.25">
      <c r="A159" s="213"/>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row>
    <row r="160" spans="1:38" x14ac:dyDescent="0.25">
      <c r="A160" s="213"/>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row>
    <row r="161" spans="1:38" x14ac:dyDescent="0.25">
      <c r="A161" s="213"/>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row>
    <row r="162" spans="1:38" x14ac:dyDescent="0.25">
      <c r="A162" s="213"/>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row>
    <row r="163" spans="1:38" x14ac:dyDescent="0.25">
      <c r="A163" s="213"/>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row>
    <row r="164" spans="1:38" x14ac:dyDescent="0.25">
      <c r="A164" s="213"/>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row>
    <row r="165" spans="1:38" x14ac:dyDescent="0.25">
      <c r="A165" s="213"/>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row>
    <row r="166" spans="1:38" x14ac:dyDescent="0.25">
      <c r="A166" s="213"/>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row>
    <row r="167" spans="1:38" x14ac:dyDescent="0.25">
      <c r="A167" s="213"/>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row>
    <row r="168" spans="1:38" x14ac:dyDescent="0.25">
      <c r="A168" s="213"/>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row>
    <row r="169" spans="1:38" x14ac:dyDescent="0.25">
      <c r="A169" s="213"/>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row>
    <row r="170" spans="1:38" x14ac:dyDescent="0.25">
      <c r="A170" s="213"/>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row>
    <row r="171" spans="1:38" x14ac:dyDescent="0.25">
      <c r="A171" s="213"/>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row>
    <row r="172" spans="1:38" x14ac:dyDescent="0.25">
      <c r="A172" s="213"/>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row>
    <row r="173" spans="1:38" x14ac:dyDescent="0.25">
      <c r="A173" s="213"/>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row>
    <row r="174" spans="1:38" x14ac:dyDescent="0.25">
      <c r="A174" s="213"/>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row>
    <row r="175" spans="1:38" x14ac:dyDescent="0.25">
      <c r="A175" s="213"/>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row>
    <row r="176" spans="1:38" x14ac:dyDescent="0.25">
      <c r="A176" s="213"/>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row>
    <row r="177" spans="1:38" x14ac:dyDescent="0.25">
      <c r="A177" s="213"/>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row>
  </sheetData>
  <mergeCells count="293">
    <mergeCell ref="A13:A15"/>
    <mergeCell ref="B13:B15"/>
    <mergeCell ref="C13:C15"/>
    <mergeCell ref="D13:D15"/>
    <mergeCell ref="E13:E15"/>
    <mergeCell ref="I13:I15"/>
    <mergeCell ref="M13:M15"/>
    <mergeCell ref="M9:M11"/>
    <mergeCell ref="Q9:Q11"/>
    <mergeCell ref="A9:A11"/>
    <mergeCell ref="B9:B11"/>
    <mergeCell ref="C9:C11"/>
    <mergeCell ref="D9:D11"/>
    <mergeCell ref="E9:E11"/>
    <mergeCell ref="I9:I11"/>
    <mergeCell ref="D17:D19"/>
    <mergeCell ref="E17:E19"/>
    <mergeCell ref="I17:I19"/>
    <mergeCell ref="M17:M19"/>
    <mergeCell ref="Q17:Q19"/>
    <mergeCell ref="Q13:Q15"/>
    <mergeCell ref="AH9:AH11"/>
    <mergeCell ref="AJ9:AJ11"/>
    <mergeCell ref="AL9:AL11"/>
    <mergeCell ref="U9:U11"/>
    <mergeCell ref="Y9:Y11"/>
    <mergeCell ref="AC9:AC11"/>
    <mergeCell ref="AG9:AG11"/>
    <mergeCell ref="AJ13:AJ15"/>
    <mergeCell ref="AL13:AL15"/>
    <mergeCell ref="U13:U15"/>
    <mergeCell ref="Y13:Y15"/>
    <mergeCell ref="AC13:AC15"/>
    <mergeCell ref="AG13:AG15"/>
    <mergeCell ref="AH13:AH15"/>
    <mergeCell ref="AL17:AL19"/>
    <mergeCell ref="U17:U19"/>
    <mergeCell ref="Y17:Y19"/>
    <mergeCell ref="AC17:AC19"/>
    <mergeCell ref="Y21:Y23"/>
    <mergeCell ref="AC21:AC23"/>
    <mergeCell ref="AG21:AG23"/>
    <mergeCell ref="AH21:AH23"/>
    <mergeCell ref="I25:I27"/>
    <mergeCell ref="AJ29:AJ31"/>
    <mergeCell ref="AL29:AL31"/>
    <mergeCell ref="AJ21:AJ23"/>
    <mergeCell ref="AL21:AL23"/>
    <mergeCell ref="AL25:AL27"/>
    <mergeCell ref="AH29:AH31"/>
    <mergeCell ref="A21:A23"/>
    <mergeCell ref="B21:B23"/>
    <mergeCell ref="C21:C23"/>
    <mergeCell ref="D21:D23"/>
    <mergeCell ref="E21:E23"/>
    <mergeCell ref="I21:I23"/>
    <mergeCell ref="M21:M23"/>
    <mergeCell ref="Q21:Q23"/>
    <mergeCell ref="U21:U23"/>
    <mergeCell ref="AG17:AG19"/>
    <mergeCell ref="AH17:AH19"/>
    <mergeCell ref="AJ17:AJ19"/>
    <mergeCell ref="A17:A19"/>
    <mergeCell ref="B17:B19"/>
    <mergeCell ref="C17:C19"/>
    <mergeCell ref="M33:M35"/>
    <mergeCell ref="Q33:Q35"/>
    <mergeCell ref="Q29:Q31"/>
    <mergeCell ref="AH25:AH27"/>
    <mergeCell ref="AJ25:AJ27"/>
    <mergeCell ref="A29:A31"/>
    <mergeCell ref="B29:B31"/>
    <mergeCell ref="C29:C31"/>
    <mergeCell ref="D29:D31"/>
    <mergeCell ref="E29:E31"/>
    <mergeCell ref="I29:I31"/>
    <mergeCell ref="M29:M31"/>
    <mergeCell ref="M25:M27"/>
    <mergeCell ref="Q25:Q27"/>
    <mergeCell ref="U25:U27"/>
    <mergeCell ref="Y25:Y27"/>
    <mergeCell ref="AC25:AC27"/>
    <mergeCell ref="AG25:AG27"/>
    <mergeCell ref="U33:U35"/>
    <mergeCell ref="Y33:Y35"/>
    <mergeCell ref="AC33:AC35"/>
    <mergeCell ref="AG33:AG35"/>
    <mergeCell ref="AH33:AH35"/>
    <mergeCell ref="AJ33:AJ35"/>
    <mergeCell ref="A33:A35"/>
    <mergeCell ref="B33:B35"/>
    <mergeCell ref="A25:A27"/>
    <mergeCell ref="B25:B27"/>
    <mergeCell ref="C25:C27"/>
    <mergeCell ref="D25:D27"/>
    <mergeCell ref="E25:E27"/>
    <mergeCell ref="U29:U31"/>
    <mergeCell ref="Y29:Y31"/>
    <mergeCell ref="AC29:AC31"/>
    <mergeCell ref="AG29:AG31"/>
    <mergeCell ref="A37:A39"/>
    <mergeCell ref="B37:B39"/>
    <mergeCell ref="C37:C39"/>
    <mergeCell ref="D37:D39"/>
    <mergeCell ref="E37:E39"/>
    <mergeCell ref="I37:I39"/>
    <mergeCell ref="M37:M39"/>
    <mergeCell ref="Q37:Q39"/>
    <mergeCell ref="U37:U39"/>
    <mergeCell ref="A45:A47"/>
    <mergeCell ref="B45:B47"/>
    <mergeCell ref="C45:C47"/>
    <mergeCell ref="D45:D47"/>
    <mergeCell ref="E45:E47"/>
    <mergeCell ref="I45:I47"/>
    <mergeCell ref="M45:M47"/>
    <mergeCell ref="M41:M43"/>
    <mergeCell ref="Q41:Q43"/>
    <mergeCell ref="A41:A43"/>
    <mergeCell ref="B41:B43"/>
    <mergeCell ref="C41:C43"/>
    <mergeCell ref="D41:D43"/>
    <mergeCell ref="E41:E43"/>
    <mergeCell ref="I41:I43"/>
    <mergeCell ref="AL45:AL47"/>
    <mergeCell ref="C49:C51"/>
    <mergeCell ref="D49:D51"/>
    <mergeCell ref="E49:E51"/>
    <mergeCell ref="I49:I51"/>
    <mergeCell ref="M49:M51"/>
    <mergeCell ref="Q49:Q51"/>
    <mergeCell ref="Q45:Q47"/>
    <mergeCell ref="C33:C35"/>
    <mergeCell ref="D33:D35"/>
    <mergeCell ref="E33:E35"/>
    <mergeCell ref="I33:I35"/>
    <mergeCell ref="AL41:AL43"/>
    <mergeCell ref="U41:U43"/>
    <mergeCell ref="Y41:Y43"/>
    <mergeCell ref="AC41:AC43"/>
    <mergeCell ref="AG41:AG43"/>
    <mergeCell ref="Y37:Y39"/>
    <mergeCell ref="AC37:AC39"/>
    <mergeCell ref="AG37:AG39"/>
    <mergeCell ref="AH37:AH39"/>
    <mergeCell ref="AJ37:AJ39"/>
    <mergeCell ref="AL37:AL39"/>
    <mergeCell ref="AL33:AL35"/>
    <mergeCell ref="AH41:AH43"/>
    <mergeCell ref="AJ41:AJ43"/>
    <mergeCell ref="U45:U47"/>
    <mergeCell ref="Y45:Y47"/>
    <mergeCell ref="AC45:AC47"/>
    <mergeCell ref="AG45:AG47"/>
    <mergeCell ref="AH45:AH47"/>
    <mergeCell ref="Y53:Y55"/>
    <mergeCell ref="AC53:AC55"/>
    <mergeCell ref="AG53:AG55"/>
    <mergeCell ref="AH53:AH55"/>
    <mergeCell ref="AJ45:AJ47"/>
    <mergeCell ref="E57:E59"/>
    <mergeCell ref="I57:I59"/>
    <mergeCell ref="AJ61:AJ63"/>
    <mergeCell ref="Q61:Q63"/>
    <mergeCell ref="AJ53:AJ55"/>
    <mergeCell ref="AL53:AL55"/>
    <mergeCell ref="AL49:AL51"/>
    <mergeCell ref="A53:A55"/>
    <mergeCell ref="B53:B55"/>
    <mergeCell ref="C53:C55"/>
    <mergeCell ref="D53:D55"/>
    <mergeCell ref="E53:E55"/>
    <mergeCell ref="I53:I55"/>
    <mergeCell ref="M53:M55"/>
    <mergeCell ref="Q53:Q55"/>
    <mergeCell ref="U53:U55"/>
    <mergeCell ref="U49:U51"/>
    <mergeCell ref="Y49:Y51"/>
    <mergeCell ref="AC49:AC51"/>
    <mergeCell ref="AG49:AG51"/>
    <mergeCell ref="AH49:AH51"/>
    <mergeCell ref="AJ49:AJ51"/>
    <mergeCell ref="A49:A51"/>
    <mergeCell ref="B49:B51"/>
    <mergeCell ref="I65:I67"/>
    <mergeCell ref="M65:M67"/>
    <mergeCell ref="Q65:Q67"/>
    <mergeCell ref="U65:U67"/>
    <mergeCell ref="AH57:AH59"/>
    <mergeCell ref="AJ57:AJ59"/>
    <mergeCell ref="AL57:AL59"/>
    <mergeCell ref="A61:A63"/>
    <mergeCell ref="B61:B63"/>
    <mergeCell ref="C61:C63"/>
    <mergeCell ref="D61:D63"/>
    <mergeCell ref="E61:E63"/>
    <mergeCell ref="I61:I63"/>
    <mergeCell ref="M61:M63"/>
    <mergeCell ref="M57:M59"/>
    <mergeCell ref="Q57:Q59"/>
    <mergeCell ref="U57:U59"/>
    <mergeCell ref="Y57:Y59"/>
    <mergeCell ref="AC57:AC59"/>
    <mergeCell ref="AG57:AG59"/>
    <mergeCell ref="A57:A59"/>
    <mergeCell ref="B57:B59"/>
    <mergeCell ref="C57:C59"/>
    <mergeCell ref="D57:D59"/>
    <mergeCell ref="U61:U63"/>
    <mergeCell ref="Y61:Y63"/>
    <mergeCell ref="AC61:AC63"/>
    <mergeCell ref="AG61:AG63"/>
    <mergeCell ref="AH61:AH63"/>
    <mergeCell ref="Y65:Y67"/>
    <mergeCell ref="AC65:AC67"/>
    <mergeCell ref="AG65:AG67"/>
    <mergeCell ref="AH65:AH67"/>
    <mergeCell ref="D73:D75"/>
    <mergeCell ref="E73:E75"/>
    <mergeCell ref="I73:I75"/>
    <mergeCell ref="M73:M75"/>
    <mergeCell ref="I69:I71"/>
    <mergeCell ref="M69:M71"/>
    <mergeCell ref="AJ65:AJ67"/>
    <mergeCell ref="A69:A71"/>
    <mergeCell ref="B69:B71"/>
    <mergeCell ref="C69:C71"/>
    <mergeCell ref="D69:D71"/>
    <mergeCell ref="E69:E71"/>
    <mergeCell ref="AG69:AG71"/>
    <mergeCell ref="AH69:AH71"/>
    <mergeCell ref="AJ69:AJ71"/>
    <mergeCell ref="Q69:Q71"/>
    <mergeCell ref="U69:U71"/>
    <mergeCell ref="Y69:Y71"/>
    <mergeCell ref="AC69:AC71"/>
    <mergeCell ref="A65:A67"/>
    <mergeCell ref="B65:B67"/>
    <mergeCell ref="C65:C67"/>
    <mergeCell ref="D65:D67"/>
    <mergeCell ref="E65:E67"/>
    <mergeCell ref="AJ73:AJ75"/>
    <mergeCell ref="A77:A79"/>
    <mergeCell ref="B77:B79"/>
    <mergeCell ref="C77:C79"/>
    <mergeCell ref="D77:D79"/>
    <mergeCell ref="E77:E79"/>
    <mergeCell ref="I77:I79"/>
    <mergeCell ref="M77:M79"/>
    <mergeCell ref="Q77:Q79"/>
    <mergeCell ref="U77:U79"/>
    <mergeCell ref="Q73:Q75"/>
    <mergeCell ref="U73:U75"/>
    <mergeCell ref="Y73:Y75"/>
    <mergeCell ref="AC73:AC75"/>
    <mergeCell ref="AG73:AG75"/>
    <mergeCell ref="AH73:AH75"/>
    <mergeCell ref="Y77:Y79"/>
    <mergeCell ref="AC77:AC79"/>
    <mergeCell ref="AG77:AG79"/>
    <mergeCell ref="AH77:AH79"/>
    <mergeCell ref="AJ77:AJ79"/>
    <mergeCell ref="A73:A75"/>
    <mergeCell ref="B73:B75"/>
    <mergeCell ref="C73:C75"/>
    <mergeCell ref="A81:A83"/>
    <mergeCell ref="B81:B83"/>
    <mergeCell ref="C81:C83"/>
    <mergeCell ref="D81:D83"/>
    <mergeCell ref="E81:E83"/>
    <mergeCell ref="A85:A87"/>
    <mergeCell ref="B85:B87"/>
    <mergeCell ref="C85:C87"/>
    <mergeCell ref="D85:D87"/>
    <mergeCell ref="E85:E87"/>
    <mergeCell ref="I85:I87"/>
    <mergeCell ref="M85:M87"/>
    <mergeCell ref="I81:I83"/>
    <mergeCell ref="M81:M83"/>
    <mergeCell ref="AJ85:AJ87"/>
    <mergeCell ref="Q85:Q87"/>
    <mergeCell ref="U85:U87"/>
    <mergeCell ref="Y85:Y87"/>
    <mergeCell ref="AC85:AC87"/>
    <mergeCell ref="AG85:AG87"/>
    <mergeCell ref="AH85:AH87"/>
    <mergeCell ref="AG81:AG83"/>
    <mergeCell ref="AH81:AH83"/>
    <mergeCell ref="AJ81:AJ83"/>
    <mergeCell ref="Q81:Q83"/>
    <mergeCell ref="U81:U83"/>
    <mergeCell ref="Y81:Y83"/>
    <mergeCell ref="AC81:AC8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8E9D6-BA52-4F14-80A0-2BF5DAB86412}">
  <dimension ref="A1:AM249"/>
  <sheetViews>
    <sheetView workbookViewId="0">
      <selection activeCell="I1" sqref="I1"/>
    </sheetView>
  </sheetViews>
  <sheetFormatPr baseColWidth="10" defaultColWidth="9" defaultRowHeight="15.75" x14ac:dyDescent="0.25"/>
  <cols>
    <col min="1" max="1" width="22.5" style="842" customWidth="1"/>
    <col min="2" max="2" width="20.5" style="842" customWidth="1"/>
    <col min="3" max="3" width="13.5" style="842" customWidth="1"/>
    <col min="4" max="4" width="14.5" style="842" customWidth="1"/>
    <col min="5" max="5" width="12.25" style="842" customWidth="1"/>
    <col min="6" max="8" width="0.875" style="842" customWidth="1"/>
    <col min="9" max="9" width="30" style="842" customWidth="1"/>
    <col min="10" max="12" width="0.875" style="842" customWidth="1"/>
    <col min="13" max="13" width="32" style="842" customWidth="1"/>
    <col min="14" max="16" width="0.875" style="842" customWidth="1"/>
    <col min="17" max="17" width="30.25" style="842" customWidth="1"/>
    <col min="18" max="20" width="0.875" style="842" customWidth="1"/>
    <col min="21" max="21" width="32" style="842" customWidth="1"/>
    <col min="22" max="24" width="0.875" style="842" customWidth="1"/>
    <col min="25" max="25" width="28" style="842" customWidth="1"/>
    <col min="26" max="28" width="0.875" style="842" customWidth="1"/>
    <col min="29" max="29" width="28" style="842" customWidth="1"/>
    <col min="30" max="32" width="0.875" style="842" customWidth="1"/>
    <col min="33" max="33" width="31" style="842" customWidth="1"/>
    <col min="34" max="34" width="28" style="842" customWidth="1"/>
    <col min="35" max="35" width="50.5" style="842" customWidth="1"/>
    <col min="36" max="36" width="9" style="842"/>
    <col min="37" max="37" width="25.75" style="842" customWidth="1"/>
    <col min="38" max="38" width="9" style="842"/>
    <col min="39" max="39" width="27.625" style="842" customWidth="1"/>
    <col min="40" max="16384" width="9" style="842"/>
  </cols>
  <sheetData>
    <row r="1" spans="1:39" ht="30" customHeight="1" x14ac:dyDescent="0.25">
      <c r="A1" s="840"/>
      <c r="B1" s="840"/>
      <c r="C1" s="840"/>
      <c r="D1" s="840"/>
      <c r="E1" s="840"/>
      <c r="F1" s="840"/>
      <c r="G1" s="840"/>
      <c r="H1" s="840"/>
      <c r="I1" s="840" t="s">
        <v>6578</v>
      </c>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1"/>
      <c r="AK1" s="841"/>
    </row>
    <row r="2" spans="1:39" x14ac:dyDescent="0.2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row>
    <row r="3" spans="1:39" ht="30" customHeight="1" x14ac:dyDescent="0.25">
      <c r="B3" s="843"/>
      <c r="C3" s="844" t="s">
        <v>5439</v>
      </c>
      <c r="D3" s="845" t="s">
        <v>5440</v>
      </c>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213"/>
      <c r="AK3" s="213"/>
    </row>
    <row r="4" spans="1:39" ht="30" customHeight="1" x14ac:dyDescent="0.25">
      <c r="B4" s="843"/>
      <c r="C4" s="844" t="s">
        <v>5441</v>
      </c>
      <c r="D4" s="845" t="s">
        <v>5442</v>
      </c>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213"/>
      <c r="AK4" s="213"/>
    </row>
    <row r="5" spans="1:39" ht="30" customHeight="1" x14ac:dyDescent="0.25">
      <c r="B5" s="843"/>
      <c r="C5" s="844" t="s">
        <v>5443</v>
      </c>
      <c r="D5" s="845" t="s">
        <v>5444</v>
      </c>
      <c r="E5" s="843"/>
      <c r="F5" s="843"/>
      <c r="G5" s="843"/>
      <c r="H5" s="843"/>
      <c r="I5" s="843"/>
      <c r="J5" s="843"/>
      <c r="K5" s="843"/>
      <c r="L5" s="843"/>
      <c r="M5" s="843"/>
      <c r="N5" s="843"/>
      <c r="O5" s="843"/>
      <c r="P5" s="843"/>
      <c r="Q5" s="843"/>
      <c r="R5" s="843"/>
      <c r="S5" s="843"/>
      <c r="T5" s="843"/>
      <c r="U5" s="843"/>
      <c r="V5" s="843"/>
      <c r="W5" s="843"/>
      <c r="X5" s="843"/>
      <c r="Y5" s="843"/>
      <c r="Z5" s="843"/>
      <c r="AA5" s="843"/>
      <c r="AB5" s="843"/>
      <c r="AC5" s="843"/>
      <c r="AD5" s="843"/>
      <c r="AE5" s="843"/>
      <c r="AF5" s="843"/>
      <c r="AG5" s="843"/>
      <c r="AH5" s="843"/>
      <c r="AI5" s="843"/>
      <c r="AJ5" s="213"/>
      <c r="AK5" s="213"/>
    </row>
    <row r="6" spans="1:39" ht="30" customHeight="1" x14ac:dyDescent="0.25">
      <c r="B6" s="846"/>
      <c r="C6" s="847" t="s">
        <v>5445</v>
      </c>
      <c r="D6" s="848" t="s">
        <v>5446</v>
      </c>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213"/>
      <c r="AK6" s="213"/>
    </row>
    <row r="7" spans="1:39" ht="18.75" x14ac:dyDescent="0.25">
      <c r="A7" s="811" t="s">
        <v>5254</v>
      </c>
      <c r="B7" s="811" t="s">
        <v>5447</v>
      </c>
      <c r="C7" s="811" t="s">
        <v>5448</v>
      </c>
      <c r="D7" s="811" t="s">
        <v>5449</v>
      </c>
      <c r="E7" s="811" t="s">
        <v>5</v>
      </c>
      <c r="F7" s="811"/>
      <c r="G7" s="811"/>
      <c r="H7" s="811"/>
      <c r="I7" s="811" t="s">
        <v>5450</v>
      </c>
      <c r="J7" s="811"/>
      <c r="K7" s="811"/>
      <c r="L7" s="811"/>
      <c r="M7" s="811" t="s">
        <v>5451</v>
      </c>
      <c r="N7" s="811"/>
      <c r="O7" s="811"/>
      <c r="P7" s="811"/>
      <c r="Q7" s="811" t="s">
        <v>5452</v>
      </c>
      <c r="R7" s="811"/>
      <c r="S7" s="811"/>
      <c r="T7" s="811"/>
      <c r="U7" s="811" t="s">
        <v>5453</v>
      </c>
      <c r="V7" s="811"/>
      <c r="W7" s="811"/>
      <c r="X7" s="811"/>
      <c r="Y7" s="811" t="s">
        <v>5129</v>
      </c>
      <c r="Z7" s="811"/>
      <c r="AA7" s="811"/>
      <c r="AB7" s="811"/>
      <c r="AC7" s="811" t="s">
        <v>5454</v>
      </c>
      <c r="AD7" s="811"/>
      <c r="AE7" s="811"/>
      <c r="AF7" s="811"/>
      <c r="AG7" s="811" t="s">
        <v>5455</v>
      </c>
      <c r="AH7" s="811" t="s">
        <v>5456</v>
      </c>
      <c r="AI7" s="811" t="s">
        <v>5457</v>
      </c>
      <c r="AJ7" s="213"/>
      <c r="AK7" s="811" t="s">
        <v>5582</v>
      </c>
      <c r="AM7" s="811" t="s">
        <v>5582</v>
      </c>
    </row>
    <row r="8" spans="1:39" x14ac:dyDescent="0.25">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13"/>
      <c r="AK8" s="213"/>
    </row>
    <row r="9" spans="1:39" ht="9.9499999999999993" customHeight="1" x14ac:dyDescent="0.25">
      <c r="A9" s="1311">
        <v>1</v>
      </c>
      <c r="B9" s="1312">
        <v>1</v>
      </c>
      <c r="C9" s="1269" t="s">
        <v>5458</v>
      </c>
      <c r="D9" s="1269" t="s">
        <v>5459</v>
      </c>
      <c r="E9" s="1269" t="s">
        <v>978</v>
      </c>
      <c r="F9" s="849"/>
      <c r="G9" s="849"/>
      <c r="H9" s="849"/>
      <c r="I9" s="1305" t="s">
        <v>5346</v>
      </c>
      <c r="J9" s="849"/>
      <c r="K9" s="849"/>
      <c r="L9" s="849"/>
      <c r="M9" s="1343" t="s">
        <v>5359</v>
      </c>
      <c r="N9" s="849"/>
      <c r="O9" s="849"/>
      <c r="P9" s="849"/>
      <c r="Q9" s="1361"/>
      <c r="R9" s="849"/>
      <c r="S9" s="849"/>
      <c r="T9" s="849"/>
      <c r="U9" s="1281" t="s">
        <v>5380</v>
      </c>
      <c r="V9" s="849"/>
      <c r="W9" s="849"/>
      <c r="X9" s="849"/>
      <c r="Y9" s="1334" t="s">
        <v>5386</v>
      </c>
      <c r="Z9" s="849"/>
      <c r="AA9" s="849"/>
      <c r="AB9" s="849"/>
      <c r="AC9" s="1305" t="s">
        <v>5394</v>
      </c>
      <c r="AD9" s="849"/>
      <c r="AE9" s="849"/>
      <c r="AF9" s="849"/>
      <c r="AG9" s="1355" t="s">
        <v>5460</v>
      </c>
      <c r="AH9" s="1355" t="s">
        <v>5461</v>
      </c>
      <c r="AI9" s="1364" t="s">
        <v>5462</v>
      </c>
      <c r="AJ9" s="213"/>
      <c r="AK9" s="1305" t="s">
        <v>5346</v>
      </c>
      <c r="AM9" s="1269" t="s">
        <v>5587</v>
      </c>
    </row>
    <row r="10" spans="1:39" ht="9.9499999999999993" customHeight="1" x14ac:dyDescent="0.25">
      <c r="A10" s="1311"/>
      <c r="B10" s="1312"/>
      <c r="C10" s="1270"/>
      <c r="D10" s="1270"/>
      <c r="E10" s="1270"/>
      <c r="F10" s="850"/>
      <c r="G10" s="851"/>
      <c r="H10" s="850"/>
      <c r="I10" s="1306"/>
      <c r="J10" s="850"/>
      <c r="K10" s="851"/>
      <c r="L10" s="850"/>
      <c r="M10" s="1344"/>
      <c r="N10" s="850"/>
      <c r="O10" s="851"/>
      <c r="P10" s="850"/>
      <c r="Q10" s="1362"/>
      <c r="R10" s="850"/>
      <c r="S10" s="851"/>
      <c r="T10" s="850"/>
      <c r="U10" s="1282"/>
      <c r="V10" s="850"/>
      <c r="W10" s="851"/>
      <c r="X10" s="850"/>
      <c r="Y10" s="1335"/>
      <c r="Z10" s="850"/>
      <c r="AA10" s="851"/>
      <c r="AB10" s="850"/>
      <c r="AC10" s="1306"/>
      <c r="AD10" s="850"/>
      <c r="AE10" s="851"/>
      <c r="AF10" s="850"/>
      <c r="AG10" s="1356"/>
      <c r="AH10" s="1356"/>
      <c r="AI10" s="1365"/>
      <c r="AJ10" s="213"/>
      <c r="AK10" s="1306"/>
      <c r="AM10" s="1270"/>
    </row>
    <row r="11" spans="1:39" ht="9.9499999999999993" customHeight="1" x14ac:dyDescent="0.25">
      <c r="A11" s="1311"/>
      <c r="B11" s="1312"/>
      <c r="C11" s="1271"/>
      <c r="D11" s="1271"/>
      <c r="E11" s="1271"/>
      <c r="F11" s="849"/>
      <c r="G11" s="849"/>
      <c r="H11" s="849"/>
      <c r="I11" s="1307"/>
      <c r="J11" s="849"/>
      <c r="K11" s="849"/>
      <c r="L11" s="849"/>
      <c r="M11" s="1345"/>
      <c r="N11" s="849"/>
      <c r="O11" s="849"/>
      <c r="P11" s="849"/>
      <c r="Q11" s="1363"/>
      <c r="R11" s="849"/>
      <c r="S11" s="849"/>
      <c r="T11" s="849"/>
      <c r="U11" s="1283"/>
      <c r="V11" s="849"/>
      <c r="W11" s="849"/>
      <c r="X11" s="849"/>
      <c r="Y11" s="1336"/>
      <c r="Z11" s="849"/>
      <c r="AA11" s="849"/>
      <c r="AB11" s="849"/>
      <c r="AC11" s="1307"/>
      <c r="AD11" s="849"/>
      <c r="AE11" s="849"/>
      <c r="AF11" s="849"/>
      <c r="AG11" s="1357"/>
      <c r="AH11" s="1357"/>
      <c r="AI11" s="1366"/>
      <c r="AJ11" s="213"/>
      <c r="AK11" s="1307"/>
      <c r="AM11" s="1271"/>
    </row>
    <row r="12" spans="1:39" ht="9.9499999999999993" customHeight="1" x14ac:dyDescent="0.25">
      <c r="A12" s="270"/>
      <c r="B12" s="270"/>
      <c r="C12" s="270"/>
      <c r="D12" s="270"/>
      <c r="E12" s="270"/>
      <c r="F12" s="270"/>
      <c r="G12" s="270"/>
      <c r="H12" s="270"/>
      <c r="I12" s="270"/>
      <c r="J12" s="270"/>
      <c r="K12" s="270"/>
      <c r="L12" s="270"/>
      <c r="M12" s="852"/>
      <c r="N12" s="270"/>
      <c r="O12" s="270"/>
      <c r="P12" s="270"/>
      <c r="Q12" s="852"/>
      <c r="R12" s="270"/>
      <c r="S12" s="270"/>
      <c r="T12" s="270"/>
      <c r="U12" s="852"/>
      <c r="V12" s="270"/>
      <c r="W12" s="270"/>
      <c r="X12" s="270"/>
      <c r="Y12" s="852"/>
      <c r="Z12" s="270"/>
      <c r="AA12" s="270"/>
      <c r="AB12" s="270"/>
      <c r="AC12" s="852"/>
      <c r="AD12" s="270"/>
      <c r="AE12" s="270"/>
      <c r="AF12" s="270"/>
      <c r="AG12" s="853"/>
      <c r="AH12" s="853"/>
      <c r="AI12" s="854"/>
      <c r="AJ12" s="213"/>
      <c r="AK12" s="213"/>
      <c r="AM12" s="213"/>
    </row>
    <row r="13" spans="1:39" ht="9.9499999999999993" customHeight="1" x14ac:dyDescent="0.25">
      <c r="A13" s="1311">
        <v>2</v>
      </c>
      <c r="B13" s="1312">
        <v>1</v>
      </c>
      <c r="C13" s="1269" t="s">
        <v>5463</v>
      </c>
      <c r="D13" s="1269" t="s">
        <v>5459</v>
      </c>
      <c r="E13" s="1269" t="s">
        <v>978</v>
      </c>
      <c r="F13" s="849"/>
      <c r="G13" s="849"/>
      <c r="H13" s="849"/>
      <c r="I13" s="1305" t="s">
        <v>5346</v>
      </c>
      <c r="J13" s="849"/>
      <c r="K13" s="849"/>
      <c r="L13" s="849"/>
      <c r="M13" s="1343" t="s">
        <v>5359</v>
      </c>
      <c r="N13" s="849"/>
      <c r="O13" s="849"/>
      <c r="P13" s="849"/>
      <c r="Q13" s="1361"/>
      <c r="R13" s="849"/>
      <c r="S13" s="849"/>
      <c r="T13" s="849"/>
      <c r="U13" s="1281" t="s">
        <v>5380</v>
      </c>
      <c r="V13" s="849"/>
      <c r="W13" s="849"/>
      <c r="X13" s="849"/>
      <c r="Y13" s="1334" t="s">
        <v>5386</v>
      </c>
      <c r="Z13" s="849"/>
      <c r="AA13" s="849"/>
      <c r="AB13" s="849"/>
      <c r="AC13" s="1305" t="s">
        <v>5394</v>
      </c>
      <c r="AD13" s="849"/>
      <c r="AE13" s="849"/>
      <c r="AF13" s="849"/>
      <c r="AG13" s="1355" t="s">
        <v>5460</v>
      </c>
      <c r="AH13" s="1355" t="s">
        <v>5461</v>
      </c>
      <c r="AI13" s="1364" t="s">
        <v>5462</v>
      </c>
      <c r="AJ13" s="213"/>
      <c r="AK13" s="1305" t="s">
        <v>5394</v>
      </c>
      <c r="AM13" s="1269" t="s">
        <v>5588</v>
      </c>
    </row>
    <row r="14" spans="1:39" ht="9.9499999999999993" customHeight="1" x14ac:dyDescent="0.25">
      <c r="A14" s="1311"/>
      <c r="B14" s="1312"/>
      <c r="C14" s="1270"/>
      <c r="D14" s="1270"/>
      <c r="E14" s="1270"/>
      <c r="F14" s="850"/>
      <c r="G14" s="851"/>
      <c r="H14" s="850"/>
      <c r="I14" s="1306"/>
      <c r="J14" s="850"/>
      <c r="K14" s="851"/>
      <c r="L14" s="850"/>
      <c r="M14" s="1344"/>
      <c r="N14" s="850"/>
      <c r="O14" s="851"/>
      <c r="P14" s="850"/>
      <c r="Q14" s="1362"/>
      <c r="R14" s="850"/>
      <c r="S14" s="851"/>
      <c r="T14" s="850"/>
      <c r="U14" s="1282"/>
      <c r="V14" s="850"/>
      <c r="W14" s="851"/>
      <c r="X14" s="850"/>
      <c r="Y14" s="1335"/>
      <c r="Z14" s="850"/>
      <c r="AA14" s="851"/>
      <c r="AB14" s="850"/>
      <c r="AC14" s="1306"/>
      <c r="AD14" s="850"/>
      <c r="AE14" s="851"/>
      <c r="AF14" s="850"/>
      <c r="AG14" s="1356"/>
      <c r="AH14" s="1356"/>
      <c r="AI14" s="1365"/>
      <c r="AJ14" s="213"/>
      <c r="AK14" s="1306"/>
      <c r="AM14" s="1270"/>
    </row>
    <row r="15" spans="1:39" ht="9.9499999999999993" customHeight="1" x14ac:dyDescent="0.25">
      <c r="A15" s="1311"/>
      <c r="B15" s="1312"/>
      <c r="C15" s="1271"/>
      <c r="D15" s="1271"/>
      <c r="E15" s="1271"/>
      <c r="F15" s="849"/>
      <c r="G15" s="849"/>
      <c r="H15" s="849"/>
      <c r="I15" s="1307"/>
      <c r="J15" s="849"/>
      <c r="K15" s="849"/>
      <c r="L15" s="849"/>
      <c r="M15" s="1345"/>
      <c r="N15" s="849"/>
      <c r="O15" s="849"/>
      <c r="P15" s="849"/>
      <c r="Q15" s="1363"/>
      <c r="R15" s="849"/>
      <c r="S15" s="849"/>
      <c r="T15" s="849"/>
      <c r="U15" s="1283"/>
      <c r="V15" s="849"/>
      <c r="W15" s="849"/>
      <c r="X15" s="849"/>
      <c r="Y15" s="1336"/>
      <c r="Z15" s="849"/>
      <c r="AA15" s="849"/>
      <c r="AB15" s="849"/>
      <c r="AC15" s="1307"/>
      <c r="AD15" s="849"/>
      <c r="AE15" s="849"/>
      <c r="AF15" s="849"/>
      <c r="AG15" s="1357"/>
      <c r="AH15" s="1357"/>
      <c r="AI15" s="1366"/>
      <c r="AJ15" s="213"/>
      <c r="AK15" s="1307"/>
      <c r="AM15" s="1271"/>
    </row>
    <row r="16" spans="1:39" ht="9.9499999999999993" customHeight="1" x14ac:dyDescent="0.25">
      <c r="A16" s="270"/>
      <c r="B16" s="270"/>
      <c r="C16" s="270"/>
      <c r="D16" s="270"/>
      <c r="E16" s="270"/>
      <c r="F16" s="270"/>
      <c r="G16" s="270"/>
      <c r="H16" s="270"/>
      <c r="I16" s="270"/>
      <c r="J16" s="270"/>
      <c r="K16" s="270"/>
      <c r="L16" s="270"/>
      <c r="M16" s="852"/>
      <c r="N16" s="270"/>
      <c r="O16" s="270"/>
      <c r="P16" s="270"/>
      <c r="Q16" s="852"/>
      <c r="R16" s="270"/>
      <c r="S16" s="270"/>
      <c r="T16" s="270"/>
      <c r="U16" s="852"/>
      <c r="V16" s="270"/>
      <c r="W16" s="270"/>
      <c r="X16" s="270"/>
      <c r="Y16" s="852"/>
      <c r="Z16" s="270"/>
      <c r="AA16" s="270"/>
      <c r="AB16" s="270"/>
      <c r="AC16" s="852"/>
      <c r="AD16" s="270"/>
      <c r="AE16" s="270"/>
      <c r="AF16" s="270"/>
      <c r="AG16" s="853"/>
      <c r="AH16" s="853"/>
      <c r="AI16" s="854"/>
      <c r="AJ16" s="213"/>
      <c r="AK16" s="213"/>
    </row>
    <row r="17" spans="1:39" ht="9.9499999999999993" customHeight="1" x14ac:dyDescent="0.25">
      <c r="A17" s="1311">
        <v>3</v>
      </c>
      <c r="B17" s="1312">
        <v>1</v>
      </c>
      <c r="C17" s="1269" t="s">
        <v>5464</v>
      </c>
      <c r="D17" s="1269" t="s">
        <v>5459</v>
      </c>
      <c r="E17" s="1269" t="s">
        <v>978</v>
      </c>
      <c r="F17" s="849"/>
      <c r="G17" s="849"/>
      <c r="H17" s="849"/>
      <c r="I17" s="1305" t="s">
        <v>5346</v>
      </c>
      <c r="J17" s="849"/>
      <c r="K17" s="849"/>
      <c r="L17" s="849"/>
      <c r="M17" s="1343" t="s">
        <v>5359</v>
      </c>
      <c r="N17" s="849"/>
      <c r="O17" s="849"/>
      <c r="P17" s="849"/>
      <c r="Q17" s="1361"/>
      <c r="R17" s="849"/>
      <c r="S17" s="849"/>
      <c r="T17" s="849"/>
      <c r="U17" s="1281" t="s">
        <v>5380</v>
      </c>
      <c r="V17" s="849"/>
      <c r="W17" s="849"/>
      <c r="X17" s="849"/>
      <c r="Y17" s="1334" t="s">
        <v>5386</v>
      </c>
      <c r="Z17" s="849"/>
      <c r="AA17" s="849"/>
      <c r="AB17" s="849"/>
      <c r="AC17" s="1305" t="s">
        <v>5394</v>
      </c>
      <c r="AD17" s="849"/>
      <c r="AE17" s="849"/>
      <c r="AF17" s="849"/>
      <c r="AG17" s="1355" t="s">
        <v>5460</v>
      </c>
      <c r="AH17" s="1355" t="s">
        <v>5461</v>
      </c>
      <c r="AI17" s="1364" t="s">
        <v>5462</v>
      </c>
      <c r="AJ17" s="213"/>
      <c r="AK17" s="1281" t="s">
        <v>5355</v>
      </c>
      <c r="AM17" s="1269" t="s">
        <v>5458</v>
      </c>
    </row>
    <row r="18" spans="1:39" ht="9.9499999999999993" customHeight="1" x14ac:dyDescent="0.25">
      <c r="A18" s="1311"/>
      <c r="B18" s="1312"/>
      <c r="C18" s="1270"/>
      <c r="D18" s="1270"/>
      <c r="E18" s="1270"/>
      <c r="F18" s="850"/>
      <c r="G18" s="851"/>
      <c r="H18" s="850"/>
      <c r="I18" s="1306"/>
      <c r="J18" s="850"/>
      <c r="K18" s="851"/>
      <c r="L18" s="850"/>
      <c r="M18" s="1344"/>
      <c r="N18" s="850"/>
      <c r="O18" s="851"/>
      <c r="P18" s="850"/>
      <c r="Q18" s="1362"/>
      <c r="R18" s="850"/>
      <c r="S18" s="851"/>
      <c r="T18" s="850"/>
      <c r="U18" s="1282"/>
      <c r="V18" s="850"/>
      <c r="W18" s="851"/>
      <c r="X18" s="850"/>
      <c r="Y18" s="1335"/>
      <c r="Z18" s="850"/>
      <c r="AA18" s="851"/>
      <c r="AB18" s="850"/>
      <c r="AC18" s="1306"/>
      <c r="AD18" s="850"/>
      <c r="AE18" s="851"/>
      <c r="AF18" s="850"/>
      <c r="AG18" s="1356"/>
      <c r="AH18" s="1356"/>
      <c r="AI18" s="1365"/>
      <c r="AJ18" s="213"/>
      <c r="AK18" s="1282"/>
      <c r="AM18" s="1270"/>
    </row>
    <row r="19" spans="1:39" ht="9.9499999999999993" customHeight="1" x14ac:dyDescent="0.25">
      <c r="A19" s="1311"/>
      <c r="B19" s="1312"/>
      <c r="C19" s="1271"/>
      <c r="D19" s="1271"/>
      <c r="E19" s="1271"/>
      <c r="F19" s="849"/>
      <c r="G19" s="849"/>
      <c r="H19" s="849"/>
      <c r="I19" s="1307"/>
      <c r="J19" s="849"/>
      <c r="K19" s="849"/>
      <c r="L19" s="849"/>
      <c r="M19" s="1345"/>
      <c r="N19" s="849"/>
      <c r="O19" s="849"/>
      <c r="P19" s="849"/>
      <c r="Q19" s="1363"/>
      <c r="R19" s="849"/>
      <c r="S19" s="849"/>
      <c r="T19" s="849"/>
      <c r="U19" s="1283"/>
      <c r="V19" s="849"/>
      <c r="W19" s="849"/>
      <c r="X19" s="849"/>
      <c r="Y19" s="1336"/>
      <c r="Z19" s="849"/>
      <c r="AA19" s="849"/>
      <c r="AB19" s="849"/>
      <c r="AC19" s="1307"/>
      <c r="AD19" s="849"/>
      <c r="AE19" s="849"/>
      <c r="AF19" s="849"/>
      <c r="AG19" s="1357"/>
      <c r="AH19" s="1357"/>
      <c r="AI19" s="1366"/>
      <c r="AJ19" s="213"/>
      <c r="AK19" s="1283"/>
      <c r="AM19" s="1271"/>
    </row>
    <row r="20" spans="1:39" ht="9.9499999999999993" customHeight="1" x14ac:dyDescent="0.25">
      <c r="A20" s="270"/>
      <c r="B20" s="270"/>
      <c r="C20" s="270"/>
      <c r="D20" s="270"/>
      <c r="E20" s="270"/>
      <c r="F20" s="270"/>
      <c r="G20" s="270"/>
      <c r="H20" s="270"/>
      <c r="I20" s="270"/>
      <c r="J20" s="270"/>
      <c r="K20" s="270"/>
      <c r="L20" s="270"/>
      <c r="M20" s="852"/>
      <c r="N20" s="270"/>
      <c r="O20" s="270"/>
      <c r="P20" s="270"/>
      <c r="Q20" s="852"/>
      <c r="R20" s="270"/>
      <c r="S20" s="270"/>
      <c r="T20" s="270"/>
      <c r="U20" s="852"/>
      <c r="V20" s="270"/>
      <c r="W20" s="270"/>
      <c r="X20" s="270"/>
      <c r="Y20" s="852"/>
      <c r="Z20" s="270"/>
      <c r="AA20" s="270"/>
      <c r="AB20" s="270"/>
      <c r="AC20" s="852"/>
      <c r="AD20" s="270"/>
      <c r="AE20" s="270"/>
      <c r="AF20" s="270"/>
      <c r="AG20" s="853"/>
      <c r="AH20" s="853"/>
      <c r="AI20" s="854"/>
      <c r="AJ20" s="213"/>
      <c r="AK20" s="213"/>
      <c r="AM20" s="270"/>
    </row>
    <row r="21" spans="1:39" ht="9.9499999999999993" customHeight="1" x14ac:dyDescent="0.25">
      <c r="A21" s="1311">
        <v>4</v>
      </c>
      <c r="B21" s="1312">
        <v>1</v>
      </c>
      <c r="C21" s="1269" t="s">
        <v>5465</v>
      </c>
      <c r="D21" s="1269" t="s">
        <v>5459</v>
      </c>
      <c r="E21" s="1269" t="s">
        <v>978</v>
      </c>
      <c r="F21" s="849"/>
      <c r="G21" s="849"/>
      <c r="H21" s="849"/>
      <c r="I21" s="1305" t="s">
        <v>5346</v>
      </c>
      <c r="J21" s="849"/>
      <c r="K21" s="849"/>
      <c r="L21" s="849"/>
      <c r="M21" s="1343" t="s">
        <v>5359</v>
      </c>
      <c r="N21" s="849"/>
      <c r="O21" s="849"/>
      <c r="P21" s="849"/>
      <c r="Q21" s="1361"/>
      <c r="R21" s="849"/>
      <c r="S21" s="849"/>
      <c r="T21" s="849"/>
      <c r="U21" s="1281" t="s">
        <v>5380</v>
      </c>
      <c r="V21" s="849"/>
      <c r="W21" s="849"/>
      <c r="X21" s="849"/>
      <c r="Y21" s="1334" t="s">
        <v>5386</v>
      </c>
      <c r="Z21" s="849"/>
      <c r="AA21" s="849"/>
      <c r="AB21" s="849"/>
      <c r="AC21" s="1305" t="s">
        <v>5394</v>
      </c>
      <c r="AD21" s="849"/>
      <c r="AE21" s="849"/>
      <c r="AF21" s="849"/>
      <c r="AG21" s="1355" t="s">
        <v>5460</v>
      </c>
      <c r="AH21" s="1355" t="s">
        <v>5461</v>
      </c>
      <c r="AI21" s="1364" t="s">
        <v>5462</v>
      </c>
      <c r="AJ21" s="213"/>
      <c r="AK21" s="1281" t="s">
        <v>5380</v>
      </c>
      <c r="AM21" s="1269" t="s">
        <v>5463</v>
      </c>
    </row>
    <row r="22" spans="1:39" ht="9.9499999999999993" customHeight="1" x14ac:dyDescent="0.25">
      <c r="A22" s="1311"/>
      <c r="B22" s="1312"/>
      <c r="C22" s="1270"/>
      <c r="D22" s="1270"/>
      <c r="E22" s="1270"/>
      <c r="F22" s="850"/>
      <c r="G22" s="851"/>
      <c r="H22" s="850"/>
      <c r="I22" s="1306"/>
      <c r="J22" s="850"/>
      <c r="K22" s="851"/>
      <c r="L22" s="850"/>
      <c r="M22" s="1344"/>
      <c r="N22" s="850"/>
      <c r="O22" s="851"/>
      <c r="P22" s="850"/>
      <c r="Q22" s="1362"/>
      <c r="R22" s="850"/>
      <c r="S22" s="851"/>
      <c r="T22" s="850"/>
      <c r="U22" s="1282"/>
      <c r="V22" s="850"/>
      <c r="W22" s="851"/>
      <c r="X22" s="850"/>
      <c r="Y22" s="1335"/>
      <c r="Z22" s="850"/>
      <c r="AA22" s="851"/>
      <c r="AB22" s="850"/>
      <c r="AC22" s="1306"/>
      <c r="AD22" s="850"/>
      <c r="AE22" s="851"/>
      <c r="AF22" s="850"/>
      <c r="AG22" s="1356"/>
      <c r="AH22" s="1356"/>
      <c r="AI22" s="1365"/>
      <c r="AJ22" s="213"/>
      <c r="AK22" s="1282"/>
      <c r="AM22" s="1270"/>
    </row>
    <row r="23" spans="1:39" ht="9.9499999999999993" customHeight="1" x14ac:dyDescent="0.25">
      <c r="A23" s="1311"/>
      <c r="B23" s="1312"/>
      <c r="C23" s="1271"/>
      <c r="D23" s="1271"/>
      <c r="E23" s="1271"/>
      <c r="F23" s="849"/>
      <c r="G23" s="849"/>
      <c r="H23" s="849"/>
      <c r="I23" s="1307"/>
      <c r="J23" s="849"/>
      <c r="K23" s="849"/>
      <c r="L23" s="849"/>
      <c r="M23" s="1345"/>
      <c r="N23" s="849"/>
      <c r="O23" s="849"/>
      <c r="P23" s="849"/>
      <c r="Q23" s="1363"/>
      <c r="R23" s="849"/>
      <c r="S23" s="849"/>
      <c r="T23" s="849"/>
      <c r="U23" s="1283"/>
      <c r="V23" s="849"/>
      <c r="W23" s="849"/>
      <c r="X23" s="849"/>
      <c r="Y23" s="1336"/>
      <c r="Z23" s="849"/>
      <c r="AA23" s="849"/>
      <c r="AB23" s="849"/>
      <c r="AC23" s="1307"/>
      <c r="AD23" s="849"/>
      <c r="AE23" s="849"/>
      <c r="AF23" s="849"/>
      <c r="AG23" s="1357"/>
      <c r="AH23" s="1357"/>
      <c r="AI23" s="1366"/>
      <c r="AJ23" s="213"/>
      <c r="AK23" s="1283"/>
      <c r="AM23" s="1271"/>
    </row>
    <row r="24" spans="1:39" ht="9.9499999999999993" customHeight="1" x14ac:dyDescent="0.25">
      <c r="A24" s="270"/>
      <c r="B24" s="270"/>
      <c r="C24" s="270"/>
      <c r="D24" s="270"/>
      <c r="E24" s="270"/>
      <c r="F24" s="270"/>
      <c r="G24" s="270"/>
      <c r="H24" s="270"/>
      <c r="I24" s="270"/>
      <c r="J24" s="270"/>
      <c r="K24" s="270"/>
      <c r="L24" s="270"/>
      <c r="M24" s="852"/>
      <c r="N24" s="270"/>
      <c r="O24" s="270"/>
      <c r="P24" s="270"/>
      <c r="Q24" s="852"/>
      <c r="R24" s="270"/>
      <c r="S24" s="270"/>
      <c r="T24" s="270"/>
      <c r="U24" s="852"/>
      <c r="V24" s="270"/>
      <c r="W24" s="270"/>
      <c r="X24" s="270"/>
      <c r="Y24" s="852"/>
      <c r="Z24" s="270"/>
      <c r="AA24" s="270"/>
      <c r="AB24" s="270"/>
      <c r="AC24" s="852"/>
      <c r="AD24" s="270"/>
      <c r="AE24" s="270"/>
      <c r="AF24" s="270"/>
      <c r="AG24" s="853"/>
      <c r="AH24" s="853"/>
      <c r="AI24" s="854"/>
      <c r="AJ24" s="213"/>
      <c r="AK24" s="213"/>
      <c r="AM24" s="270"/>
    </row>
    <row r="25" spans="1:39" ht="9.9499999999999993" customHeight="1" x14ac:dyDescent="0.25">
      <c r="A25" s="1311">
        <v>5</v>
      </c>
      <c r="B25" s="1312">
        <v>1</v>
      </c>
      <c r="C25" s="1269" t="s">
        <v>5466</v>
      </c>
      <c r="D25" s="1269" t="s">
        <v>5459</v>
      </c>
      <c r="E25" s="1269" t="s">
        <v>978</v>
      </c>
      <c r="F25" s="849"/>
      <c r="G25" s="849"/>
      <c r="H25" s="849"/>
      <c r="I25" s="1305" t="s">
        <v>5346</v>
      </c>
      <c r="J25" s="849"/>
      <c r="K25" s="849"/>
      <c r="L25" s="849"/>
      <c r="M25" s="1343" t="s">
        <v>5359</v>
      </c>
      <c r="N25" s="849"/>
      <c r="O25" s="849"/>
      <c r="P25" s="849"/>
      <c r="Q25" s="1361"/>
      <c r="R25" s="849"/>
      <c r="S25" s="849"/>
      <c r="T25" s="849"/>
      <c r="U25" s="1281" t="s">
        <v>5380</v>
      </c>
      <c r="V25" s="849"/>
      <c r="W25" s="849"/>
      <c r="X25" s="849"/>
      <c r="Y25" s="1334" t="s">
        <v>5386</v>
      </c>
      <c r="Z25" s="849"/>
      <c r="AA25" s="849"/>
      <c r="AB25" s="849"/>
      <c r="AC25" s="1305" t="s">
        <v>5394</v>
      </c>
      <c r="AD25" s="849"/>
      <c r="AE25" s="849"/>
      <c r="AF25" s="849"/>
      <c r="AG25" s="1355" t="s">
        <v>5460</v>
      </c>
      <c r="AH25" s="1355" t="s">
        <v>5461</v>
      </c>
      <c r="AI25" s="1364" t="s">
        <v>5462</v>
      </c>
      <c r="AJ25" s="213"/>
      <c r="AK25" s="1352" t="s">
        <v>5474</v>
      </c>
      <c r="AM25" s="1269" t="s">
        <v>5464</v>
      </c>
    </row>
    <row r="26" spans="1:39" ht="9.9499999999999993" customHeight="1" x14ac:dyDescent="0.25">
      <c r="A26" s="1311"/>
      <c r="B26" s="1312"/>
      <c r="C26" s="1270"/>
      <c r="D26" s="1270"/>
      <c r="E26" s="1270"/>
      <c r="F26" s="850"/>
      <c r="G26" s="851"/>
      <c r="H26" s="850"/>
      <c r="I26" s="1306"/>
      <c r="J26" s="850"/>
      <c r="K26" s="851"/>
      <c r="L26" s="850"/>
      <c r="M26" s="1344"/>
      <c r="N26" s="850"/>
      <c r="O26" s="851"/>
      <c r="P26" s="850"/>
      <c r="Q26" s="1362"/>
      <c r="R26" s="850"/>
      <c r="S26" s="851"/>
      <c r="T26" s="850"/>
      <c r="U26" s="1282"/>
      <c r="V26" s="850"/>
      <c r="W26" s="851"/>
      <c r="X26" s="850"/>
      <c r="Y26" s="1335"/>
      <c r="Z26" s="850"/>
      <c r="AA26" s="851"/>
      <c r="AB26" s="850"/>
      <c r="AC26" s="1306"/>
      <c r="AD26" s="850"/>
      <c r="AE26" s="851"/>
      <c r="AF26" s="850"/>
      <c r="AG26" s="1356"/>
      <c r="AH26" s="1356"/>
      <c r="AI26" s="1365"/>
      <c r="AJ26" s="213"/>
      <c r="AK26" s="1353"/>
      <c r="AM26" s="1270"/>
    </row>
    <row r="27" spans="1:39" ht="9.9499999999999993" customHeight="1" x14ac:dyDescent="0.25">
      <c r="A27" s="1311"/>
      <c r="B27" s="1312"/>
      <c r="C27" s="1271"/>
      <c r="D27" s="1271"/>
      <c r="E27" s="1271"/>
      <c r="F27" s="849"/>
      <c r="G27" s="849"/>
      <c r="H27" s="849"/>
      <c r="I27" s="1307"/>
      <c r="J27" s="849"/>
      <c r="K27" s="849"/>
      <c r="L27" s="849"/>
      <c r="M27" s="1345"/>
      <c r="N27" s="849"/>
      <c r="O27" s="849"/>
      <c r="P27" s="849"/>
      <c r="Q27" s="1363"/>
      <c r="R27" s="849"/>
      <c r="S27" s="849"/>
      <c r="T27" s="849"/>
      <c r="U27" s="1283"/>
      <c r="V27" s="849"/>
      <c r="W27" s="849"/>
      <c r="X27" s="849"/>
      <c r="Y27" s="1336"/>
      <c r="Z27" s="849"/>
      <c r="AA27" s="849"/>
      <c r="AB27" s="849"/>
      <c r="AC27" s="1307"/>
      <c r="AD27" s="849"/>
      <c r="AE27" s="849"/>
      <c r="AF27" s="849"/>
      <c r="AG27" s="1357"/>
      <c r="AH27" s="1357"/>
      <c r="AI27" s="1366"/>
      <c r="AJ27" s="213"/>
      <c r="AK27" s="1354"/>
      <c r="AM27" s="1271"/>
    </row>
    <row r="28" spans="1:39" ht="9.9499999999999993" customHeight="1" x14ac:dyDescent="0.25">
      <c r="A28" s="270"/>
      <c r="B28" s="270"/>
      <c r="C28" s="270"/>
      <c r="D28" s="270"/>
      <c r="E28" s="270"/>
      <c r="F28" s="270"/>
      <c r="G28" s="270"/>
      <c r="H28" s="270"/>
      <c r="I28" s="270"/>
      <c r="J28" s="270"/>
      <c r="K28" s="270"/>
      <c r="L28" s="270"/>
      <c r="M28" s="852"/>
      <c r="N28" s="270"/>
      <c r="O28" s="270"/>
      <c r="P28" s="270"/>
      <c r="Q28" s="852"/>
      <c r="R28" s="270"/>
      <c r="S28" s="270"/>
      <c r="T28" s="270"/>
      <c r="U28" s="852"/>
      <c r="V28" s="270"/>
      <c r="W28" s="270"/>
      <c r="X28" s="270"/>
      <c r="Y28" s="852"/>
      <c r="Z28" s="270"/>
      <c r="AA28" s="270"/>
      <c r="AB28" s="270"/>
      <c r="AC28" s="852"/>
      <c r="AD28" s="270"/>
      <c r="AE28" s="270"/>
      <c r="AF28" s="270"/>
      <c r="AG28" s="853"/>
      <c r="AH28" s="853"/>
      <c r="AI28" s="854"/>
      <c r="AJ28" s="213"/>
      <c r="AK28" s="213"/>
      <c r="AM28" s="270"/>
    </row>
    <row r="29" spans="1:39" ht="9.9499999999999993" customHeight="1" x14ac:dyDescent="0.25">
      <c r="A29" s="1311">
        <v>6</v>
      </c>
      <c r="B29" s="1312">
        <v>1</v>
      </c>
      <c r="C29" s="1269" t="s">
        <v>5467</v>
      </c>
      <c r="D29" s="1269" t="s">
        <v>5459</v>
      </c>
      <c r="E29" s="1269" t="s">
        <v>978</v>
      </c>
      <c r="F29" s="849"/>
      <c r="G29" s="849"/>
      <c r="H29" s="849"/>
      <c r="I29" s="1305" t="s">
        <v>5346</v>
      </c>
      <c r="J29" s="849"/>
      <c r="K29" s="849"/>
      <c r="L29" s="849"/>
      <c r="M29" s="1343" t="s">
        <v>5359</v>
      </c>
      <c r="N29" s="849"/>
      <c r="O29" s="849"/>
      <c r="P29" s="849"/>
      <c r="Q29" s="1361"/>
      <c r="R29" s="849"/>
      <c r="S29" s="849"/>
      <c r="T29" s="849"/>
      <c r="U29" s="1281" t="s">
        <v>5380</v>
      </c>
      <c r="V29" s="849"/>
      <c r="W29" s="849"/>
      <c r="X29" s="849"/>
      <c r="Y29" s="1334" t="s">
        <v>5386</v>
      </c>
      <c r="Z29" s="849"/>
      <c r="AA29" s="849"/>
      <c r="AB29" s="849"/>
      <c r="AC29" s="1305" t="s">
        <v>5394</v>
      </c>
      <c r="AD29" s="849"/>
      <c r="AE29" s="849"/>
      <c r="AF29" s="849"/>
      <c r="AG29" s="1355" t="s">
        <v>5460</v>
      </c>
      <c r="AH29" s="1355" t="s">
        <v>5461</v>
      </c>
      <c r="AI29" s="1364" t="s">
        <v>5462</v>
      </c>
      <c r="AJ29" s="213"/>
      <c r="AK29" s="1293" t="s">
        <v>5470</v>
      </c>
      <c r="AM29" s="1269" t="s">
        <v>5465</v>
      </c>
    </row>
    <row r="30" spans="1:39" ht="9.9499999999999993" customHeight="1" x14ac:dyDescent="0.25">
      <c r="A30" s="1311"/>
      <c r="B30" s="1312"/>
      <c r="C30" s="1270"/>
      <c r="D30" s="1270"/>
      <c r="E30" s="1270"/>
      <c r="F30" s="850"/>
      <c r="G30" s="851"/>
      <c r="H30" s="850"/>
      <c r="I30" s="1306"/>
      <c r="J30" s="850"/>
      <c r="K30" s="851"/>
      <c r="L30" s="850"/>
      <c r="M30" s="1344"/>
      <c r="N30" s="850"/>
      <c r="O30" s="851"/>
      <c r="P30" s="850"/>
      <c r="Q30" s="1362"/>
      <c r="R30" s="850"/>
      <c r="S30" s="851"/>
      <c r="T30" s="850"/>
      <c r="U30" s="1282"/>
      <c r="V30" s="850"/>
      <c r="W30" s="851"/>
      <c r="X30" s="850"/>
      <c r="Y30" s="1335"/>
      <c r="Z30" s="850"/>
      <c r="AA30" s="851"/>
      <c r="AB30" s="850"/>
      <c r="AC30" s="1306"/>
      <c r="AD30" s="850"/>
      <c r="AE30" s="851"/>
      <c r="AF30" s="850"/>
      <c r="AG30" s="1356"/>
      <c r="AH30" s="1356"/>
      <c r="AI30" s="1365"/>
      <c r="AJ30" s="213"/>
      <c r="AK30" s="1294"/>
      <c r="AM30" s="1270"/>
    </row>
    <row r="31" spans="1:39" ht="9.9499999999999993" customHeight="1" x14ac:dyDescent="0.25">
      <c r="A31" s="1311"/>
      <c r="B31" s="1312"/>
      <c r="C31" s="1271"/>
      <c r="D31" s="1271"/>
      <c r="E31" s="1271"/>
      <c r="F31" s="849"/>
      <c r="G31" s="849"/>
      <c r="H31" s="849"/>
      <c r="I31" s="1307"/>
      <c r="J31" s="849"/>
      <c r="K31" s="849"/>
      <c r="L31" s="849"/>
      <c r="M31" s="1345"/>
      <c r="N31" s="849"/>
      <c r="O31" s="849"/>
      <c r="P31" s="849"/>
      <c r="Q31" s="1363"/>
      <c r="R31" s="849"/>
      <c r="S31" s="849"/>
      <c r="T31" s="849"/>
      <c r="U31" s="1283"/>
      <c r="V31" s="849"/>
      <c r="W31" s="849"/>
      <c r="X31" s="849"/>
      <c r="Y31" s="1336"/>
      <c r="Z31" s="849"/>
      <c r="AA31" s="849"/>
      <c r="AB31" s="849"/>
      <c r="AC31" s="1307"/>
      <c r="AD31" s="849"/>
      <c r="AE31" s="849"/>
      <c r="AF31" s="849"/>
      <c r="AG31" s="1357"/>
      <c r="AH31" s="1357"/>
      <c r="AI31" s="1366"/>
      <c r="AJ31" s="213"/>
      <c r="AK31" s="1295"/>
      <c r="AM31" s="1271"/>
    </row>
    <row r="32" spans="1:39" ht="9.9499999999999993" customHeight="1" x14ac:dyDescent="0.25">
      <c r="A32" s="270"/>
      <c r="B32" s="270"/>
      <c r="C32" s="270"/>
      <c r="D32" s="270"/>
      <c r="E32" s="270"/>
      <c r="F32" s="270"/>
      <c r="G32" s="270"/>
      <c r="H32" s="270"/>
      <c r="I32" s="270"/>
      <c r="J32" s="270"/>
      <c r="K32" s="270"/>
      <c r="L32" s="270"/>
      <c r="M32" s="852"/>
      <c r="N32" s="270"/>
      <c r="O32" s="270"/>
      <c r="P32" s="270"/>
      <c r="Q32" s="852"/>
      <c r="R32" s="270"/>
      <c r="S32" s="270"/>
      <c r="T32" s="270"/>
      <c r="U32" s="852"/>
      <c r="V32" s="270"/>
      <c r="W32" s="270"/>
      <c r="X32" s="270"/>
      <c r="Y32" s="852"/>
      <c r="Z32" s="270"/>
      <c r="AA32" s="270"/>
      <c r="AB32" s="270"/>
      <c r="AC32" s="852"/>
      <c r="AD32" s="270"/>
      <c r="AE32" s="270"/>
      <c r="AF32" s="270"/>
      <c r="AG32" s="853"/>
      <c r="AH32" s="853"/>
      <c r="AI32" s="854"/>
      <c r="AJ32" s="213"/>
      <c r="AK32" s="213"/>
      <c r="AM32" s="270"/>
    </row>
    <row r="33" spans="1:39" ht="9.9499999999999993" customHeight="1" x14ac:dyDescent="0.25">
      <c r="A33" s="1311">
        <v>7</v>
      </c>
      <c r="B33" s="1312">
        <v>1</v>
      </c>
      <c r="C33" s="1269" t="s">
        <v>5468</v>
      </c>
      <c r="D33" s="1269" t="s">
        <v>5459</v>
      </c>
      <c r="E33" s="1269" t="s">
        <v>978</v>
      </c>
      <c r="F33" s="849"/>
      <c r="G33" s="849"/>
      <c r="H33" s="849"/>
      <c r="I33" s="1305" t="s">
        <v>5346</v>
      </c>
      <c r="J33" s="849"/>
      <c r="K33" s="849"/>
      <c r="L33" s="849"/>
      <c r="M33" s="1343" t="s">
        <v>5359</v>
      </c>
      <c r="N33" s="849"/>
      <c r="O33" s="849"/>
      <c r="P33" s="849"/>
      <c r="Q33" s="1361"/>
      <c r="R33" s="849"/>
      <c r="S33" s="849"/>
      <c r="T33" s="849"/>
      <c r="U33" s="1281" t="s">
        <v>5380</v>
      </c>
      <c r="V33" s="849"/>
      <c r="W33" s="849"/>
      <c r="X33" s="849"/>
      <c r="Y33" s="1334" t="s">
        <v>5386</v>
      </c>
      <c r="Z33" s="849"/>
      <c r="AA33" s="849"/>
      <c r="AB33" s="849"/>
      <c r="AC33" s="1305" t="s">
        <v>5394</v>
      </c>
      <c r="AD33" s="849"/>
      <c r="AE33" s="849"/>
      <c r="AF33" s="849"/>
      <c r="AG33" s="1355" t="s">
        <v>5460</v>
      </c>
      <c r="AH33" s="1355" t="s">
        <v>5461</v>
      </c>
      <c r="AI33" s="1364" t="s">
        <v>5462</v>
      </c>
      <c r="AJ33" s="213"/>
      <c r="AK33" s="1340" t="s">
        <v>5350</v>
      </c>
      <c r="AM33" s="1269" t="s">
        <v>5466</v>
      </c>
    </row>
    <row r="34" spans="1:39" ht="9.9499999999999993" customHeight="1" x14ac:dyDescent="0.25">
      <c r="A34" s="1311"/>
      <c r="B34" s="1312"/>
      <c r="C34" s="1270"/>
      <c r="D34" s="1270"/>
      <c r="E34" s="1270"/>
      <c r="F34" s="850"/>
      <c r="G34" s="851"/>
      <c r="H34" s="850"/>
      <c r="I34" s="1306"/>
      <c r="J34" s="850"/>
      <c r="K34" s="851"/>
      <c r="L34" s="850"/>
      <c r="M34" s="1344"/>
      <c r="N34" s="850"/>
      <c r="O34" s="851"/>
      <c r="P34" s="850"/>
      <c r="Q34" s="1362"/>
      <c r="R34" s="850"/>
      <c r="S34" s="851"/>
      <c r="T34" s="850"/>
      <c r="U34" s="1282"/>
      <c r="V34" s="850"/>
      <c r="W34" s="851"/>
      <c r="X34" s="850"/>
      <c r="Y34" s="1335"/>
      <c r="Z34" s="850"/>
      <c r="AA34" s="851"/>
      <c r="AB34" s="850"/>
      <c r="AC34" s="1306"/>
      <c r="AD34" s="850"/>
      <c r="AE34" s="851"/>
      <c r="AF34" s="850"/>
      <c r="AG34" s="1356"/>
      <c r="AH34" s="1356"/>
      <c r="AI34" s="1365"/>
      <c r="AJ34" s="213"/>
      <c r="AK34" s="1341"/>
      <c r="AM34" s="1270"/>
    </row>
    <row r="35" spans="1:39" ht="9.9499999999999993" customHeight="1" x14ac:dyDescent="0.25">
      <c r="A35" s="1311"/>
      <c r="B35" s="1312"/>
      <c r="C35" s="1271"/>
      <c r="D35" s="1271"/>
      <c r="E35" s="1271"/>
      <c r="F35" s="849"/>
      <c r="G35" s="849"/>
      <c r="H35" s="849"/>
      <c r="I35" s="1307"/>
      <c r="J35" s="849"/>
      <c r="K35" s="849"/>
      <c r="L35" s="849"/>
      <c r="M35" s="1345"/>
      <c r="N35" s="849"/>
      <c r="O35" s="849"/>
      <c r="P35" s="849"/>
      <c r="Q35" s="1363"/>
      <c r="R35" s="849"/>
      <c r="S35" s="849"/>
      <c r="T35" s="849"/>
      <c r="U35" s="1283"/>
      <c r="V35" s="849"/>
      <c r="W35" s="849"/>
      <c r="X35" s="849"/>
      <c r="Y35" s="1336"/>
      <c r="Z35" s="849"/>
      <c r="AA35" s="849"/>
      <c r="AB35" s="849"/>
      <c r="AC35" s="1307"/>
      <c r="AD35" s="849"/>
      <c r="AE35" s="849"/>
      <c r="AF35" s="849"/>
      <c r="AG35" s="1357"/>
      <c r="AH35" s="1357"/>
      <c r="AI35" s="1366"/>
      <c r="AJ35" s="213"/>
      <c r="AK35" s="1342"/>
      <c r="AM35" s="1271"/>
    </row>
    <row r="36" spans="1:39" ht="9.9499999999999993" customHeight="1" x14ac:dyDescent="0.25">
      <c r="A36" s="270"/>
      <c r="B36" s="270"/>
      <c r="C36" s="270"/>
      <c r="D36" s="270"/>
      <c r="E36" s="270"/>
      <c r="F36" s="270"/>
      <c r="G36" s="270"/>
      <c r="H36" s="270"/>
      <c r="I36" s="270"/>
      <c r="J36" s="270"/>
      <c r="K36" s="270"/>
      <c r="L36" s="270"/>
      <c r="M36" s="852"/>
      <c r="N36" s="270"/>
      <c r="O36" s="270"/>
      <c r="P36" s="270"/>
      <c r="Q36" s="852"/>
      <c r="R36" s="270"/>
      <c r="S36" s="270"/>
      <c r="T36" s="270"/>
      <c r="U36" s="852"/>
      <c r="V36" s="270"/>
      <c r="W36" s="270"/>
      <c r="X36" s="270"/>
      <c r="Y36" s="852"/>
      <c r="Z36" s="270"/>
      <c r="AA36" s="270"/>
      <c r="AB36" s="270"/>
      <c r="AC36" s="852"/>
      <c r="AD36" s="270"/>
      <c r="AE36" s="270"/>
      <c r="AF36" s="270"/>
      <c r="AG36" s="853"/>
      <c r="AH36" s="853"/>
      <c r="AI36" s="854"/>
      <c r="AJ36" s="213"/>
      <c r="AK36" s="213"/>
      <c r="AM36" s="270"/>
    </row>
    <row r="37" spans="1:39" ht="9.9499999999999993" customHeight="1" x14ac:dyDescent="0.25">
      <c r="A37" s="1311">
        <v>8</v>
      </c>
      <c r="B37" s="1312">
        <v>2</v>
      </c>
      <c r="C37" s="1269" t="s">
        <v>5458</v>
      </c>
      <c r="D37" s="1269" t="s">
        <v>5459</v>
      </c>
      <c r="E37" s="1269" t="s">
        <v>978</v>
      </c>
      <c r="F37" s="849"/>
      <c r="G37" s="849"/>
      <c r="H37" s="849"/>
      <c r="I37" s="1305" t="s">
        <v>5346</v>
      </c>
      <c r="J37" s="849"/>
      <c r="K37" s="849"/>
      <c r="L37" s="849"/>
      <c r="M37" s="1343" t="s">
        <v>5359</v>
      </c>
      <c r="N37" s="849"/>
      <c r="O37" s="849"/>
      <c r="P37" s="849"/>
      <c r="Q37" s="1361"/>
      <c r="R37" s="849"/>
      <c r="S37" s="849"/>
      <c r="T37" s="849"/>
      <c r="U37" s="1281" t="s">
        <v>5380</v>
      </c>
      <c r="V37" s="849"/>
      <c r="W37" s="849"/>
      <c r="X37" s="849"/>
      <c r="Y37" s="1334" t="s">
        <v>5386</v>
      </c>
      <c r="Z37" s="849"/>
      <c r="AA37" s="849"/>
      <c r="AB37" s="849"/>
      <c r="AC37" s="1305" t="s">
        <v>5394</v>
      </c>
      <c r="AD37" s="849"/>
      <c r="AE37" s="849"/>
      <c r="AF37" s="849"/>
      <c r="AG37" s="1355" t="s">
        <v>5460</v>
      </c>
      <c r="AH37" s="1355" t="s">
        <v>5461</v>
      </c>
      <c r="AI37" s="1364" t="s">
        <v>5462</v>
      </c>
      <c r="AJ37" s="213"/>
      <c r="AK37" s="1343" t="s">
        <v>5359</v>
      </c>
      <c r="AM37" s="1269" t="s">
        <v>5467</v>
      </c>
    </row>
    <row r="38" spans="1:39" ht="9.9499999999999993" customHeight="1" x14ac:dyDescent="0.25">
      <c r="A38" s="1311"/>
      <c r="B38" s="1312"/>
      <c r="C38" s="1270"/>
      <c r="D38" s="1270"/>
      <c r="E38" s="1270"/>
      <c r="F38" s="850"/>
      <c r="G38" s="851"/>
      <c r="H38" s="850"/>
      <c r="I38" s="1306"/>
      <c r="J38" s="850"/>
      <c r="K38" s="851"/>
      <c r="L38" s="850"/>
      <c r="M38" s="1344"/>
      <c r="N38" s="850"/>
      <c r="O38" s="851"/>
      <c r="P38" s="850"/>
      <c r="Q38" s="1362"/>
      <c r="R38" s="850"/>
      <c r="S38" s="851"/>
      <c r="T38" s="850"/>
      <c r="U38" s="1282"/>
      <c r="V38" s="850"/>
      <c r="W38" s="851"/>
      <c r="X38" s="850"/>
      <c r="Y38" s="1335"/>
      <c r="Z38" s="850"/>
      <c r="AA38" s="851"/>
      <c r="AB38" s="850"/>
      <c r="AC38" s="1306"/>
      <c r="AD38" s="850"/>
      <c r="AE38" s="851"/>
      <c r="AF38" s="850"/>
      <c r="AG38" s="1356"/>
      <c r="AH38" s="1356"/>
      <c r="AI38" s="1365"/>
      <c r="AJ38" s="213"/>
      <c r="AK38" s="1344"/>
      <c r="AM38" s="1270"/>
    </row>
    <row r="39" spans="1:39" ht="9.9499999999999993" customHeight="1" x14ac:dyDescent="0.25">
      <c r="A39" s="1311"/>
      <c r="B39" s="1312"/>
      <c r="C39" s="1271"/>
      <c r="D39" s="1271"/>
      <c r="E39" s="1271"/>
      <c r="F39" s="849"/>
      <c r="G39" s="849"/>
      <c r="H39" s="849"/>
      <c r="I39" s="1307"/>
      <c r="J39" s="849"/>
      <c r="K39" s="849"/>
      <c r="L39" s="849"/>
      <c r="M39" s="1345"/>
      <c r="N39" s="849"/>
      <c r="O39" s="849"/>
      <c r="P39" s="849"/>
      <c r="Q39" s="1363"/>
      <c r="R39" s="849"/>
      <c r="S39" s="849"/>
      <c r="T39" s="849"/>
      <c r="U39" s="1283"/>
      <c r="V39" s="849"/>
      <c r="W39" s="849"/>
      <c r="X39" s="849"/>
      <c r="Y39" s="1336"/>
      <c r="Z39" s="849"/>
      <c r="AA39" s="849"/>
      <c r="AB39" s="849"/>
      <c r="AC39" s="1307"/>
      <c r="AD39" s="849"/>
      <c r="AE39" s="849"/>
      <c r="AF39" s="849"/>
      <c r="AG39" s="1357"/>
      <c r="AH39" s="1357"/>
      <c r="AI39" s="1366"/>
      <c r="AJ39" s="213"/>
      <c r="AK39" s="1345"/>
      <c r="AM39" s="1271"/>
    </row>
    <row r="40" spans="1:39" ht="9.9499999999999993" customHeight="1" x14ac:dyDescent="0.25">
      <c r="A40" s="270"/>
      <c r="B40" s="270"/>
      <c r="C40" s="270"/>
      <c r="D40" s="270"/>
      <c r="E40" s="270"/>
      <c r="F40" s="270"/>
      <c r="G40" s="270"/>
      <c r="H40" s="270"/>
      <c r="I40" s="270"/>
      <c r="J40" s="270"/>
      <c r="K40" s="270"/>
      <c r="L40" s="270"/>
      <c r="M40" s="852"/>
      <c r="N40" s="270"/>
      <c r="O40" s="270"/>
      <c r="P40" s="270"/>
      <c r="Q40" s="852"/>
      <c r="R40" s="270"/>
      <c r="S40" s="270"/>
      <c r="T40" s="270"/>
      <c r="U40" s="852"/>
      <c r="V40" s="270"/>
      <c r="W40" s="270"/>
      <c r="X40" s="270"/>
      <c r="Y40" s="852"/>
      <c r="Z40" s="270"/>
      <c r="AA40" s="270"/>
      <c r="AB40" s="270"/>
      <c r="AC40" s="852"/>
      <c r="AD40" s="270"/>
      <c r="AE40" s="270"/>
      <c r="AF40" s="270"/>
      <c r="AG40" s="853"/>
      <c r="AH40" s="853"/>
      <c r="AI40" s="854"/>
      <c r="AJ40" s="213"/>
      <c r="AK40" s="213"/>
      <c r="AM40" s="270"/>
    </row>
    <row r="41" spans="1:39" ht="9.9499999999999993" customHeight="1" x14ac:dyDescent="0.25">
      <c r="A41" s="1311">
        <v>9</v>
      </c>
      <c r="B41" s="1312">
        <v>2</v>
      </c>
      <c r="C41" s="1269" t="s">
        <v>5463</v>
      </c>
      <c r="D41" s="1269" t="s">
        <v>5459</v>
      </c>
      <c r="E41" s="1269" t="s">
        <v>978</v>
      </c>
      <c r="F41" s="849"/>
      <c r="G41" s="849"/>
      <c r="H41" s="849"/>
      <c r="I41" s="1340" t="s">
        <v>5350</v>
      </c>
      <c r="J41" s="849"/>
      <c r="K41" s="849"/>
      <c r="L41" s="849"/>
      <c r="M41" s="1343" t="s">
        <v>5367</v>
      </c>
      <c r="N41" s="849"/>
      <c r="O41" s="849"/>
      <c r="P41" s="849"/>
      <c r="Q41" s="1361"/>
      <c r="R41" s="849"/>
      <c r="S41" s="849"/>
      <c r="T41" s="849"/>
      <c r="U41" s="1281" t="s">
        <v>5380</v>
      </c>
      <c r="V41" s="849"/>
      <c r="W41" s="849"/>
      <c r="X41" s="849"/>
      <c r="Y41" s="1334" t="s">
        <v>5386</v>
      </c>
      <c r="Z41" s="849"/>
      <c r="AA41" s="849"/>
      <c r="AB41" s="849"/>
      <c r="AC41" s="1305" t="s">
        <v>5394</v>
      </c>
      <c r="AD41" s="849"/>
      <c r="AE41" s="849"/>
      <c r="AF41" s="849"/>
      <c r="AG41" s="1355" t="s">
        <v>5460</v>
      </c>
      <c r="AH41" s="1355" t="s">
        <v>5461</v>
      </c>
      <c r="AI41" s="1364" t="s">
        <v>5462</v>
      </c>
      <c r="AJ41" s="213"/>
      <c r="AK41" s="1343" t="s">
        <v>5367</v>
      </c>
      <c r="AM41" s="1269" t="s">
        <v>5468</v>
      </c>
    </row>
    <row r="42" spans="1:39" ht="9.9499999999999993" customHeight="1" x14ac:dyDescent="0.25">
      <c r="A42" s="1311"/>
      <c r="B42" s="1312"/>
      <c r="C42" s="1270"/>
      <c r="D42" s="1270"/>
      <c r="E42" s="1270"/>
      <c r="F42" s="850"/>
      <c r="G42" s="851"/>
      <c r="H42" s="850"/>
      <c r="I42" s="1341"/>
      <c r="J42" s="850"/>
      <c r="K42" s="851"/>
      <c r="L42" s="850"/>
      <c r="M42" s="1344"/>
      <c r="N42" s="850"/>
      <c r="O42" s="851"/>
      <c r="P42" s="850"/>
      <c r="Q42" s="1362"/>
      <c r="R42" s="850"/>
      <c r="S42" s="851"/>
      <c r="T42" s="850"/>
      <c r="U42" s="1282"/>
      <c r="V42" s="850"/>
      <c r="W42" s="851"/>
      <c r="X42" s="850"/>
      <c r="Y42" s="1335"/>
      <c r="Z42" s="850"/>
      <c r="AA42" s="851"/>
      <c r="AB42" s="850"/>
      <c r="AC42" s="1306"/>
      <c r="AD42" s="850"/>
      <c r="AE42" s="851"/>
      <c r="AF42" s="850"/>
      <c r="AG42" s="1356"/>
      <c r="AH42" s="1356"/>
      <c r="AI42" s="1365"/>
      <c r="AJ42" s="213"/>
      <c r="AK42" s="1344"/>
      <c r="AM42" s="1270"/>
    </row>
    <row r="43" spans="1:39" ht="9.9499999999999993" customHeight="1" x14ac:dyDescent="0.25">
      <c r="A43" s="1311"/>
      <c r="B43" s="1312"/>
      <c r="C43" s="1271"/>
      <c r="D43" s="1271"/>
      <c r="E43" s="1271"/>
      <c r="F43" s="849"/>
      <c r="G43" s="849"/>
      <c r="H43" s="849"/>
      <c r="I43" s="1342"/>
      <c r="J43" s="849"/>
      <c r="K43" s="849"/>
      <c r="L43" s="849"/>
      <c r="M43" s="1345"/>
      <c r="N43" s="849"/>
      <c r="O43" s="849"/>
      <c r="P43" s="849"/>
      <c r="Q43" s="1363"/>
      <c r="R43" s="849"/>
      <c r="S43" s="849"/>
      <c r="T43" s="849"/>
      <c r="U43" s="1283"/>
      <c r="V43" s="849"/>
      <c r="W43" s="849"/>
      <c r="X43" s="849"/>
      <c r="Y43" s="1336"/>
      <c r="Z43" s="849"/>
      <c r="AA43" s="849"/>
      <c r="AB43" s="849"/>
      <c r="AC43" s="1307"/>
      <c r="AD43" s="849"/>
      <c r="AE43" s="849"/>
      <c r="AF43" s="849"/>
      <c r="AG43" s="1357"/>
      <c r="AH43" s="1357"/>
      <c r="AI43" s="1366"/>
      <c r="AJ43" s="213"/>
      <c r="AK43" s="1345"/>
      <c r="AM43" s="1271"/>
    </row>
    <row r="44" spans="1:39" ht="9.9499999999999993" customHeight="1" x14ac:dyDescent="0.25">
      <c r="A44" s="270"/>
      <c r="B44" s="270"/>
      <c r="C44" s="270"/>
      <c r="D44" s="270"/>
      <c r="E44" s="270"/>
      <c r="F44" s="270"/>
      <c r="G44" s="270"/>
      <c r="H44" s="270"/>
      <c r="I44" s="270"/>
      <c r="J44" s="270"/>
      <c r="K44" s="270"/>
      <c r="L44" s="270"/>
      <c r="M44" s="852"/>
      <c r="N44" s="270"/>
      <c r="O44" s="270"/>
      <c r="P44" s="270"/>
      <c r="Q44" s="852"/>
      <c r="R44" s="270"/>
      <c r="S44" s="270"/>
      <c r="T44" s="270"/>
      <c r="U44" s="852"/>
      <c r="V44" s="270"/>
      <c r="W44" s="270"/>
      <c r="X44" s="270"/>
      <c r="Y44" s="852"/>
      <c r="Z44" s="270"/>
      <c r="AA44" s="270"/>
      <c r="AB44" s="270"/>
      <c r="AC44" s="852"/>
      <c r="AD44" s="270"/>
      <c r="AE44" s="270"/>
      <c r="AF44" s="270"/>
      <c r="AG44" s="853"/>
      <c r="AH44" s="853"/>
      <c r="AI44" s="854"/>
      <c r="AJ44" s="213"/>
      <c r="AK44" s="213"/>
    </row>
    <row r="45" spans="1:39" ht="9.9499999999999993" customHeight="1" x14ac:dyDescent="0.25">
      <c r="A45" s="1311">
        <v>10</v>
      </c>
      <c r="B45" s="1312">
        <v>2</v>
      </c>
      <c r="C45" s="1269" t="s">
        <v>5464</v>
      </c>
      <c r="D45" s="1269" t="s">
        <v>5459</v>
      </c>
      <c r="E45" s="1269" t="s">
        <v>978</v>
      </c>
      <c r="F45" s="849"/>
      <c r="G45" s="849"/>
      <c r="H45" s="849"/>
      <c r="I45" s="1340" t="s">
        <v>5350</v>
      </c>
      <c r="J45" s="849"/>
      <c r="K45" s="849"/>
      <c r="L45" s="849"/>
      <c r="M45" s="1343" t="s">
        <v>5367</v>
      </c>
      <c r="N45" s="849"/>
      <c r="O45" s="849"/>
      <c r="P45" s="849"/>
      <c r="Q45" s="1361"/>
      <c r="R45" s="849"/>
      <c r="S45" s="849"/>
      <c r="T45" s="849"/>
      <c r="U45" s="1281" t="s">
        <v>5380</v>
      </c>
      <c r="V45" s="849"/>
      <c r="W45" s="849"/>
      <c r="X45" s="849"/>
      <c r="Y45" s="1334" t="s">
        <v>5386</v>
      </c>
      <c r="Z45" s="849"/>
      <c r="AA45" s="849"/>
      <c r="AB45" s="849"/>
      <c r="AC45" s="1305" t="s">
        <v>5394</v>
      </c>
      <c r="AD45" s="849"/>
      <c r="AE45" s="849"/>
      <c r="AF45" s="849"/>
      <c r="AG45" s="1355" t="s">
        <v>5460</v>
      </c>
      <c r="AH45" s="1355" t="s">
        <v>5461</v>
      </c>
      <c r="AI45" s="1364" t="s">
        <v>5462</v>
      </c>
      <c r="AJ45" s="213"/>
      <c r="AK45" s="1346" t="s">
        <v>5469</v>
      </c>
      <c r="AM45" s="1269" t="s">
        <v>5459</v>
      </c>
    </row>
    <row r="46" spans="1:39" ht="9.9499999999999993" customHeight="1" x14ac:dyDescent="0.25">
      <c r="A46" s="1311"/>
      <c r="B46" s="1312"/>
      <c r="C46" s="1270"/>
      <c r="D46" s="1270"/>
      <c r="E46" s="1270"/>
      <c r="F46" s="850"/>
      <c r="G46" s="851"/>
      <c r="H46" s="850"/>
      <c r="I46" s="1341"/>
      <c r="J46" s="850"/>
      <c r="K46" s="851"/>
      <c r="L46" s="850"/>
      <c r="M46" s="1344"/>
      <c r="N46" s="850"/>
      <c r="O46" s="851"/>
      <c r="P46" s="850"/>
      <c r="Q46" s="1362"/>
      <c r="R46" s="850"/>
      <c r="S46" s="851"/>
      <c r="T46" s="850"/>
      <c r="U46" s="1282"/>
      <c r="V46" s="850"/>
      <c r="W46" s="851"/>
      <c r="X46" s="850"/>
      <c r="Y46" s="1335"/>
      <c r="Z46" s="850"/>
      <c r="AA46" s="851"/>
      <c r="AB46" s="850"/>
      <c r="AC46" s="1306"/>
      <c r="AD46" s="850"/>
      <c r="AE46" s="851"/>
      <c r="AF46" s="850"/>
      <c r="AG46" s="1356"/>
      <c r="AH46" s="1356"/>
      <c r="AI46" s="1365"/>
      <c r="AJ46" s="213"/>
      <c r="AK46" s="1347"/>
      <c r="AM46" s="1270"/>
    </row>
    <row r="47" spans="1:39" ht="9.9499999999999993" customHeight="1" x14ac:dyDescent="0.25">
      <c r="A47" s="1311"/>
      <c r="B47" s="1312"/>
      <c r="C47" s="1271"/>
      <c r="D47" s="1271"/>
      <c r="E47" s="1271"/>
      <c r="F47" s="849"/>
      <c r="G47" s="849"/>
      <c r="H47" s="849"/>
      <c r="I47" s="1342"/>
      <c r="J47" s="849"/>
      <c r="K47" s="849"/>
      <c r="L47" s="849"/>
      <c r="M47" s="1345"/>
      <c r="N47" s="849"/>
      <c r="O47" s="849"/>
      <c r="P47" s="849"/>
      <c r="Q47" s="1363"/>
      <c r="R47" s="849"/>
      <c r="S47" s="849"/>
      <c r="T47" s="849"/>
      <c r="U47" s="1283"/>
      <c r="V47" s="849"/>
      <c r="W47" s="849"/>
      <c r="X47" s="849"/>
      <c r="Y47" s="1336"/>
      <c r="Z47" s="849"/>
      <c r="AA47" s="849"/>
      <c r="AB47" s="849"/>
      <c r="AC47" s="1307"/>
      <c r="AD47" s="849"/>
      <c r="AE47" s="849"/>
      <c r="AF47" s="849"/>
      <c r="AG47" s="1357"/>
      <c r="AH47" s="1357"/>
      <c r="AI47" s="1366"/>
      <c r="AJ47" s="213"/>
      <c r="AK47" s="1348"/>
      <c r="AM47" s="1271"/>
    </row>
    <row r="48" spans="1:39" ht="9.9499999999999993" customHeight="1" x14ac:dyDescent="0.25">
      <c r="A48" s="270"/>
      <c r="B48" s="270"/>
      <c r="C48" s="270"/>
      <c r="D48" s="270"/>
      <c r="E48" s="270"/>
      <c r="F48" s="270"/>
      <c r="G48" s="270"/>
      <c r="H48" s="270"/>
      <c r="I48" s="270"/>
      <c r="J48" s="270"/>
      <c r="K48" s="270"/>
      <c r="L48" s="270"/>
      <c r="M48" s="852"/>
      <c r="N48" s="270"/>
      <c r="O48" s="270"/>
      <c r="P48" s="270"/>
      <c r="Q48" s="852"/>
      <c r="R48" s="270"/>
      <c r="S48" s="270"/>
      <c r="T48" s="270"/>
      <c r="U48" s="852"/>
      <c r="V48" s="270"/>
      <c r="W48" s="270"/>
      <c r="X48" s="270"/>
      <c r="Y48" s="852"/>
      <c r="Z48" s="270"/>
      <c r="AA48" s="270"/>
      <c r="AB48" s="270"/>
      <c r="AC48" s="852"/>
      <c r="AD48" s="270"/>
      <c r="AE48" s="270"/>
      <c r="AF48" s="270"/>
      <c r="AG48" s="853"/>
      <c r="AH48" s="853"/>
      <c r="AI48" s="854"/>
      <c r="AJ48" s="213"/>
      <c r="AK48" s="213"/>
      <c r="AM48" s="270"/>
    </row>
    <row r="49" spans="1:39" ht="9.9499999999999993" customHeight="1" x14ac:dyDescent="0.25">
      <c r="A49" s="1311">
        <v>11</v>
      </c>
      <c r="B49" s="1312">
        <v>2</v>
      </c>
      <c r="C49" s="1269" t="s">
        <v>5465</v>
      </c>
      <c r="D49" s="1269" t="s">
        <v>5459</v>
      </c>
      <c r="E49" s="1269" t="s">
        <v>978</v>
      </c>
      <c r="F49" s="849"/>
      <c r="G49" s="849"/>
      <c r="H49" s="849"/>
      <c r="I49" s="1340" t="s">
        <v>5350</v>
      </c>
      <c r="J49" s="849"/>
      <c r="K49" s="849"/>
      <c r="L49" s="849"/>
      <c r="M49" s="1343" t="s">
        <v>5367</v>
      </c>
      <c r="N49" s="849"/>
      <c r="O49" s="849"/>
      <c r="P49" s="849"/>
      <c r="Q49" s="1361"/>
      <c r="R49" s="849"/>
      <c r="S49" s="849"/>
      <c r="T49" s="849"/>
      <c r="U49" s="1281" t="s">
        <v>5380</v>
      </c>
      <c r="V49" s="849"/>
      <c r="W49" s="849"/>
      <c r="X49" s="849"/>
      <c r="Y49" s="1334" t="s">
        <v>5386</v>
      </c>
      <c r="Z49" s="849"/>
      <c r="AA49" s="849"/>
      <c r="AB49" s="849"/>
      <c r="AC49" s="1305" t="s">
        <v>5394</v>
      </c>
      <c r="AD49" s="849"/>
      <c r="AE49" s="849"/>
      <c r="AF49" s="849"/>
      <c r="AG49" s="1355" t="s">
        <v>5460</v>
      </c>
      <c r="AH49" s="1355" t="s">
        <v>5461</v>
      </c>
      <c r="AI49" s="1364" t="s">
        <v>5462</v>
      </c>
      <c r="AJ49" s="213"/>
      <c r="AK49" s="1346" t="s">
        <v>5471</v>
      </c>
      <c r="AM49" s="1269" t="s">
        <v>5589</v>
      </c>
    </row>
    <row r="50" spans="1:39" ht="9.9499999999999993" customHeight="1" x14ac:dyDescent="0.25">
      <c r="A50" s="1311"/>
      <c r="B50" s="1312"/>
      <c r="C50" s="1270"/>
      <c r="D50" s="1270"/>
      <c r="E50" s="1270"/>
      <c r="F50" s="850"/>
      <c r="G50" s="851"/>
      <c r="H50" s="850"/>
      <c r="I50" s="1341"/>
      <c r="J50" s="850"/>
      <c r="K50" s="851"/>
      <c r="L50" s="850"/>
      <c r="M50" s="1344"/>
      <c r="N50" s="850"/>
      <c r="O50" s="851"/>
      <c r="P50" s="850"/>
      <c r="Q50" s="1362"/>
      <c r="R50" s="850"/>
      <c r="S50" s="851"/>
      <c r="T50" s="850"/>
      <c r="U50" s="1282"/>
      <c r="V50" s="850"/>
      <c r="W50" s="851"/>
      <c r="X50" s="850"/>
      <c r="Y50" s="1335"/>
      <c r="Z50" s="850"/>
      <c r="AA50" s="851"/>
      <c r="AB50" s="850"/>
      <c r="AC50" s="1306"/>
      <c r="AD50" s="850"/>
      <c r="AE50" s="851"/>
      <c r="AF50" s="850"/>
      <c r="AG50" s="1356"/>
      <c r="AH50" s="1356"/>
      <c r="AI50" s="1365"/>
      <c r="AJ50" s="213"/>
      <c r="AK50" s="1347"/>
      <c r="AM50" s="1270"/>
    </row>
    <row r="51" spans="1:39" ht="9.9499999999999993" customHeight="1" x14ac:dyDescent="0.25">
      <c r="A51" s="1311"/>
      <c r="B51" s="1312"/>
      <c r="C51" s="1271"/>
      <c r="D51" s="1271"/>
      <c r="E51" s="1271"/>
      <c r="F51" s="849"/>
      <c r="G51" s="849"/>
      <c r="H51" s="849"/>
      <c r="I51" s="1342"/>
      <c r="J51" s="849"/>
      <c r="K51" s="849"/>
      <c r="L51" s="849"/>
      <c r="M51" s="1345"/>
      <c r="N51" s="849"/>
      <c r="O51" s="849"/>
      <c r="P51" s="849"/>
      <c r="Q51" s="1363"/>
      <c r="R51" s="849"/>
      <c r="S51" s="849"/>
      <c r="T51" s="849"/>
      <c r="U51" s="1283"/>
      <c r="V51" s="849"/>
      <c r="W51" s="849"/>
      <c r="X51" s="849"/>
      <c r="Y51" s="1336"/>
      <c r="Z51" s="849"/>
      <c r="AA51" s="849"/>
      <c r="AB51" s="849"/>
      <c r="AC51" s="1307"/>
      <c r="AD51" s="849"/>
      <c r="AE51" s="849"/>
      <c r="AF51" s="849"/>
      <c r="AG51" s="1357"/>
      <c r="AH51" s="1357"/>
      <c r="AI51" s="1366"/>
      <c r="AJ51" s="213"/>
      <c r="AK51" s="1348"/>
      <c r="AM51" s="1271"/>
    </row>
    <row r="52" spans="1:39" ht="9.9499999999999993" customHeight="1" x14ac:dyDescent="0.25">
      <c r="A52" s="270"/>
      <c r="B52" s="270"/>
      <c r="C52" s="270"/>
      <c r="D52" s="270"/>
      <c r="E52" s="270"/>
      <c r="F52" s="270"/>
      <c r="G52" s="270"/>
      <c r="H52" s="270"/>
      <c r="I52" s="270"/>
      <c r="J52" s="270"/>
      <c r="K52" s="270"/>
      <c r="L52" s="270"/>
      <c r="M52" s="852"/>
      <c r="N52" s="270"/>
      <c r="O52" s="270"/>
      <c r="P52" s="270"/>
      <c r="Q52" s="852"/>
      <c r="R52" s="270"/>
      <c r="S52" s="270"/>
      <c r="T52" s="270"/>
      <c r="U52" s="852"/>
      <c r="V52" s="270"/>
      <c r="W52" s="270"/>
      <c r="X52" s="270"/>
      <c r="Y52" s="852"/>
      <c r="Z52" s="270"/>
      <c r="AA52" s="270"/>
      <c r="AB52" s="270"/>
      <c r="AC52" s="852"/>
      <c r="AD52" s="270"/>
      <c r="AE52" s="270"/>
      <c r="AF52" s="270"/>
      <c r="AG52" s="853"/>
      <c r="AH52" s="853"/>
      <c r="AI52" s="854"/>
      <c r="AJ52" s="213"/>
      <c r="AK52" s="213"/>
    </row>
    <row r="53" spans="1:39" ht="9.9499999999999993" customHeight="1" x14ac:dyDescent="0.25">
      <c r="A53" s="1311">
        <v>12</v>
      </c>
      <c r="B53" s="1312">
        <v>2</v>
      </c>
      <c r="C53" s="1269" t="s">
        <v>5466</v>
      </c>
      <c r="D53" s="1269" t="s">
        <v>5459</v>
      </c>
      <c r="E53" s="1269" t="s">
        <v>978</v>
      </c>
      <c r="F53" s="849"/>
      <c r="G53" s="849"/>
      <c r="H53" s="849"/>
      <c r="I53" s="1340" t="s">
        <v>5350</v>
      </c>
      <c r="J53" s="849"/>
      <c r="K53" s="849"/>
      <c r="L53" s="849"/>
      <c r="M53" s="1343" t="s">
        <v>5367</v>
      </c>
      <c r="N53" s="849"/>
      <c r="O53" s="849"/>
      <c r="P53" s="849"/>
      <c r="Q53" s="1361"/>
      <c r="R53" s="849"/>
      <c r="S53" s="849"/>
      <c r="T53" s="849"/>
      <c r="U53" s="1281" t="s">
        <v>5380</v>
      </c>
      <c r="V53" s="849"/>
      <c r="W53" s="849"/>
      <c r="X53" s="849"/>
      <c r="Y53" s="1334" t="s">
        <v>5386</v>
      </c>
      <c r="Z53" s="849"/>
      <c r="AA53" s="849"/>
      <c r="AB53" s="849"/>
      <c r="AC53" s="1305" t="s">
        <v>5394</v>
      </c>
      <c r="AD53" s="849"/>
      <c r="AE53" s="849"/>
      <c r="AF53" s="849"/>
      <c r="AG53" s="1355" t="s">
        <v>5460</v>
      </c>
      <c r="AH53" s="1355" t="s">
        <v>5461</v>
      </c>
      <c r="AI53" s="1364" t="s">
        <v>5462</v>
      </c>
      <c r="AJ53" s="213"/>
      <c r="AK53" s="1349" t="s">
        <v>5473</v>
      </c>
      <c r="AM53" s="1269" t="s">
        <v>5590</v>
      </c>
    </row>
    <row r="54" spans="1:39" ht="9.9499999999999993" customHeight="1" x14ac:dyDescent="0.25">
      <c r="A54" s="1311"/>
      <c r="B54" s="1312"/>
      <c r="C54" s="1270"/>
      <c r="D54" s="1270"/>
      <c r="E54" s="1270"/>
      <c r="F54" s="850"/>
      <c r="G54" s="851"/>
      <c r="H54" s="850"/>
      <c r="I54" s="1341"/>
      <c r="J54" s="850"/>
      <c r="K54" s="851"/>
      <c r="L54" s="850"/>
      <c r="M54" s="1344"/>
      <c r="N54" s="850"/>
      <c r="O54" s="851"/>
      <c r="P54" s="850"/>
      <c r="Q54" s="1362"/>
      <c r="R54" s="850"/>
      <c r="S54" s="851"/>
      <c r="T54" s="850"/>
      <c r="U54" s="1282"/>
      <c r="V54" s="850"/>
      <c r="W54" s="851"/>
      <c r="X54" s="850"/>
      <c r="Y54" s="1335"/>
      <c r="Z54" s="850"/>
      <c r="AA54" s="851"/>
      <c r="AB54" s="850"/>
      <c r="AC54" s="1306"/>
      <c r="AD54" s="850"/>
      <c r="AE54" s="851"/>
      <c r="AF54" s="850"/>
      <c r="AG54" s="1356"/>
      <c r="AH54" s="1356"/>
      <c r="AI54" s="1365"/>
      <c r="AJ54" s="213"/>
      <c r="AK54" s="1350"/>
      <c r="AM54" s="1270"/>
    </row>
    <row r="55" spans="1:39" ht="9.9499999999999993" customHeight="1" x14ac:dyDescent="0.25">
      <c r="A55" s="1311"/>
      <c r="B55" s="1312"/>
      <c r="C55" s="1271"/>
      <c r="D55" s="1271"/>
      <c r="E55" s="1271"/>
      <c r="F55" s="849"/>
      <c r="G55" s="849"/>
      <c r="H55" s="849"/>
      <c r="I55" s="1342"/>
      <c r="J55" s="849"/>
      <c r="K55" s="849"/>
      <c r="L55" s="849"/>
      <c r="M55" s="1345"/>
      <c r="N55" s="849"/>
      <c r="O55" s="849"/>
      <c r="P55" s="849"/>
      <c r="Q55" s="1363"/>
      <c r="R55" s="849"/>
      <c r="S55" s="849"/>
      <c r="T55" s="849"/>
      <c r="U55" s="1283"/>
      <c r="V55" s="849"/>
      <c r="W55" s="849"/>
      <c r="X55" s="849"/>
      <c r="Y55" s="1336"/>
      <c r="Z55" s="849"/>
      <c r="AA55" s="849"/>
      <c r="AB55" s="849"/>
      <c r="AC55" s="1307"/>
      <c r="AD55" s="849"/>
      <c r="AE55" s="849"/>
      <c r="AF55" s="849"/>
      <c r="AG55" s="1357"/>
      <c r="AH55" s="1357"/>
      <c r="AI55" s="1366"/>
      <c r="AJ55" s="213"/>
      <c r="AK55" s="1351"/>
      <c r="AM55" s="1271"/>
    </row>
    <row r="56" spans="1:39" ht="9.9499999999999993" customHeight="1" x14ac:dyDescent="0.25">
      <c r="A56" s="270"/>
      <c r="B56" s="270"/>
      <c r="C56" s="270"/>
      <c r="D56" s="270"/>
      <c r="E56" s="270"/>
      <c r="F56" s="270"/>
      <c r="G56" s="270"/>
      <c r="H56" s="270"/>
      <c r="I56" s="270"/>
      <c r="J56" s="270"/>
      <c r="K56" s="270"/>
      <c r="L56" s="270"/>
      <c r="M56" s="852"/>
      <c r="N56" s="270"/>
      <c r="O56" s="270"/>
      <c r="P56" s="270"/>
      <c r="Q56" s="852"/>
      <c r="R56" s="270"/>
      <c r="S56" s="270"/>
      <c r="T56" s="270"/>
      <c r="U56" s="852"/>
      <c r="V56" s="270"/>
      <c r="W56" s="270"/>
      <c r="X56" s="270"/>
      <c r="Y56" s="852"/>
      <c r="Z56" s="270"/>
      <c r="AA56" s="270"/>
      <c r="AB56" s="270"/>
      <c r="AC56" s="852"/>
      <c r="AD56" s="270"/>
      <c r="AE56" s="270"/>
      <c r="AF56" s="270"/>
      <c r="AG56" s="853"/>
      <c r="AH56" s="853"/>
      <c r="AI56" s="854"/>
      <c r="AJ56" s="213"/>
      <c r="AK56" s="213"/>
      <c r="AM56" s="213"/>
    </row>
    <row r="57" spans="1:39" ht="9.9499999999999993" customHeight="1" x14ac:dyDescent="0.25">
      <c r="A57" s="1311">
        <v>13</v>
      </c>
      <c r="B57" s="1312">
        <v>2</v>
      </c>
      <c r="C57" s="1269" t="s">
        <v>5467</v>
      </c>
      <c r="D57" s="1269" t="s">
        <v>5459</v>
      </c>
      <c r="E57" s="1269" t="s">
        <v>978</v>
      </c>
      <c r="F57" s="849"/>
      <c r="G57" s="849"/>
      <c r="H57" s="849"/>
      <c r="I57" s="1281" t="s">
        <v>5355</v>
      </c>
      <c r="J57" s="849"/>
      <c r="K57" s="849"/>
      <c r="L57" s="849"/>
      <c r="M57" s="1343" t="s">
        <v>5367</v>
      </c>
      <c r="N57" s="849"/>
      <c r="O57" s="849"/>
      <c r="P57" s="849"/>
      <c r="Q57" s="1361"/>
      <c r="R57" s="849"/>
      <c r="S57" s="849"/>
      <c r="T57" s="849"/>
      <c r="U57" s="1281" t="s">
        <v>5380</v>
      </c>
      <c r="V57" s="849"/>
      <c r="W57" s="849"/>
      <c r="X57" s="849"/>
      <c r="Y57" s="1334" t="s">
        <v>5386</v>
      </c>
      <c r="Z57" s="849"/>
      <c r="AA57" s="849"/>
      <c r="AB57" s="849"/>
      <c r="AC57" s="1313" t="s">
        <v>5397</v>
      </c>
      <c r="AD57" s="849"/>
      <c r="AE57" s="849"/>
      <c r="AF57" s="849"/>
      <c r="AG57" s="1355" t="s">
        <v>5460</v>
      </c>
      <c r="AH57" s="1355" t="s">
        <v>5461</v>
      </c>
      <c r="AI57" s="1364" t="s">
        <v>5462</v>
      </c>
      <c r="AJ57" s="213"/>
      <c r="AK57" s="1325" t="s">
        <v>5479</v>
      </c>
      <c r="AM57" s="1269" t="s">
        <v>5591</v>
      </c>
    </row>
    <row r="58" spans="1:39" ht="9.9499999999999993" customHeight="1" x14ac:dyDescent="0.25">
      <c r="A58" s="1311"/>
      <c r="B58" s="1312"/>
      <c r="C58" s="1270"/>
      <c r="D58" s="1270"/>
      <c r="E58" s="1270"/>
      <c r="F58" s="850"/>
      <c r="G58" s="851"/>
      <c r="H58" s="850"/>
      <c r="I58" s="1282"/>
      <c r="J58" s="850"/>
      <c r="K58" s="851"/>
      <c r="L58" s="850"/>
      <c r="M58" s="1344"/>
      <c r="N58" s="850"/>
      <c r="O58" s="851"/>
      <c r="P58" s="850"/>
      <c r="Q58" s="1362"/>
      <c r="R58" s="850"/>
      <c r="S58" s="851"/>
      <c r="T58" s="850"/>
      <c r="U58" s="1282"/>
      <c r="V58" s="850"/>
      <c r="W58" s="851"/>
      <c r="X58" s="850"/>
      <c r="Y58" s="1335"/>
      <c r="Z58" s="850"/>
      <c r="AA58" s="851"/>
      <c r="AB58" s="850"/>
      <c r="AC58" s="1314"/>
      <c r="AD58" s="850"/>
      <c r="AE58" s="851"/>
      <c r="AF58" s="850"/>
      <c r="AG58" s="1356"/>
      <c r="AH58" s="1356"/>
      <c r="AI58" s="1365"/>
      <c r="AJ58" s="213"/>
      <c r="AK58" s="1326"/>
      <c r="AM58" s="1270"/>
    </row>
    <row r="59" spans="1:39" ht="9.9499999999999993" customHeight="1" x14ac:dyDescent="0.25">
      <c r="A59" s="1311"/>
      <c r="B59" s="1312"/>
      <c r="C59" s="1271"/>
      <c r="D59" s="1271"/>
      <c r="E59" s="1271"/>
      <c r="F59" s="849"/>
      <c r="G59" s="849"/>
      <c r="H59" s="849"/>
      <c r="I59" s="1283"/>
      <c r="J59" s="849"/>
      <c r="K59" s="849"/>
      <c r="L59" s="849"/>
      <c r="M59" s="1345"/>
      <c r="N59" s="849"/>
      <c r="O59" s="849"/>
      <c r="P59" s="849"/>
      <c r="Q59" s="1363"/>
      <c r="R59" s="849"/>
      <c r="S59" s="849"/>
      <c r="T59" s="849"/>
      <c r="U59" s="1283"/>
      <c r="V59" s="849"/>
      <c r="W59" s="849"/>
      <c r="X59" s="849"/>
      <c r="Y59" s="1336"/>
      <c r="Z59" s="849"/>
      <c r="AA59" s="849"/>
      <c r="AB59" s="849"/>
      <c r="AC59" s="1315"/>
      <c r="AD59" s="849"/>
      <c r="AE59" s="849"/>
      <c r="AF59" s="849"/>
      <c r="AG59" s="1357"/>
      <c r="AH59" s="1357"/>
      <c r="AI59" s="1366"/>
      <c r="AJ59" s="213"/>
      <c r="AK59" s="1327"/>
      <c r="AM59" s="1271"/>
    </row>
    <row r="60" spans="1:39" ht="9.9499999999999993" customHeight="1" x14ac:dyDescent="0.25">
      <c r="A60" s="270"/>
      <c r="B60" s="270"/>
      <c r="C60" s="270"/>
      <c r="D60" s="270"/>
      <c r="E60" s="270"/>
      <c r="F60" s="270"/>
      <c r="G60" s="270"/>
      <c r="H60" s="270"/>
      <c r="I60" s="270"/>
      <c r="J60" s="270"/>
      <c r="K60" s="270"/>
      <c r="L60" s="270"/>
      <c r="M60" s="852"/>
      <c r="N60" s="270"/>
      <c r="O60" s="270"/>
      <c r="P60" s="270"/>
      <c r="Q60" s="852"/>
      <c r="R60" s="270"/>
      <c r="S60" s="270"/>
      <c r="T60" s="270"/>
      <c r="U60" s="852"/>
      <c r="V60" s="270"/>
      <c r="W60" s="270"/>
      <c r="X60" s="270"/>
      <c r="Y60" s="852"/>
      <c r="Z60" s="270"/>
      <c r="AA60" s="270"/>
      <c r="AB60" s="270"/>
      <c r="AC60" s="852"/>
      <c r="AD60" s="270"/>
      <c r="AE60" s="270"/>
      <c r="AF60" s="270"/>
      <c r="AG60" s="853"/>
      <c r="AH60" s="853"/>
      <c r="AI60" s="854"/>
      <c r="AJ60" s="213"/>
      <c r="AK60" s="213"/>
    </row>
    <row r="61" spans="1:39" ht="9.9499999999999993" customHeight="1" x14ac:dyDescent="0.25">
      <c r="A61" s="1311">
        <v>14</v>
      </c>
      <c r="B61" s="1312">
        <v>2</v>
      </c>
      <c r="C61" s="1269" t="s">
        <v>5468</v>
      </c>
      <c r="D61" s="1269" t="s">
        <v>5459</v>
      </c>
      <c r="E61" s="1269" t="s">
        <v>978</v>
      </c>
      <c r="F61" s="849"/>
      <c r="G61" s="849"/>
      <c r="H61" s="849"/>
      <c r="I61" s="1281" t="s">
        <v>5355</v>
      </c>
      <c r="J61" s="849"/>
      <c r="K61" s="849"/>
      <c r="L61" s="849"/>
      <c r="M61" s="1346" t="s">
        <v>5469</v>
      </c>
      <c r="N61" s="849"/>
      <c r="O61" s="849"/>
      <c r="P61" s="849"/>
      <c r="Q61" s="1316" t="s">
        <v>5371</v>
      </c>
      <c r="R61" s="849"/>
      <c r="S61" s="849"/>
      <c r="T61" s="849"/>
      <c r="U61" s="1281" t="s">
        <v>5380</v>
      </c>
      <c r="V61" s="849"/>
      <c r="W61" s="849"/>
      <c r="X61" s="849"/>
      <c r="Y61" s="1334" t="s">
        <v>5386</v>
      </c>
      <c r="Z61" s="849"/>
      <c r="AA61" s="849"/>
      <c r="AB61" s="849"/>
      <c r="AC61" s="1313" t="s">
        <v>5397</v>
      </c>
      <c r="AD61" s="849"/>
      <c r="AE61" s="849"/>
      <c r="AF61" s="849"/>
      <c r="AG61" s="1355" t="s">
        <v>5460</v>
      </c>
      <c r="AH61" s="1355" t="s">
        <v>5461</v>
      </c>
      <c r="AI61" s="1364" t="s">
        <v>5462</v>
      </c>
      <c r="AJ61" s="213"/>
      <c r="AK61" s="1328" t="s">
        <v>5383</v>
      </c>
      <c r="AM61" s="1269" t="s">
        <v>5592</v>
      </c>
    </row>
    <row r="62" spans="1:39" ht="9.9499999999999993" customHeight="1" x14ac:dyDescent="0.25">
      <c r="A62" s="1311"/>
      <c r="B62" s="1312"/>
      <c r="C62" s="1270"/>
      <c r="D62" s="1270"/>
      <c r="E62" s="1270"/>
      <c r="F62" s="850"/>
      <c r="G62" s="851"/>
      <c r="H62" s="850"/>
      <c r="I62" s="1282"/>
      <c r="J62" s="850"/>
      <c r="K62" s="851"/>
      <c r="L62" s="850"/>
      <c r="M62" s="1347"/>
      <c r="N62" s="850"/>
      <c r="O62" s="851"/>
      <c r="P62" s="850"/>
      <c r="Q62" s="1317"/>
      <c r="R62" s="850"/>
      <c r="S62" s="851"/>
      <c r="T62" s="850"/>
      <c r="U62" s="1282"/>
      <c r="V62" s="850"/>
      <c r="W62" s="851"/>
      <c r="X62" s="850"/>
      <c r="Y62" s="1335"/>
      <c r="Z62" s="850"/>
      <c r="AA62" s="851"/>
      <c r="AB62" s="850"/>
      <c r="AC62" s="1314"/>
      <c r="AD62" s="850"/>
      <c r="AE62" s="851"/>
      <c r="AF62" s="850"/>
      <c r="AG62" s="1356"/>
      <c r="AH62" s="1356"/>
      <c r="AI62" s="1365"/>
      <c r="AJ62" s="213"/>
      <c r="AK62" s="1329"/>
      <c r="AM62" s="1270"/>
    </row>
    <row r="63" spans="1:39" ht="9.9499999999999993" customHeight="1" x14ac:dyDescent="0.25">
      <c r="A63" s="1311"/>
      <c r="B63" s="1312"/>
      <c r="C63" s="1271"/>
      <c r="D63" s="1271"/>
      <c r="E63" s="1271"/>
      <c r="F63" s="849"/>
      <c r="G63" s="849"/>
      <c r="H63" s="849"/>
      <c r="I63" s="1283"/>
      <c r="J63" s="849"/>
      <c r="K63" s="849"/>
      <c r="L63" s="849"/>
      <c r="M63" s="1348"/>
      <c r="N63" s="849"/>
      <c r="O63" s="849"/>
      <c r="P63" s="849"/>
      <c r="Q63" s="1318"/>
      <c r="R63" s="849"/>
      <c r="S63" s="849"/>
      <c r="T63" s="849"/>
      <c r="U63" s="1283"/>
      <c r="V63" s="849"/>
      <c r="W63" s="849"/>
      <c r="X63" s="849"/>
      <c r="Y63" s="1336"/>
      <c r="Z63" s="849"/>
      <c r="AA63" s="849"/>
      <c r="AB63" s="849"/>
      <c r="AC63" s="1315"/>
      <c r="AD63" s="849"/>
      <c r="AE63" s="849"/>
      <c r="AF63" s="849"/>
      <c r="AG63" s="1357"/>
      <c r="AH63" s="1357"/>
      <c r="AI63" s="1366"/>
      <c r="AJ63" s="213"/>
      <c r="AK63" s="1330"/>
      <c r="AM63" s="1271"/>
    </row>
    <row r="64" spans="1:39" ht="9.9499999999999993" customHeight="1" x14ac:dyDescent="0.25">
      <c r="A64" s="270"/>
      <c r="B64" s="270"/>
      <c r="C64" s="270"/>
      <c r="D64" s="270"/>
      <c r="E64" s="270"/>
      <c r="F64" s="270"/>
      <c r="G64" s="270"/>
      <c r="H64" s="270"/>
      <c r="I64" s="270"/>
      <c r="J64" s="270"/>
      <c r="K64" s="270"/>
      <c r="L64" s="270"/>
      <c r="M64" s="852"/>
      <c r="N64" s="270"/>
      <c r="O64" s="270"/>
      <c r="P64" s="270"/>
      <c r="Q64" s="852"/>
      <c r="R64" s="270"/>
      <c r="S64" s="270"/>
      <c r="T64" s="270"/>
      <c r="U64" s="852"/>
      <c r="V64" s="270"/>
      <c r="W64" s="270"/>
      <c r="X64" s="270"/>
      <c r="Y64" s="852"/>
      <c r="Z64" s="270"/>
      <c r="AA64" s="270"/>
      <c r="AB64" s="270"/>
      <c r="AC64" s="852"/>
      <c r="AD64" s="270"/>
      <c r="AE64" s="270"/>
      <c r="AF64" s="270"/>
      <c r="AG64" s="853"/>
      <c r="AH64" s="853"/>
      <c r="AI64" s="854"/>
      <c r="AJ64" s="213"/>
      <c r="AK64" s="213"/>
      <c r="AM64" s="213"/>
    </row>
    <row r="65" spans="1:39" ht="9.9499999999999993" customHeight="1" x14ac:dyDescent="0.25">
      <c r="A65" s="1311">
        <v>15</v>
      </c>
      <c r="B65" s="1312">
        <v>3</v>
      </c>
      <c r="C65" s="1269" t="s">
        <v>5458</v>
      </c>
      <c r="D65" s="1269" t="s">
        <v>5459</v>
      </c>
      <c r="E65" s="1269" t="s">
        <v>978</v>
      </c>
      <c r="F65" s="849"/>
      <c r="G65" s="849"/>
      <c r="H65" s="849"/>
      <c r="I65" s="1281" t="s">
        <v>5355</v>
      </c>
      <c r="J65" s="849"/>
      <c r="K65" s="849"/>
      <c r="L65" s="849"/>
      <c r="M65" s="1346" t="s">
        <v>5469</v>
      </c>
      <c r="N65" s="849"/>
      <c r="O65" s="849"/>
      <c r="P65" s="849"/>
      <c r="Q65" s="1316" t="s">
        <v>5371</v>
      </c>
      <c r="R65" s="849"/>
      <c r="S65" s="849"/>
      <c r="T65" s="849"/>
      <c r="U65" s="1328" t="s">
        <v>5383</v>
      </c>
      <c r="V65" s="849"/>
      <c r="W65" s="849"/>
      <c r="X65" s="849"/>
      <c r="Y65" s="1334" t="s">
        <v>5386</v>
      </c>
      <c r="Z65" s="849"/>
      <c r="AA65" s="849"/>
      <c r="AB65" s="849"/>
      <c r="AC65" s="1313" t="s">
        <v>5397</v>
      </c>
      <c r="AD65" s="849"/>
      <c r="AE65" s="849"/>
      <c r="AF65" s="849"/>
      <c r="AG65" s="1355" t="s">
        <v>5460</v>
      </c>
      <c r="AH65" s="1355" t="s">
        <v>5461</v>
      </c>
      <c r="AI65" s="1364" t="s">
        <v>5462</v>
      </c>
      <c r="AJ65" s="213"/>
      <c r="AK65" s="1331" t="s">
        <v>5472</v>
      </c>
      <c r="AM65" s="1269" t="s">
        <v>5593</v>
      </c>
    </row>
    <row r="66" spans="1:39" ht="9.9499999999999993" customHeight="1" x14ac:dyDescent="0.25">
      <c r="A66" s="1311"/>
      <c r="B66" s="1312"/>
      <c r="C66" s="1270"/>
      <c r="D66" s="1270"/>
      <c r="E66" s="1270"/>
      <c r="F66" s="850"/>
      <c r="G66" s="851"/>
      <c r="H66" s="850"/>
      <c r="I66" s="1282"/>
      <c r="J66" s="850"/>
      <c r="K66" s="851"/>
      <c r="L66" s="850"/>
      <c r="M66" s="1347"/>
      <c r="N66" s="850"/>
      <c r="O66" s="851"/>
      <c r="P66" s="850"/>
      <c r="Q66" s="1317"/>
      <c r="R66" s="850"/>
      <c r="S66" s="851"/>
      <c r="T66" s="850"/>
      <c r="U66" s="1329"/>
      <c r="V66" s="850"/>
      <c r="W66" s="851"/>
      <c r="X66" s="850"/>
      <c r="Y66" s="1335"/>
      <c r="Z66" s="850"/>
      <c r="AA66" s="851"/>
      <c r="AB66" s="850"/>
      <c r="AC66" s="1314"/>
      <c r="AD66" s="850"/>
      <c r="AE66" s="851"/>
      <c r="AF66" s="850"/>
      <c r="AG66" s="1356"/>
      <c r="AH66" s="1356"/>
      <c r="AI66" s="1365"/>
      <c r="AJ66" s="213"/>
      <c r="AK66" s="1332"/>
      <c r="AM66" s="1270"/>
    </row>
    <row r="67" spans="1:39" ht="9.9499999999999993" customHeight="1" x14ac:dyDescent="0.25">
      <c r="A67" s="1311"/>
      <c r="B67" s="1312"/>
      <c r="C67" s="1271"/>
      <c r="D67" s="1271"/>
      <c r="E67" s="1271"/>
      <c r="F67" s="849"/>
      <c r="G67" s="849"/>
      <c r="H67" s="849"/>
      <c r="I67" s="1283"/>
      <c r="J67" s="849"/>
      <c r="K67" s="849"/>
      <c r="L67" s="849"/>
      <c r="M67" s="1348"/>
      <c r="N67" s="849"/>
      <c r="O67" s="849"/>
      <c r="P67" s="849"/>
      <c r="Q67" s="1318"/>
      <c r="R67" s="849"/>
      <c r="S67" s="849"/>
      <c r="T67" s="849"/>
      <c r="U67" s="1330"/>
      <c r="V67" s="849"/>
      <c r="W67" s="849"/>
      <c r="X67" s="849"/>
      <c r="Y67" s="1336"/>
      <c r="Z67" s="849"/>
      <c r="AA67" s="849"/>
      <c r="AB67" s="849"/>
      <c r="AC67" s="1315"/>
      <c r="AD67" s="849"/>
      <c r="AE67" s="849"/>
      <c r="AF67" s="849"/>
      <c r="AG67" s="1357"/>
      <c r="AH67" s="1357"/>
      <c r="AI67" s="1366"/>
      <c r="AJ67" s="213"/>
      <c r="AK67" s="1333"/>
      <c r="AM67" s="1271"/>
    </row>
    <row r="68" spans="1:39" ht="9.9499999999999993" customHeight="1" x14ac:dyDescent="0.25">
      <c r="A68" s="270"/>
      <c r="B68" s="270"/>
      <c r="C68" s="270"/>
      <c r="D68" s="270"/>
      <c r="E68" s="270"/>
      <c r="F68" s="270"/>
      <c r="G68" s="270"/>
      <c r="H68" s="270"/>
      <c r="I68" s="270"/>
      <c r="J68" s="270"/>
      <c r="K68" s="270"/>
      <c r="L68" s="270"/>
      <c r="M68" s="852"/>
      <c r="N68" s="270"/>
      <c r="O68" s="270"/>
      <c r="P68" s="270"/>
      <c r="Q68" s="852"/>
      <c r="R68" s="270"/>
      <c r="S68" s="270"/>
      <c r="T68" s="270"/>
      <c r="U68" s="852"/>
      <c r="V68" s="270"/>
      <c r="W68" s="270"/>
      <c r="X68" s="270"/>
      <c r="Y68" s="852"/>
      <c r="Z68" s="270"/>
      <c r="AA68" s="270"/>
      <c r="AB68" s="270"/>
      <c r="AC68" s="852"/>
      <c r="AD68" s="270"/>
      <c r="AE68" s="270"/>
      <c r="AF68" s="270"/>
      <c r="AG68" s="853"/>
      <c r="AH68" s="853"/>
      <c r="AI68" s="854"/>
      <c r="AJ68" s="213"/>
      <c r="AK68" s="213"/>
    </row>
    <row r="69" spans="1:39" ht="9.9499999999999993" customHeight="1" x14ac:dyDescent="0.25">
      <c r="A69" s="1311">
        <v>16</v>
      </c>
      <c r="B69" s="1312">
        <v>3</v>
      </c>
      <c r="C69" s="1269" t="s">
        <v>5463</v>
      </c>
      <c r="D69" s="1269" t="s">
        <v>5459</v>
      </c>
      <c r="E69" s="1269" t="s">
        <v>978</v>
      </c>
      <c r="F69" s="849"/>
      <c r="G69" s="849"/>
      <c r="H69" s="849"/>
      <c r="I69" s="1281" t="s">
        <v>5355</v>
      </c>
      <c r="J69" s="849"/>
      <c r="K69" s="849"/>
      <c r="L69" s="849"/>
      <c r="M69" s="1346" t="s">
        <v>5469</v>
      </c>
      <c r="N69" s="849"/>
      <c r="O69" s="849"/>
      <c r="P69" s="849"/>
      <c r="Q69" s="1316" t="s">
        <v>5371</v>
      </c>
      <c r="R69" s="849"/>
      <c r="S69" s="849"/>
      <c r="T69" s="849"/>
      <c r="U69" s="1328" t="s">
        <v>5383</v>
      </c>
      <c r="V69" s="849"/>
      <c r="W69" s="849"/>
      <c r="X69" s="849"/>
      <c r="Y69" s="1334" t="s">
        <v>5386</v>
      </c>
      <c r="Z69" s="849"/>
      <c r="AA69" s="849"/>
      <c r="AB69" s="849"/>
      <c r="AC69" s="1313" t="s">
        <v>5397</v>
      </c>
      <c r="AD69" s="849"/>
      <c r="AE69" s="849"/>
      <c r="AF69" s="849"/>
      <c r="AG69" s="1355" t="s">
        <v>5460</v>
      </c>
      <c r="AH69" s="1355" t="s">
        <v>5461</v>
      </c>
      <c r="AI69" s="1364" t="s">
        <v>5462</v>
      </c>
      <c r="AJ69" s="213"/>
      <c r="AK69" s="1334" t="s">
        <v>5386</v>
      </c>
      <c r="AM69" s="1269" t="s">
        <v>5594</v>
      </c>
    </row>
    <row r="70" spans="1:39" ht="9.9499999999999993" customHeight="1" x14ac:dyDescent="0.25">
      <c r="A70" s="1311"/>
      <c r="B70" s="1312"/>
      <c r="C70" s="1270"/>
      <c r="D70" s="1270"/>
      <c r="E70" s="1270"/>
      <c r="F70" s="850"/>
      <c r="G70" s="851"/>
      <c r="H70" s="850"/>
      <c r="I70" s="1282"/>
      <c r="J70" s="850"/>
      <c r="K70" s="851"/>
      <c r="L70" s="850"/>
      <c r="M70" s="1347"/>
      <c r="N70" s="850"/>
      <c r="O70" s="851"/>
      <c r="P70" s="850"/>
      <c r="Q70" s="1317"/>
      <c r="R70" s="850"/>
      <c r="S70" s="851"/>
      <c r="T70" s="850"/>
      <c r="U70" s="1329"/>
      <c r="V70" s="850"/>
      <c r="W70" s="851"/>
      <c r="X70" s="850"/>
      <c r="Y70" s="1335"/>
      <c r="Z70" s="850"/>
      <c r="AA70" s="851"/>
      <c r="AB70" s="850"/>
      <c r="AC70" s="1314"/>
      <c r="AD70" s="850"/>
      <c r="AE70" s="851"/>
      <c r="AF70" s="850"/>
      <c r="AG70" s="1356"/>
      <c r="AH70" s="1356"/>
      <c r="AI70" s="1365"/>
      <c r="AJ70" s="213"/>
      <c r="AK70" s="1335"/>
      <c r="AM70" s="1270"/>
    </row>
    <row r="71" spans="1:39" ht="9.9499999999999993" customHeight="1" x14ac:dyDescent="0.25">
      <c r="A71" s="1311"/>
      <c r="B71" s="1312"/>
      <c r="C71" s="1271"/>
      <c r="D71" s="1271"/>
      <c r="E71" s="1271"/>
      <c r="F71" s="849"/>
      <c r="G71" s="849"/>
      <c r="H71" s="849"/>
      <c r="I71" s="1283"/>
      <c r="J71" s="849"/>
      <c r="K71" s="849"/>
      <c r="L71" s="849"/>
      <c r="M71" s="1348"/>
      <c r="N71" s="849"/>
      <c r="O71" s="849"/>
      <c r="P71" s="849"/>
      <c r="Q71" s="1318"/>
      <c r="R71" s="849"/>
      <c r="S71" s="849"/>
      <c r="T71" s="849"/>
      <c r="U71" s="1330"/>
      <c r="V71" s="849"/>
      <c r="W71" s="849"/>
      <c r="X71" s="849"/>
      <c r="Y71" s="1336"/>
      <c r="Z71" s="849"/>
      <c r="AA71" s="849"/>
      <c r="AB71" s="849"/>
      <c r="AC71" s="1315"/>
      <c r="AD71" s="849"/>
      <c r="AE71" s="849"/>
      <c r="AF71" s="849"/>
      <c r="AG71" s="1357"/>
      <c r="AH71" s="1357"/>
      <c r="AI71" s="1366"/>
      <c r="AJ71" s="213"/>
      <c r="AK71" s="1336"/>
      <c r="AM71" s="1271"/>
    </row>
    <row r="72" spans="1:39" ht="9.9499999999999993" customHeight="1" x14ac:dyDescent="0.25">
      <c r="A72" s="270"/>
      <c r="B72" s="270"/>
      <c r="C72" s="270"/>
      <c r="D72" s="270"/>
      <c r="E72" s="270"/>
      <c r="F72" s="270"/>
      <c r="G72" s="270"/>
      <c r="H72" s="270"/>
      <c r="I72" s="270"/>
      <c r="J72" s="270"/>
      <c r="K72" s="270"/>
      <c r="L72" s="270"/>
      <c r="M72" s="852"/>
      <c r="N72" s="270"/>
      <c r="O72" s="270"/>
      <c r="P72" s="270"/>
      <c r="Q72" s="852"/>
      <c r="R72" s="270"/>
      <c r="S72" s="270"/>
      <c r="T72" s="270"/>
      <c r="U72" s="852"/>
      <c r="V72" s="270"/>
      <c r="W72" s="270"/>
      <c r="X72" s="270"/>
      <c r="Y72" s="852"/>
      <c r="Z72" s="270"/>
      <c r="AA72" s="270"/>
      <c r="AB72" s="270"/>
      <c r="AC72" s="852"/>
      <c r="AD72" s="270"/>
      <c r="AE72" s="270"/>
      <c r="AF72" s="270"/>
      <c r="AG72" s="853"/>
      <c r="AH72" s="853"/>
      <c r="AI72" s="854"/>
      <c r="AJ72" s="213"/>
      <c r="AK72" s="213"/>
    </row>
    <row r="73" spans="1:39" ht="9.9499999999999993" customHeight="1" x14ac:dyDescent="0.25">
      <c r="A73" s="1311">
        <v>17</v>
      </c>
      <c r="B73" s="1312">
        <v>3</v>
      </c>
      <c r="C73" s="1269" t="s">
        <v>5464</v>
      </c>
      <c r="D73" s="1269" t="s">
        <v>5459</v>
      </c>
      <c r="E73" s="1269" t="s">
        <v>978</v>
      </c>
      <c r="F73" s="849"/>
      <c r="G73" s="849"/>
      <c r="H73" s="849"/>
      <c r="I73" s="1281" t="s">
        <v>5355</v>
      </c>
      <c r="J73" s="849"/>
      <c r="K73" s="849"/>
      <c r="L73" s="849"/>
      <c r="M73" s="1346" t="s">
        <v>5469</v>
      </c>
      <c r="N73" s="849"/>
      <c r="O73" s="849"/>
      <c r="P73" s="849"/>
      <c r="Q73" s="1316" t="s">
        <v>5371</v>
      </c>
      <c r="R73" s="849"/>
      <c r="S73" s="849"/>
      <c r="T73" s="849"/>
      <c r="U73" s="1328" t="s">
        <v>5383</v>
      </c>
      <c r="V73" s="849"/>
      <c r="W73" s="849"/>
      <c r="X73" s="849"/>
      <c r="Y73" s="1337" t="s">
        <v>5389</v>
      </c>
      <c r="Z73" s="849"/>
      <c r="AA73" s="849"/>
      <c r="AB73" s="849"/>
      <c r="AC73" s="1313" t="s">
        <v>5397</v>
      </c>
      <c r="AD73" s="849"/>
      <c r="AE73" s="849"/>
      <c r="AF73" s="849"/>
      <c r="AG73" s="1355" t="s">
        <v>5460</v>
      </c>
      <c r="AH73" s="1355" t="s">
        <v>5461</v>
      </c>
      <c r="AI73" s="1364" t="s">
        <v>5462</v>
      </c>
      <c r="AJ73" s="213"/>
      <c r="AK73" s="1337" t="s">
        <v>5389</v>
      </c>
      <c r="AM73" s="1269" t="s">
        <v>5595</v>
      </c>
    </row>
    <row r="74" spans="1:39" ht="9.9499999999999993" customHeight="1" x14ac:dyDescent="0.25">
      <c r="A74" s="1311"/>
      <c r="B74" s="1312"/>
      <c r="C74" s="1270"/>
      <c r="D74" s="1270"/>
      <c r="E74" s="1270"/>
      <c r="F74" s="850"/>
      <c r="G74" s="851"/>
      <c r="H74" s="850"/>
      <c r="I74" s="1282"/>
      <c r="J74" s="850"/>
      <c r="K74" s="851"/>
      <c r="L74" s="850"/>
      <c r="M74" s="1347"/>
      <c r="N74" s="850"/>
      <c r="O74" s="851"/>
      <c r="P74" s="850"/>
      <c r="Q74" s="1317"/>
      <c r="R74" s="850"/>
      <c r="S74" s="851"/>
      <c r="T74" s="850"/>
      <c r="U74" s="1329"/>
      <c r="V74" s="850"/>
      <c r="W74" s="851"/>
      <c r="X74" s="850"/>
      <c r="Y74" s="1338"/>
      <c r="Z74" s="850"/>
      <c r="AA74" s="851"/>
      <c r="AB74" s="850"/>
      <c r="AC74" s="1314"/>
      <c r="AD74" s="850"/>
      <c r="AE74" s="851"/>
      <c r="AF74" s="850"/>
      <c r="AG74" s="1356"/>
      <c r="AH74" s="1356"/>
      <c r="AI74" s="1365"/>
      <c r="AJ74" s="213"/>
      <c r="AK74" s="1338"/>
      <c r="AM74" s="1270"/>
    </row>
    <row r="75" spans="1:39" ht="9.9499999999999993" customHeight="1" x14ac:dyDescent="0.25">
      <c r="A75" s="1311"/>
      <c r="B75" s="1312"/>
      <c r="C75" s="1271"/>
      <c r="D75" s="1271"/>
      <c r="E75" s="1271"/>
      <c r="F75" s="849"/>
      <c r="G75" s="849"/>
      <c r="H75" s="849"/>
      <c r="I75" s="1283"/>
      <c r="J75" s="849"/>
      <c r="K75" s="849"/>
      <c r="L75" s="849"/>
      <c r="M75" s="1348"/>
      <c r="N75" s="849"/>
      <c r="O75" s="849"/>
      <c r="P75" s="849"/>
      <c r="Q75" s="1318"/>
      <c r="R75" s="849"/>
      <c r="S75" s="849"/>
      <c r="T75" s="849"/>
      <c r="U75" s="1330"/>
      <c r="V75" s="849"/>
      <c r="W75" s="849"/>
      <c r="X75" s="849"/>
      <c r="Y75" s="1339"/>
      <c r="Z75" s="849"/>
      <c r="AA75" s="849"/>
      <c r="AB75" s="849"/>
      <c r="AC75" s="1315"/>
      <c r="AD75" s="849"/>
      <c r="AE75" s="849"/>
      <c r="AF75" s="849"/>
      <c r="AG75" s="1357"/>
      <c r="AH75" s="1357"/>
      <c r="AI75" s="1366"/>
      <c r="AJ75" s="213"/>
      <c r="AK75" s="1339"/>
      <c r="AM75" s="1271"/>
    </row>
    <row r="76" spans="1:39" ht="9.9499999999999993" customHeight="1" x14ac:dyDescent="0.25">
      <c r="A76" s="270"/>
      <c r="B76" s="270"/>
      <c r="C76" s="270"/>
      <c r="D76" s="270"/>
      <c r="E76" s="270"/>
      <c r="F76" s="270"/>
      <c r="G76" s="270"/>
      <c r="H76" s="270"/>
      <c r="I76" s="270"/>
      <c r="J76" s="270"/>
      <c r="K76" s="270"/>
      <c r="L76" s="270"/>
      <c r="M76" s="852"/>
      <c r="N76" s="270"/>
      <c r="O76" s="270"/>
      <c r="P76" s="270"/>
      <c r="Q76" s="852"/>
      <c r="R76" s="270"/>
      <c r="S76" s="270"/>
      <c r="T76" s="270"/>
      <c r="U76" s="852"/>
      <c r="V76" s="270"/>
      <c r="W76" s="270"/>
      <c r="X76" s="270"/>
      <c r="Y76" s="852"/>
      <c r="Z76" s="270"/>
      <c r="AA76" s="270"/>
      <c r="AB76" s="270"/>
      <c r="AC76" s="852"/>
      <c r="AD76" s="270"/>
      <c r="AE76" s="270"/>
      <c r="AF76" s="270"/>
      <c r="AG76" s="853"/>
      <c r="AH76" s="853"/>
      <c r="AI76" s="854"/>
      <c r="AJ76" s="213"/>
      <c r="AK76" s="213"/>
    </row>
    <row r="77" spans="1:39" ht="9.9499999999999993" customHeight="1" x14ac:dyDescent="0.25">
      <c r="A77" s="1311">
        <v>18</v>
      </c>
      <c r="B77" s="1312">
        <v>3</v>
      </c>
      <c r="C77" s="1269" t="s">
        <v>5465</v>
      </c>
      <c r="D77" s="1269" t="s">
        <v>5459</v>
      </c>
      <c r="E77" s="1269" t="s">
        <v>978</v>
      </c>
      <c r="F77" s="849"/>
      <c r="G77" s="849"/>
      <c r="H77" s="849"/>
      <c r="I77" s="1281" t="s">
        <v>5355</v>
      </c>
      <c r="J77" s="849"/>
      <c r="K77" s="849"/>
      <c r="L77" s="849"/>
      <c r="M77" s="1346" t="s">
        <v>5469</v>
      </c>
      <c r="N77" s="849"/>
      <c r="O77" s="849"/>
      <c r="P77" s="849"/>
      <c r="Q77" s="1361"/>
      <c r="R77" s="849"/>
      <c r="S77" s="849"/>
      <c r="T77" s="849"/>
      <c r="U77" s="1328" t="s">
        <v>5383</v>
      </c>
      <c r="V77" s="849"/>
      <c r="W77" s="849"/>
      <c r="X77" s="849"/>
      <c r="Y77" s="1337" t="s">
        <v>5389</v>
      </c>
      <c r="Z77" s="849"/>
      <c r="AA77" s="849"/>
      <c r="AB77" s="849"/>
      <c r="AC77" s="1313" t="s">
        <v>5397</v>
      </c>
      <c r="AD77" s="849"/>
      <c r="AE77" s="849"/>
      <c r="AF77" s="849"/>
      <c r="AG77" s="1355" t="s">
        <v>5460</v>
      </c>
      <c r="AH77" s="1355" t="s">
        <v>5461</v>
      </c>
      <c r="AI77" s="1364" t="s">
        <v>5462</v>
      </c>
      <c r="AJ77" s="213"/>
      <c r="AK77" s="1313" t="s">
        <v>5391</v>
      </c>
    </row>
    <row r="78" spans="1:39" ht="9.9499999999999993" customHeight="1" x14ac:dyDescent="0.25">
      <c r="A78" s="1311"/>
      <c r="B78" s="1312"/>
      <c r="C78" s="1270"/>
      <c r="D78" s="1270"/>
      <c r="E78" s="1270"/>
      <c r="F78" s="850"/>
      <c r="G78" s="851"/>
      <c r="H78" s="850"/>
      <c r="I78" s="1282"/>
      <c r="J78" s="850"/>
      <c r="K78" s="851"/>
      <c r="L78" s="850"/>
      <c r="M78" s="1347"/>
      <c r="N78" s="850"/>
      <c r="O78" s="851"/>
      <c r="P78" s="850"/>
      <c r="Q78" s="1362"/>
      <c r="R78" s="850"/>
      <c r="S78" s="851"/>
      <c r="T78" s="850"/>
      <c r="U78" s="1329"/>
      <c r="V78" s="850"/>
      <c r="W78" s="851"/>
      <c r="X78" s="850"/>
      <c r="Y78" s="1338"/>
      <c r="Z78" s="850"/>
      <c r="AA78" s="851"/>
      <c r="AB78" s="850"/>
      <c r="AC78" s="1314"/>
      <c r="AD78" s="850"/>
      <c r="AE78" s="851"/>
      <c r="AF78" s="850"/>
      <c r="AG78" s="1356"/>
      <c r="AH78" s="1356"/>
      <c r="AI78" s="1365"/>
      <c r="AJ78" s="213"/>
      <c r="AK78" s="1314"/>
    </row>
    <row r="79" spans="1:39" ht="9.9499999999999993" customHeight="1" x14ac:dyDescent="0.25">
      <c r="A79" s="1311"/>
      <c r="B79" s="1312"/>
      <c r="C79" s="1271"/>
      <c r="D79" s="1271"/>
      <c r="E79" s="1271"/>
      <c r="F79" s="849"/>
      <c r="G79" s="849"/>
      <c r="H79" s="849"/>
      <c r="I79" s="1283"/>
      <c r="J79" s="849"/>
      <c r="K79" s="849"/>
      <c r="L79" s="849"/>
      <c r="M79" s="1348"/>
      <c r="N79" s="849"/>
      <c r="O79" s="849"/>
      <c r="P79" s="849"/>
      <c r="Q79" s="1363"/>
      <c r="R79" s="849"/>
      <c r="S79" s="849"/>
      <c r="T79" s="849"/>
      <c r="U79" s="1330"/>
      <c r="V79" s="849"/>
      <c r="W79" s="849"/>
      <c r="X79" s="849"/>
      <c r="Y79" s="1339"/>
      <c r="Z79" s="849"/>
      <c r="AA79" s="849"/>
      <c r="AB79" s="849"/>
      <c r="AC79" s="1315"/>
      <c r="AD79" s="849"/>
      <c r="AE79" s="849"/>
      <c r="AF79" s="849"/>
      <c r="AG79" s="1357"/>
      <c r="AH79" s="1357"/>
      <c r="AI79" s="1366"/>
      <c r="AJ79" s="213"/>
      <c r="AK79" s="1315"/>
    </row>
    <row r="80" spans="1:39" ht="9.9499999999999993" customHeight="1" x14ac:dyDescent="0.25">
      <c r="A80" s="270"/>
      <c r="B80" s="270"/>
      <c r="C80" s="270"/>
      <c r="D80" s="270"/>
      <c r="E80" s="270"/>
      <c r="F80" s="270"/>
      <c r="G80" s="270"/>
      <c r="H80" s="270"/>
      <c r="I80" s="270"/>
      <c r="J80" s="270"/>
      <c r="K80" s="270"/>
      <c r="L80" s="270"/>
      <c r="M80" s="852"/>
      <c r="N80" s="270"/>
      <c r="O80" s="270"/>
      <c r="P80" s="270"/>
      <c r="Q80" s="852"/>
      <c r="R80" s="270"/>
      <c r="S80" s="270"/>
      <c r="T80" s="270"/>
      <c r="U80" s="852"/>
      <c r="V80" s="270"/>
      <c r="W80" s="270"/>
      <c r="X80" s="270"/>
      <c r="Y80" s="852"/>
      <c r="Z80" s="270"/>
      <c r="AA80" s="270"/>
      <c r="AB80" s="270"/>
      <c r="AC80" s="852"/>
      <c r="AD80" s="270"/>
      <c r="AE80" s="270"/>
      <c r="AF80" s="270"/>
      <c r="AG80" s="853"/>
      <c r="AH80" s="853"/>
      <c r="AI80" s="854"/>
      <c r="AJ80" s="213"/>
      <c r="AK80" s="213"/>
    </row>
    <row r="81" spans="1:37" ht="9.9499999999999993" customHeight="1" x14ac:dyDescent="0.25">
      <c r="A81" s="1311">
        <v>19</v>
      </c>
      <c r="B81" s="1312">
        <v>3</v>
      </c>
      <c r="C81" s="1269" t="s">
        <v>5466</v>
      </c>
      <c r="D81" s="1269" t="s">
        <v>5459</v>
      </c>
      <c r="E81" s="1269" t="s">
        <v>978</v>
      </c>
      <c r="F81" s="849"/>
      <c r="G81" s="849"/>
      <c r="H81" s="849"/>
      <c r="I81" s="1293" t="s">
        <v>5470</v>
      </c>
      <c r="J81" s="849"/>
      <c r="K81" s="849"/>
      <c r="L81" s="849"/>
      <c r="M81" s="1346" t="s">
        <v>5471</v>
      </c>
      <c r="N81" s="849"/>
      <c r="O81" s="849"/>
      <c r="P81" s="849"/>
      <c r="Q81" s="1319" t="s">
        <v>5374</v>
      </c>
      <c r="R81" s="849"/>
      <c r="S81" s="849"/>
      <c r="T81" s="849"/>
      <c r="U81" s="1328" t="s">
        <v>5383</v>
      </c>
      <c r="V81" s="849"/>
      <c r="W81" s="849"/>
      <c r="X81" s="849"/>
      <c r="Y81" s="1337" t="s">
        <v>5389</v>
      </c>
      <c r="Z81" s="849"/>
      <c r="AA81" s="849"/>
      <c r="AB81" s="849"/>
      <c r="AC81" s="1331" t="s">
        <v>5472</v>
      </c>
      <c r="AD81" s="849"/>
      <c r="AE81" s="849"/>
      <c r="AF81" s="849"/>
      <c r="AG81" s="1355" t="s">
        <v>5460</v>
      </c>
      <c r="AH81" s="1355" t="s">
        <v>5461</v>
      </c>
      <c r="AI81" s="1364" t="s">
        <v>5462</v>
      </c>
      <c r="AJ81" s="213"/>
      <c r="AK81" s="1313" t="s">
        <v>5397</v>
      </c>
    </row>
    <row r="82" spans="1:37" ht="9.9499999999999993" customHeight="1" x14ac:dyDescent="0.25">
      <c r="A82" s="1311"/>
      <c r="B82" s="1312"/>
      <c r="C82" s="1270"/>
      <c r="D82" s="1270"/>
      <c r="E82" s="1270"/>
      <c r="F82" s="850"/>
      <c r="G82" s="851"/>
      <c r="H82" s="850"/>
      <c r="I82" s="1294"/>
      <c r="J82" s="850"/>
      <c r="K82" s="851"/>
      <c r="L82" s="850"/>
      <c r="M82" s="1347"/>
      <c r="N82" s="850"/>
      <c r="O82" s="851"/>
      <c r="P82" s="850"/>
      <c r="Q82" s="1320"/>
      <c r="R82" s="850"/>
      <c r="S82" s="851"/>
      <c r="T82" s="850"/>
      <c r="U82" s="1329"/>
      <c r="V82" s="850"/>
      <c r="W82" s="851"/>
      <c r="X82" s="850"/>
      <c r="Y82" s="1338"/>
      <c r="Z82" s="850"/>
      <c r="AA82" s="851"/>
      <c r="AB82" s="850"/>
      <c r="AC82" s="1332"/>
      <c r="AD82" s="850"/>
      <c r="AE82" s="851"/>
      <c r="AF82" s="850"/>
      <c r="AG82" s="1356"/>
      <c r="AH82" s="1356"/>
      <c r="AI82" s="1365"/>
      <c r="AJ82" s="213"/>
      <c r="AK82" s="1314"/>
    </row>
    <row r="83" spans="1:37" ht="9.9499999999999993" customHeight="1" x14ac:dyDescent="0.25">
      <c r="A83" s="1311"/>
      <c r="B83" s="1312"/>
      <c r="C83" s="1271"/>
      <c r="D83" s="1271"/>
      <c r="E83" s="1271"/>
      <c r="F83" s="849"/>
      <c r="G83" s="849"/>
      <c r="H83" s="849"/>
      <c r="I83" s="1295"/>
      <c r="J83" s="849"/>
      <c r="K83" s="849"/>
      <c r="L83" s="849"/>
      <c r="M83" s="1348"/>
      <c r="N83" s="849"/>
      <c r="O83" s="849"/>
      <c r="P83" s="849"/>
      <c r="Q83" s="1321"/>
      <c r="R83" s="849"/>
      <c r="S83" s="849"/>
      <c r="T83" s="849"/>
      <c r="U83" s="1330"/>
      <c r="V83" s="849"/>
      <c r="W83" s="849"/>
      <c r="X83" s="849"/>
      <c r="Y83" s="1339"/>
      <c r="Z83" s="849"/>
      <c r="AA83" s="849"/>
      <c r="AB83" s="849"/>
      <c r="AC83" s="1333"/>
      <c r="AD83" s="849"/>
      <c r="AE83" s="849"/>
      <c r="AF83" s="849"/>
      <c r="AG83" s="1357"/>
      <c r="AH83" s="1357"/>
      <c r="AI83" s="1366"/>
      <c r="AJ83" s="213"/>
      <c r="AK83" s="1315"/>
    </row>
    <row r="84" spans="1:37" ht="9.9499999999999993" customHeight="1" x14ac:dyDescent="0.25">
      <c r="A84" s="270"/>
      <c r="B84" s="270"/>
      <c r="C84" s="270"/>
      <c r="D84" s="270"/>
      <c r="E84" s="270"/>
      <c r="F84" s="270"/>
      <c r="G84" s="270"/>
      <c r="H84" s="270"/>
      <c r="I84" s="270"/>
      <c r="J84" s="270"/>
      <c r="K84" s="270"/>
      <c r="L84" s="270"/>
      <c r="M84" s="852"/>
      <c r="N84" s="270"/>
      <c r="O84" s="270"/>
      <c r="P84" s="270"/>
      <c r="Q84" s="852"/>
      <c r="R84" s="270"/>
      <c r="S84" s="270"/>
      <c r="T84" s="270"/>
      <c r="U84" s="852"/>
      <c r="V84" s="270"/>
      <c r="W84" s="270"/>
      <c r="X84" s="270"/>
      <c r="Y84" s="852"/>
      <c r="Z84" s="270"/>
      <c r="AA84" s="270"/>
      <c r="AB84" s="270"/>
      <c r="AC84" s="852"/>
      <c r="AD84" s="270"/>
      <c r="AE84" s="270"/>
      <c r="AF84" s="270"/>
      <c r="AG84" s="853"/>
      <c r="AH84" s="853"/>
      <c r="AI84" s="854"/>
      <c r="AJ84" s="213"/>
      <c r="AK84" s="213"/>
    </row>
    <row r="85" spans="1:37" ht="9.9499999999999993" customHeight="1" x14ac:dyDescent="0.25">
      <c r="A85" s="1311">
        <v>20</v>
      </c>
      <c r="B85" s="1312">
        <v>3</v>
      </c>
      <c r="C85" s="1269" t="s">
        <v>5467</v>
      </c>
      <c r="D85" s="1269" t="s">
        <v>5459</v>
      </c>
      <c r="E85" s="1269" t="s">
        <v>978</v>
      </c>
      <c r="F85" s="849"/>
      <c r="G85" s="849"/>
      <c r="H85" s="849"/>
      <c r="I85" s="1293" t="s">
        <v>5470</v>
      </c>
      <c r="J85" s="849"/>
      <c r="K85" s="849"/>
      <c r="L85" s="849"/>
      <c r="M85" s="1346" t="s">
        <v>5471</v>
      </c>
      <c r="N85" s="849"/>
      <c r="O85" s="849"/>
      <c r="P85" s="849"/>
      <c r="Q85" s="1319" t="s">
        <v>5374</v>
      </c>
      <c r="R85" s="849"/>
      <c r="S85" s="849"/>
      <c r="T85" s="849"/>
      <c r="U85" s="1328" t="s">
        <v>5383</v>
      </c>
      <c r="V85" s="849"/>
      <c r="W85" s="849"/>
      <c r="X85" s="849"/>
      <c r="Y85" s="1337" t="s">
        <v>5389</v>
      </c>
      <c r="Z85" s="849"/>
      <c r="AA85" s="849"/>
      <c r="AB85" s="849"/>
      <c r="AC85" s="1331" t="s">
        <v>5472</v>
      </c>
      <c r="AD85" s="849"/>
      <c r="AE85" s="849"/>
      <c r="AF85" s="849"/>
      <c r="AG85" s="1355" t="s">
        <v>5460</v>
      </c>
      <c r="AH85" s="1355" t="s">
        <v>5461</v>
      </c>
      <c r="AI85" s="1364" t="s">
        <v>5462</v>
      </c>
      <c r="AJ85" s="213"/>
      <c r="AK85" s="1316" t="s">
        <v>5371</v>
      </c>
    </row>
    <row r="86" spans="1:37" ht="9.9499999999999993" customHeight="1" x14ac:dyDescent="0.25">
      <c r="A86" s="1311"/>
      <c r="B86" s="1312"/>
      <c r="C86" s="1270"/>
      <c r="D86" s="1270"/>
      <c r="E86" s="1270"/>
      <c r="F86" s="850"/>
      <c r="G86" s="851"/>
      <c r="H86" s="850"/>
      <c r="I86" s="1294"/>
      <c r="J86" s="850"/>
      <c r="K86" s="851"/>
      <c r="L86" s="850"/>
      <c r="M86" s="1347"/>
      <c r="N86" s="850"/>
      <c r="O86" s="851"/>
      <c r="P86" s="850"/>
      <c r="Q86" s="1320"/>
      <c r="R86" s="850"/>
      <c r="S86" s="851"/>
      <c r="T86" s="850"/>
      <c r="U86" s="1329"/>
      <c r="V86" s="850"/>
      <c r="W86" s="851"/>
      <c r="X86" s="850"/>
      <c r="Y86" s="1338"/>
      <c r="Z86" s="850"/>
      <c r="AA86" s="851"/>
      <c r="AB86" s="850"/>
      <c r="AC86" s="1332"/>
      <c r="AD86" s="850"/>
      <c r="AE86" s="851"/>
      <c r="AF86" s="850"/>
      <c r="AG86" s="1356"/>
      <c r="AH86" s="1356"/>
      <c r="AI86" s="1365"/>
      <c r="AJ86" s="213"/>
      <c r="AK86" s="1317"/>
    </row>
    <row r="87" spans="1:37" ht="9.9499999999999993" customHeight="1" x14ac:dyDescent="0.25">
      <c r="A87" s="1311"/>
      <c r="B87" s="1312"/>
      <c r="C87" s="1271"/>
      <c r="D87" s="1271"/>
      <c r="E87" s="1271"/>
      <c r="F87" s="849"/>
      <c r="G87" s="849"/>
      <c r="H87" s="849"/>
      <c r="I87" s="1295"/>
      <c r="J87" s="849"/>
      <c r="K87" s="849"/>
      <c r="L87" s="849"/>
      <c r="M87" s="1348"/>
      <c r="N87" s="849"/>
      <c r="O87" s="849"/>
      <c r="P87" s="849"/>
      <c r="Q87" s="1321"/>
      <c r="R87" s="849"/>
      <c r="S87" s="849"/>
      <c r="T87" s="849"/>
      <c r="U87" s="1330"/>
      <c r="V87" s="849"/>
      <c r="W87" s="849"/>
      <c r="X87" s="849"/>
      <c r="Y87" s="1339"/>
      <c r="Z87" s="849"/>
      <c r="AA87" s="849"/>
      <c r="AB87" s="849"/>
      <c r="AC87" s="1333"/>
      <c r="AD87" s="849"/>
      <c r="AE87" s="849"/>
      <c r="AF87" s="849"/>
      <c r="AG87" s="1357"/>
      <c r="AH87" s="1357"/>
      <c r="AI87" s="1366"/>
      <c r="AJ87" s="213"/>
      <c r="AK87" s="1318"/>
    </row>
    <row r="88" spans="1:37" ht="9.9499999999999993" customHeight="1" x14ac:dyDescent="0.25">
      <c r="A88" s="270"/>
      <c r="B88" s="270"/>
      <c r="C88" s="270"/>
      <c r="D88" s="270"/>
      <c r="E88" s="270"/>
      <c r="F88" s="270"/>
      <c r="G88" s="270"/>
      <c r="H88" s="270"/>
      <c r="I88" s="270"/>
      <c r="J88" s="270"/>
      <c r="K88" s="270"/>
      <c r="L88" s="270"/>
      <c r="M88" s="852"/>
      <c r="N88" s="270"/>
      <c r="O88" s="270"/>
      <c r="P88" s="270"/>
      <c r="Q88" s="852"/>
      <c r="R88" s="270"/>
      <c r="S88" s="270"/>
      <c r="T88" s="270"/>
      <c r="U88" s="852"/>
      <c r="V88" s="270"/>
      <c r="W88" s="270"/>
      <c r="X88" s="270"/>
      <c r="Y88" s="852"/>
      <c r="Z88" s="270"/>
      <c r="AA88" s="270"/>
      <c r="AB88" s="270"/>
      <c r="AC88" s="852"/>
      <c r="AD88" s="270"/>
      <c r="AE88" s="270"/>
      <c r="AF88" s="270"/>
      <c r="AG88" s="853"/>
      <c r="AH88" s="853"/>
      <c r="AI88" s="854"/>
      <c r="AJ88" s="213"/>
      <c r="AK88" s="213"/>
    </row>
    <row r="89" spans="1:37" ht="9.9499999999999993" customHeight="1" x14ac:dyDescent="0.25">
      <c r="A89" s="1311">
        <v>21</v>
      </c>
      <c r="B89" s="1312">
        <v>3</v>
      </c>
      <c r="C89" s="1269" t="s">
        <v>5468</v>
      </c>
      <c r="D89" s="1269" t="s">
        <v>5459</v>
      </c>
      <c r="E89" s="1269" t="s">
        <v>978</v>
      </c>
      <c r="F89" s="849"/>
      <c r="G89" s="849"/>
      <c r="H89" s="849"/>
      <c r="I89" s="1293" t="s">
        <v>5470</v>
      </c>
      <c r="J89" s="849"/>
      <c r="K89" s="849"/>
      <c r="L89" s="849"/>
      <c r="M89" s="1346" t="s">
        <v>5471</v>
      </c>
      <c r="N89" s="849"/>
      <c r="O89" s="849"/>
      <c r="P89" s="849"/>
      <c r="Q89" s="1319" t="s">
        <v>5374</v>
      </c>
      <c r="R89" s="849"/>
      <c r="S89" s="849"/>
      <c r="T89" s="849"/>
      <c r="U89" s="1328" t="s">
        <v>5383</v>
      </c>
      <c r="V89" s="849"/>
      <c r="W89" s="849"/>
      <c r="X89" s="849"/>
      <c r="Y89" s="1337" t="s">
        <v>5389</v>
      </c>
      <c r="Z89" s="849"/>
      <c r="AA89" s="849"/>
      <c r="AB89" s="849"/>
      <c r="AC89" s="1331" t="s">
        <v>5472</v>
      </c>
      <c r="AD89" s="849"/>
      <c r="AE89" s="849"/>
      <c r="AF89" s="849"/>
      <c r="AG89" s="1355" t="s">
        <v>5460</v>
      </c>
      <c r="AH89" s="1355" t="s">
        <v>5461</v>
      </c>
      <c r="AI89" s="1364" t="s">
        <v>5462</v>
      </c>
      <c r="AJ89" s="213"/>
      <c r="AK89" s="1319" t="s">
        <v>5374</v>
      </c>
    </row>
    <row r="90" spans="1:37" ht="9.9499999999999993" customHeight="1" x14ac:dyDescent="0.25">
      <c r="A90" s="1311"/>
      <c r="B90" s="1312"/>
      <c r="C90" s="1270"/>
      <c r="D90" s="1270"/>
      <c r="E90" s="1270"/>
      <c r="F90" s="850"/>
      <c r="G90" s="851"/>
      <c r="H90" s="850"/>
      <c r="I90" s="1294"/>
      <c r="J90" s="850"/>
      <c r="K90" s="851"/>
      <c r="L90" s="850"/>
      <c r="M90" s="1347"/>
      <c r="N90" s="850"/>
      <c r="O90" s="851"/>
      <c r="P90" s="850"/>
      <c r="Q90" s="1320"/>
      <c r="R90" s="850"/>
      <c r="S90" s="851"/>
      <c r="T90" s="850"/>
      <c r="U90" s="1329"/>
      <c r="V90" s="850"/>
      <c r="W90" s="851"/>
      <c r="X90" s="850"/>
      <c r="Y90" s="1338"/>
      <c r="Z90" s="850"/>
      <c r="AA90" s="851"/>
      <c r="AB90" s="850"/>
      <c r="AC90" s="1332"/>
      <c r="AD90" s="850"/>
      <c r="AE90" s="851"/>
      <c r="AF90" s="850"/>
      <c r="AG90" s="1356"/>
      <c r="AH90" s="1356"/>
      <c r="AI90" s="1365"/>
      <c r="AJ90" s="213"/>
      <c r="AK90" s="1320"/>
    </row>
    <row r="91" spans="1:37" ht="9.9499999999999993" customHeight="1" x14ac:dyDescent="0.25">
      <c r="A91" s="1311"/>
      <c r="B91" s="1312"/>
      <c r="C91" s="1271"/>
      <c r="D91" s="1271"/>
      <c r="E91" s="1271"/>
      <c r="F91" s="849"/>
      <c r="G91" s="849"/>
      <c r="H91" s="849"/>
      <c r="I91" s="1295"/>
      <c r="J91" s="849"/>
      <c r="K91" s="849"/>
      <c r="L91" s="849"/>
      <c r="M91" s="1348"/>
      <c r="N91" s="849"/>
      <c r="O91" s="849"/>
      <c r="P91" s="849"/>
      <c r="Q91" s="1321"/>
      <c r="R91" s="849"/>
      <c r="S91" s="849"/>
      <c r="T91" s="849"/>
      <c r="U91" s="1330"/>
      <c r="V91" s="849"/>
      <c r="W91" s="849"/>
      <c r="X91" s="849"/>
      <c r="Y91" s="1339"/>
      <c r="Z91" s="849"/>
      <c r="AA91" s="849"/>
      <c r="AB91" s="849"/>
      <c r="AC91" s="1333"/>
      <c r="AD91" s="849"/>
      <c r="AE91" s="849"/>
      <c r="AF91" s="849"/>
      <c r="AG91" s="1357"/>
      <c r="AH91" s="1357"/>
      <c r="AI91" s="1366"/>
      <c r="AJ91" s="213"/>
      <c r="AK91" s="1321"/>
    </row>
    <row r="92" spans="1:37" ht="9.9499999999999993" customHeight="1" x14ac:dyDescent="0.25">
      <c r="A92" s="270"/>
      <c r="B92" s="270"/>
      <c r="C92" s="270"/>
      <c r="D92" s="270"/>
      <c r="E92" s="270"/>
      <c r="F92" s="270"/>
      <c r="G92" s="270"/>
      <c r="H92" s="270"/>
      <c r="I92" s="270"/>
      <c r="J92" s="270"/>
      <c r="K92" s="270"/>
      <c r="L92" s="270"/>
      <c r="M92" s="852"/>
      <c r="N92" s="270"/>
      <c r="O92" s="270"/>
      <c r="P92" s="270"/>
      <c r="Q92" s="852"/>
      <c r="R92" s="270"/>
      <c r="S92" s="270"/>
      <c r="T92" s="270"/>
      <c r="U92" s="852"/>
      <c r="V92" s="270"/>
      <c r="W92" s="270"/>
      <c r="X92" s="270"/>
      <c r="Y92" s="852"/>
      <c r="Z92" s="270"/>
      <c r="AA92" s="270"/>
      <c r="AB92" s="270"/>
      <c r="AC92" s="852"/>
      <c r="AD92" s="270"/>
      <c r="AE92" s="270"/>
      <c r="AF92" s="270"/>
      <c r="AG92" s="853"/>
      <c r="AH92" s="853"/>
      <c r="AI92" s="854"/>
      <c r="AJ92" s="213"/>
      <c r="AK92" s="213"/>
    </row>
    <row r="93" spans="1:37" ht="9.9499999999999993" customHeight="1" x14ac:dyDescent="0.25">
      <c r="A93" s="1311">
        <v>22</v>
      </c>
      <c r="B93" s="1312">
        <v>4</v>
      </c>
      <c r="C93" s="1269" t="s">
        <v>5458</v>
      </c>
      <c r="D93" s="1269" t="s">
        <v>5459</v>
      </c>
      <c r="E93" s="1269" t="s">
        <v>978</v>
      </c>
      <c r="F93" s="849"/>
      <c r="G93" s="849"/>
      <c r="H93" s="849"/>
      <c r="I93" s="1293" t="s">
        <v>5470</v>
      </c>
      <c r="J93" s="849"/>
      <c r="K93" s="849"/>
      <c r="L93" s="849"/>
      <c r="M93" s="1346" t="s">
        <v>5471</v>
      </c>
      <c r="N93" s="849"/>
      <c r="O93" s="849"/>
      <c r="P93" s="849"/>
      <c r="Q93" s="1322" t="s">
        <v>5377</v>
      </c>
      <c r="R93" s="849"/>
      <c r="S93" s="849"/>
      <c r="T93" s="849"/>
      <c r="U93" s="1328" t="s">
        <v>5383</v>
      </c>
      <c r="V93" s="849"/>
      <c r="W93" s="849"/>
      <c r="X93" s="849"/>
      <c r="Y93" s="1337" t="s">
        <v>5389</v>
      </c>
      <c r="Z93" s="849"/>
      <c r="AA93" s="849"/>
      <c r="AB93" s="849"/>
      <c r="AC93" s="1331" t="s">
        <v>5472</v>
      </c>
      <c r="AD93" s="849"/>
      <c r="AE93" s="849"/>
      <c r="AF93" s="849"/>
      <c r="AG93" s="1355" t="s">
        <v>5460</v>
      </c>
      <c r="AH93" s="1355" t="s">
        <v>5461</v>
      </c>
      <c r="AI93" s="1364" t="s">
        <v>5462</v>
      </c>
      <c r="AJ93" s="213"/>
      <c r="AK93" s="1322" t="s">
        <v>5377</v>
      </c>
    </row>
    <row r="94" spans="1:37" ht="9.9499999999999993" customHeight="1" x14ac:dyDescent="0.25">
      <c r="A94" s="1311"/>
      <c r="B94" s="1312"/>
      <c r="C94" s="1270"/>
      <c r="D94" s="1270"/>
      <c r="E94" s="1270"/>
      <c r="F94" s="850"/>
      <c r="G94" s="851"/>
      <c r="H94" s="850"/>
      <c r="I94" s="1294"/>
      <c r="J94" s="850"/>
      <c r="K94" s="851"/>
      <c r="L94" s="850"/>
      <c r="M94" s="1347"/>
      <c r="N94" s="850"/>
      <c r="O94" s="851"/>
      <c r="P94" s="850"/>
      <c r="Q94" s="1323"/>
      <c r="R94" s="850"/>
      <c r="S94" s="851"/>
      <c r="T94" s="850"/>
      <c r="U94" s="1329"/>
      <c r="V94" s="850"/>
      <c r="W94" s="851"/>
      <c r="X94" s="850"/>
      <c r="Y94" s="1338"/>
      <c r="Z94" s="850"/>
      <c r="AA94" s="851"/>
      <c r="AB94" s="850"/>
      <c r="AC94" s="1332"/>
      <c r="AD94" s="850"/>
      <c r="AE94" s="851"/>
      <c r="AF94" s="850"/>
      <c r="AG94" s="1356"/>
      <c r="AH94" s="1356"/>
      <c r="AI94" s="1365"/>
      <c r="AJ94" s="213"/>
      <c r="AK94" s="1323"/>
    </row>
    <row r="95" spans="1:37" ht="9.9499999999999993" customHeight="1" x14ac:dyDescent="0.25">
      <c r="A95" s="1311"/>
      <c r="B95" s="1312"/>
      <c r="C95" s="1271"/>
      <c r="D95" s="1271"/>
      <c r="E95" s="1271"/>
      <c r="F95" s="849"/>
      <c r="G95" s="849"/>
      <c r="H95" s="849"/>
      <c r="I95" s="1295"/>
      <c r="J95" s="849"/>
      <c r="K95" s="849"/>
      <c r="L95" s="849"/>
      <c r="M95" s="1348"/>
      <c r="N95" s="849"/>
      <c r="O95" s="849"/>
      <c r="P95" s="849"/>
      <c r="Q95" s="1324"/>
      <c r="R95" s="849"/>
      <c r="S95" s="849"/>
      <c r="T95" s="849"/>
      <c r="U95" s="1330"/>
      <c r="V95" s="849"/>
      <c r="W95" s="849"/>
      <c r="X95" s="849"/>
      <c r="Y95" s="1339"/>
      <c r="Z95" s="849"/>
      <c r="AA95" s="849"/>
      <c r="AB95" s="849"/>
      <c r="AC95" s="1333"/>
      <c r="AD95" s="849"/>
      <c r="AE95" s="849"/>
      <c r="AF95" s="849"/>
      <c r="AG95" s="1357"/>
      <c r="AH95" s="1357"/>
      <c r="AI95" s="1366"/>
      <c r="AJ95" s="213"/>
      <c r="AK95" s="1324"/>
    </row>
    <row r="96" spans="1:37" ht="9.9499999999999993" customHeight="1" x14ac:dyDescent="0.25">
      <c r="A96" s="270"/>
      <c r="B96" s="270"/>
      <c r="C96" s="270"/>
      <c r="D96" s="270"/>
      <c r="E96" s="270"/>
      <c r="F96" s="270"/>
      <c r="G96" s="270"/>
      <c r="H96" s="270"/>
      <c r="I96" s="270"/>
      <c r="J96" s="270"/>
      <c r="K96" s="270"/>
      <c r="L96" s="270"/>
      <c r="M96" s="852"/>
      <c r="N96" s="270"/>
      <c r="O96" s="270"/>
      <c r="P96" s="270"/>
      <c r="Q96" s="852"/>
      <c r="R96" s="270"/>
      <c r="S96" s="270"/>
      <c r="T96" s="270"/>
      <c r="U96" s="852"/>
      <c r="V96" s="270"/>
      <c r="W96" s="270"/>
      <c r="X96" s="270"/>
      <c r="Y96" s="852"/>
      <c r="Z96" s="270"/>
      <c r="AA96" s="270"/>
      <c r="AB96" s="270"/>
      <c r="AC96" s="852"/>
      <c r="AD96" s="270"/>
      <c r="AE96" s="270"/>
      <c r="AF96" s="270"/>
      <c r="AG96" s="853"/>
      <c r="AH96" s="853"/>
      <c r="AI96" s="854"/>
      <c r="AJ96" s="213"/>
      <c r="AK96" s="213"/>
    </row>
    <row r="97" spans="1:37" ht="9.9499999999999993" customHeight="1" x14ac:dyDescent="0.25">
      <c r="A97" s="1311">
        <v>23</v>
      </c>
      <c r="B97" s="1312">
        <v>4</v>
      </c>
      <c r="C97" s="1269" t="s">
        <v>5463</v>
      </c>
      <c r="D97" s="1269" t="s">
        <v>5459</v>
      </c>
      <c r="E97" s="1269" t="s">
        <v>978</v>
      </c>
      <c r="F97" s="849"/>
      <c r="G97" s="849"/>
      <c r="H97" s="849"/>
      <c r="I97" s="1293" t="s">
        <v>5470</v>
      </c>
      <c r="J97" s="849"/>
      <c r="K97" s="849"/>
      <c r="L97" s="849"/>
      <c r="M97" s="1349" t="s">
        <v>5473</v>
      </c>
      <c r="N97" s="849"/>
      <c r="O97" s="849"/>
      <c r="P97" s="849"/>
      <c r="Q97" s="1322" t="s">
        <v>5377</v>
      </c>
      <c r="R97" s="849"/>
      <c r="S97" s="849"/>
      <c r="T97" s="849"/>
      <c r="U97" s="1328" t="s">
        <v>5383</v>
      </c>
      <c r="V97" s="849"/>
      <c r="W97" s="849"/>
      <c r="X97" s="849"/>
      <c r="Y97" s="1337" t="s">
        <v>5389</v>
      </c>
      <c r="Z97" s="849"/>
      <c r="AA97" s="849"/>
      <c r="AB97" s="849"/>
      <c r="AC97" s="1352" t="s">
        <v>5474</v>
      </c>
      <c r="AD97" s="849"/>
      <c r="AE97" s="849"/>
      <c r="AF97" s="849"/>
      <c r="AG97" s="1355" t="s">
        <v>5460</v>
      </c>
      <c r="AH97" s="1355" t="s">
        <v>5461</v>
      </c>
      <c r="AI97" s="1364" t="s">
        <v>5462</v>
      </c>
      <c r="AJ97" s="213"/>
      <c r="AK97" s="213"/>
    </row>
    <row r="98" spans="1:37" ht="9.9499999999999993" customHeight="1" x14ac:dyDescent="0.25">
      <c r="A98" s="1311"/>
      <c r="B98" s="1312"/>
      <c r="C98" s="1270"/>
      <c r="D98" s="1270"/>
      <c r="E98" s="1270"/>
      <c r="F98" s="850"/>
      <c r="G98" s="851"/>
      <c r="H98" s="850"/>
      <c r="I98" s="1294"/>
      <c r="J98" s="850"/>
      <c r="K98" s="851"/>
      <c r="L98" s="850"/>
      <c r="M98" s="1350"/>
      <c r="N98" s="850"/>
      <c r="O98" s="851"/>
      <c r="P98" s="850"/>
      <c r="Q98" s="1323"/>
      <c r="R98" s="850"/>
      <c r="S98" s="851"/>
      <c r="T98" s="850"/>
      <c r="U98" s="1329"/>
      <c r="V98" s="850"/>
      <c r="W98" s="851"/>
      <c r="X98" s="850"/>
      <c r="Y98" s="1338"/>
      <c r="Z98" s="850"/>
      <c r="AA98" s="851"/>
      <c r="AB98" s="850"/>
      <c r="AC98" s="1353"/>
      <c r="AD98" s="850"/>
      <c r="AE98" s="851"/>
      <c r="AF98" s="850"/>
      <c r="AG98" s="1356"/>
      <c r="AH98" s="1356"/>
      <c r="AI98" s="1365"/>
      <c r="AJ98" s="213"/>
      <c r="AK98" s="213"/>
    </row>
    <row r="99" spans="1:37" ht="9.9499999999999993" customHeight="1" x14ac:dyDescent="0.25">
      <c r="A99" s="1311"/>
      <c r="B99" s="1312"/>
      <c r="C99" s="1271"/>
      <c r="D99" s="1271"/>
      <c r="E99" s="1271"/>
      <c r="F99" s="849"/>
      <c r="G99" s="849"/>
      <c r="H99" s="849"/>
      <c r="I99" s="1295"/>
      <c r="J99" s="849"/>
      <c r="K99" s="849"/>
      <c r="L99" s="849"/>
      <c r="M99" s="1351"/>
      <c r="N99" s="849"/>
      <c r="O99" s="849"/>
      <c r="P99" s="849"/>
      <c r="Q99" s="1324"/>
      <c r="R99" s="849"/>
      <c r="S99" s="849"/>
      <c r="T99" s="849"/>
      <c r="U99" s="1330"/>
      <c r="V99" s="849"/>
      <c r="W99" s="849"/>
      <c r="X99" s="849"/>
      <c r="Y99" s="1339"/>
      <c r="Z99" s="849"/>
      <c r="AA99" s="849"/>
      <c r="AB99" s="849"/>
      <c r="AC99" s="1354"/>
      <c r="AD99" s="849"/>
      <c r="AE99" s="849"/>
      <c r="AF99" s="849"/>
      <c r="AG99" s="1357"/>
      <c r="AH99" s="1357"/>
      <c r="AI99" s="1366"/>
      <c r="AJ99" s="213"/>
      <c r="AK99" s="213"/>
    </row>
    <row r="100" spans="1:37" ht="9.9499999999999993" customHeight="1" x14ac:dyDescent="0.25">
      <c r="A100" s="270"/>
      <c r="B100" s="270"/>
      <c r="C100" s="270"/>
      <c r="D100" s="270"/>
      <c r="E100" s="270"/>
      <c r="F100" s="270"/>
      <c r="G100" s="270"/>
      <c r="H100" s="270"/>
      <c r="I100" s="270"/>
      <c r="J100" s="270"/>
      <c r="K100" s="270"/>
      <c r="L100" s="270"/>
      <c r="M100" s="852"/>
      <c r="N100" s="270"/>
      <c r="O100" s="270"/>
      <c r="P100" s="270"/>
      <c r="Q100" s="852"/>
      <c r="R100" s="270"/>
      <c r="S100" s="270"/>
      <c r="T100" s="270"/>
      <c r="U100" s="852"/>
      <c r="V100" s="270"/>
      <c r="W100" s="270"/>
      <c r="X100" s="270"/>
      <c r="Y100" s="852"/>
      <c r="Z100" s="270"/>
      <c r="AA100" s="270"/>
      <c r="AB100" s="270"/>
      <c r="AC100" s="852"/>
      <c r="AD100" s="270"/>
      <c r="AE100" s="270"/>
      <c r="AF100" s="270"/>
      <c r="AG100" s="853"/>
      <c r="AH100" s="853"/>
      <c r="AI100" s="854"/>
      <c r="AJ100" s="213"/>
      <c r="AK100" s="213"/>
    </row>
    <row r="101" spans="1:37" ht="9.9499999999999993" customHeight="1" x14ac:dyDescent="0.25">
      <c r="A101" s="1311">
        <v>24</v>
      </c>
      <c r="B101" s="1312">
        <v>4</v>
      </c>
      <c r="C101" s="1269" t="s">
        <v>5464</v>
      </c>
      <c r="D101" s="1269" t="s">
        <v>5459</v>
      </c>
      <c r="E101" s="1269" t="s">
        <v>978</v>
      </c>
      <c r="F101" s="849"/>
      <c r="G101" s="849"/>
      <c r="H101" s="849"/>
      <c r="I101" s="1293" t="s">
        <v>5470</v>
      </c>
      <c r="J101" s="849"/>
      <c r="K101" s="849"/>
      <c r="L101" s="849"/>
      <c r="M101" s="1349" t="s">
        <v>5473</v>
      </c>
      <c r="N101" s="849"/>
      <c r="O101" s="849"/>
      <c r="P101" s="849"/>
      <c r="Q101" s="1361"/>
      <c r="R101" s="849"/>
      <c r="S101" s="849"/>
      <c r="T101" s="849"/>
      <c r="U101" s="1328" t="s">
        <v>5383</v>
      </c>
      <c r="V101" s="849"/>
      <c r="W101" s="849"/>
      <c r="X101" s="849"/>
      <c r="Y101" s="1337" t="s">
        <v>5389</v>
      </c>
      <c r="Z101" s="849"/>
      <c r="AA101" s="849"/>
      <c r="AB101" s="849"/>
      <c r="AC101" s="1352" t="s">
        <v>5474</v>
      </c>
      <c r="AD101" s="849"/>
      <c r="AE101" s="849"/>
      <c r="AF101" s="849"/>
      <c r="AG101" s="1355" t="s">
        <v>5460</v>
      </c>
      <c r="AH101" s="1355" t="s">
        <v>5461</v>
      </c>
      <c r="AI101" s="1364" t="s">
        <v>5462</v>
      </c>
      <c r="AJ101" s="213"/>
      <c r="AK101" s="213"/>
    </row>
    <row r="102" spans="1:37" ht="9.9499999999999993" customHeight="1" x14ac:dyDescent="0.25">
      <c r="A102" s="1311"/>
      <c r="B102" s="1312"/>
      <c r="C102" s="1270"/>
      <c r="D102" s="1270"/>
      <c r="E102" s="1270"/>
      <c r="F102" s="850"/>
      <c r="G102" s="851"/>
      <c r="H102" s="850"/>
      <c r="I102" s="1294"/>
      <c r="J102" s="850"/>
      <c r="K102" s="851"/>
      <c r="L102" s="850"/>
      <c r="M102" s="1350"/>
      <c r="N102" s="850"/>
      <c r="O102" s="851"/>
      <c r="P102" s="850"/>
      <c r="Q102" s="1362"/>
      <c r="R102" s="850"/>
      <c r="S102" s="851"/>
      <c r="T102" s="850"/>
      <c r="U102" s="1329"/>
      <c r="V102" s="850"/>
      <c r="W102" s="851"/>
      <c r="X102" s="850"/>
      <c r="Y102" s="1338"/>
      <c r="Z102" s="850"/>
      <c r="AA102" s="851"/>
      <c r="AB102" s="850"/>
      <c r="AC102" s="1353"/>
      <c r="AD102" s="850"/>
      <c r="AE102" s="851"/>
      <c r="AF102" s="850"/>
      <c r="AG102" s="1356"/>
      <c r="AH102" s="1356"/>
      <c r="AI102" s="1365"/>
      <c r="AJ102" s="213"/>
      <c r="AK102" s="213"/>
    </row>
    <row r="103" spans="1:37" ht="9.9499999999999993" customHeight="1" x14ac:dyDescent="0.25">
      <c r="A103" s="1311"/>
      <c r="B103" s="1312"/>
      <c r="C103" s="1271"/>
      <c r="D103" s="1271"/>
      <c r="E103" s="1271"/>
      <c r="F103" s="849"/>
      <c r="G103" s="849"/>
      <c r="H103" s="849"/>
      <c r="I103" s="1295"/>
      <c r="J103" s="849"/>
      <c r="K103" s="849"/>
      <c r="L103" s="849"/>
      <c r="M103" s="1351"/>
      <c r="N103" s="849"/>
      <c r="O103" s="849"/>
      <c r="P103" s="849"/>
      <c r="Q103" s="1363"/>
      <c r="R103" s="849"/>
      <c r="S103" s="849"/>
      <c r="T103" s="849"/>
      <c r="U103" s="1330"/>
      <c r="V103" s="849"/>
      <c r="W103" s="849"/>
      <c r="X103" s="849"/>
      <c r="Y103" s="1339"/>
      <c r="Z103" s="849"/>
      <c r="AA103" s="849"/>
      <c r="AB103" s="849"/>
      <c r="AC103" s="1354"/>
      <c r="AD103" s="849"/>
      <c r="AE103" s="849"/>
      <c r="AF103" s="849"/>
      <c r="AG103" s="1357"/>
      <c r="AH103" s="1357"/>
      <c r="AI103" s="1366"/>
      <c r="AJ103" s="213"/>
      <c r="AK103" s="213"/>
    </row>
    <row r="104" spans="1:37" ht="9.9499999999999993" customHeight="1" x14ac:dyDescent="0.25">
      <c r="A104" s="270"/>
      <c r="B104" s="270"/>
      <c r="C104" s="270"/>
      <c r="D104" s="270"/>
      <c r="E104" s="270"/>
      <c r="F104" s="270"/>
      <c r="G104" s="270"/>
      <c r="H104" s="270"/>
      <c r="I104" s="270"/>
      <c r="J104" s="270"/>
      <c r="K104" s="270"/>
      <c r="L104" s="270"/>
      <c r="M104" s="852"/>
      <c r="N104" s="270"/>
      <c r="O104" s="270"/>
      <c r="P104" s="270"/>
      <c r="Q104" s="852"/>
      <c r="R104" s="270"/>
      <c r="S104" s="270"/>
      <c r="T104" s="270"/>
      <c r="U104" s="852"/>
      <c r="V104" s="270"/>
      <c r="W104" s="270"/>
      <c r="X104" s="270"/>
      <c r="Y104" s="852"/>
      <c r="Z104" s="270"/>
      <c r="AA104" s="270"/>
      <c r="AB104" s="270"/>
      <c r="AC104" s="852"/>
      <c r="AD104" s="270"/>
      <c r="AE104" s="270"/>
      <c r="AF104" s="270"/>
      <c r="AG104" s="853"/>
      <c r="AH104" s="853"/>
      <c r="AI104" s="854"/>
      <c r="AJ104" s="213"/>
      <c r="AK104" s="213"/>
    </row>
    <row r="105" spans="1:37" ht="9.9499999999999993" customHeight="1" x14ac:dyDescent="0.25">
      <c r="A105" s="1311">
        <v>25</v>
      </c>
      <c r="B105" s="1312">
        <v>4</v>
      </c>
      <c r="C105" s="1269" t="s">
        <v>5465</v>
      </c>
      <c r="D105" s="1269" t="s">
        <v>5459</v>
      </c>
      <c r="E105" s="1269" t="s">
        <v>978</v>
      </c>
      <c r="F105" s="849"/>
      <c r="G105" s="849"/>
      <c r="H105" s="849"/>
      <c r="I105" s="1293" t="s">
        <v>5470</v>
      </c>
      <c r="J105" s="849"/>
      <c r="K105" s="849"/>
      <c r="L105" s="849"/>
      <c r="M105" s="1349" t="s">
        <v>5473</v>
      </c>
      <c r="N105" s="849"/>
      <c r="O105" s="849"/>
      <c r="P105" s="849"/>
      <c r="Q105" s="1361"/>
      <c r="R105" s="849"/>
      <c r="S105" s="849"/>
      <c r="T105" s="849"/>
      <c r="U105" s="1328" t="s">
        <v>5383</v>
      </c>
      <c r="V105" s="849"/>
      <c r="W105" s="849"/>
      <c r="X105" s="849"/>
      <c r="Y105" s="1337" t="s">
        <v>5389</v>
      </c>
      <c r="Z105" s="849"/>
      <c r="AA105" s="849"/>
      <c r="AB105" s="849"/>
      <c r="AC105" s="1352" t="s">
        <v>5474</v>
      </c>
      <c r="AD105" s="849"/>
      <c r="AE105" s="849"/>
      <c r="AF105" s="849"/>
      <c r="AG105" s="1355" t="s">
        <v>5460</v>
      </c>
      <c r="AH105" s="1355" t="s">
        <v>5461</v>
      </c>
      <c r="AI105" s="1364" t="s">
        <v>5462</v>
      </c>
      <c r="AJ105" s="213"/>
      <c r="AK105" s="213"/>
    </row>
    <row r="106" spans="1:37" ht="9.9499999999999993" customHeight="1" x14ac:dyDescent="0.25">
      <c r="A106" s="1311"/>
      <c r="B106" s="1312"/>
      <c r="C106" s="1270"/>
      <c r="D106" s="1270"/>
      <c r="E106" s="1270"/>
      <c r="F106" s="850"/>
      <c r="G106" s="851"/>
      <c r="H106" s="850"/>
      <c r="I106" s="1294"/>
      <c r="J106" s="850"/>
      <c r="K106" s="851"/>
      <c r="L106" s="850"/>
      <c r="M106" s="1350"/>
      <c r="N106" s="850"/>
      <c r="O106" s="851"/>
      <c r="P106" s="850"/>
      <c r="Q106" s="1362"/>
      <c r="R106" s="850"/>
      <c r="S106" s="851"/>
      <c r="T106" s="850"/>
      <c r="U106" s="1329"/>
      <c r="V106" s="850"/>
      <c r="W106" s="851"/>
      <c r="X106" s="850"/>
      <c r="Y106" s="1338"/>
      <c r="Z106" s="850"/>
      <c r="AA106" s="851"/>
      <c r="AB106" s="850"/>
      <c r="AC106" s="1353"/>
      <c r="AD106" s="850"/>
      <c r="AE106" s="851"/>
      <c r="AF106" s="850"/>
      <c r="AG106" s="1356"/>
      <c r="AH106" s="1356"/>
      <c r="AI106" s="1365"/>
      <c r="AJ106" s="213"/>
      <c r="AK106" s="213"/>
    </row>
    <row r="107" spans="1:37" ht="9.9499999999999993" customHeight="1" x14ac:dyDescent="0.25">
      <c r="A107" s="1311"/>
      <c r="B107" s="1312"/>
      <c r="C107" s="1271"/>
      <c r="D107" s="1271"/>
      <c r="E107" s="1271"/>
      <c r="F107" s="849"/>
      <c r="G107" s="849"/>
      <c r="H107" s="849"/>
      <c r="I107" s="1295"/>
      <c r="J107" s="849"/>
      <c r="K107" s="849"/>
      <c r="L107" s="849"/>
      <c r="M107" s="1351"/>
      <c r="N107" s="849"/>
      <c r="O107" s="849"/>
      <c r="P107" s="849"/>
      <c r="Q107" s="1363"/>
      <c r="R107" s="849"/>
      <c r="S107" s="849"/>
      <c r="T107" s="849"/>
      <c r="U107" s="1330"/>
      <c r="V107" s="849"/>
      <c r="W107" s="849"/>
      <c r="X107" s="849"/>
      <c r="Y107" s="1339"/>
      <c r="Z107" s="849"/>
      <c r="AA107" s="849"/>
      <c r="AB107" s="849"/>
      <c r="AC107" s="1354"/>
      <c r="AD107" s="849"/>
      <c r="AE107" s="849"/>
      <c r="AF107" s="849"/>
      <c r="AG107" s="1357"/>
      <c r="AH107" s="1357"/>
      <c r="AI107" s="1366"/>
      <c r="AJ107" s="213"/>
      <c r="AK107" s="213"/>
    </row>
    <row r="108" spans="1:37" ht="9.9499999999999993" customHeight="1" x14ac:dyDescent="0.25">
      <c r="A108" s="270"/>
      <c r="B108" s="270"/>
      <c r="C108" s="270"/>
      <c r="D108" s="270"/>
      <c r="E108" s="270"/>
      <c r="F108" s="270"/>
      <c r="G108" s="270"/>
      <c r="H108" s="270"/>
      <c r="I108" s="270"/>
      <c r="J108" s="270"/>
      <c r="K108" s="270"/>
      <c r="L108" s="270"/>
      <c r="M108" s="852"/>
      <c r="N108" s="270"/>
      <c r="O108" s="270"/>
      <c r="P108" s="270"/>
      <c r="Q108" s="852"/>
      <c r="R108" s="270"/>
      <c r="S108" s="270"/>
      <c r="T108" s="270"/>
      <c r="U108" s="852"/>
      <c r="V108" s="270"/>
      <c r="W108" s="270"/>
      <c r="X108" s="270"/>
      <c r="Y108" s="852"/>
      <c r="Z108" s="270"/>
      <c r="AA108" s="270"/>
      <c r="AB108" s="270"/>
      <c r="AC108" s="852"/>
      <c r="AD108" s="270"/>
      <c r="AE108" s="270"/>
      <c r="AF108" s="270"/>
      <c r="AG108" s="853"/>
      <c r="AH108" s="853"/>
      <c r="AI108" s="854"/>
      <c r="AJ108" s="213"/>
      <c r="AK108" s="213"/>
    </row>
    <row r="109" spans="1:37" ht="9.9499999999999993" customHeight="1" x14ac:dyDescent="0.25">
      <c r="A109" s="1311">
        <v>26</v>
      </c>
      <c r="B109" s="1312">
        <v>4</v>
      </c>
      <c r="C109" s="1269" t="s">
        <v>5466</v>
      </c>
      <c r="D109" s="1269" t="s">
        <v>5459</v>
      </c>
      <c r="E109" s="1269" t="s">
        <v>978</v>
      </c>
      <c r="F109" s="849"/>
      <c r="G109" s="849"/>
      <c r="H109" s="849"/>
      <c r="I109" s="1293" t="s">
        <v>5470</v>
      </c>
      <c r="J109" s="849"/>
      <c r="K109" s="849"/>
      <c r="L109" s="849"/>
      <c r="M109" s="1349" t="s">
        <v>5473</v>
      </c>
      <c r="N109" s="849"/>
      <c r="O109" s="849"/>
      <c r="P109" s="849"/>
      <c r="Q109" s="1361"/>
      <c r="R109" s="849"/>
      <c r="S109" s="849"/>
      <c r="T109" s="849"/>
      <c r="U109" s="1328" t="s">
        <v>5383</v>
      </c>
      <c r="V109" s="849"/>
      <c r="W109" s="849"/>
      <c r="X109" s="849"/>
      <c r="Y109" s="1337" t="s">
        <v>5389</v>
      </c>
      <c r="Z109" s="849"/>
      <c r="AA109" s="849"/>
      <c r="AB109" s="849"/>
      <c r="AC109" s="1352" t="s">
        <v>5474</v>
      </c>
      <c r="AD109" s="849"/>
      <c r="AE109" s="849"/>
      <c r="AF109" s="849"/>
      <c r="AG109" s="1355" t="s">
        <v>5460</v>
      </c>
      <c r="AH109" s="1355" t="s">
        <v>5461</v>
      </c>
      <c r="AI109" s="1364" t="s">
        <v>5462</v>
      </c>
      <c r="AJ109" s="213"/>
      <c r="AK109" s="213"/>
    </row>
    <row r="110" spans="1:37" ht="9.9499999999999993" customHeight="1" x14ac:dyDescent="0.25">
      <c r="A110" s="1311"/>
      <c r="B110" s="1312"/>
      <c r="C110" s="1270"/>
      <c r="D110" s="1270"/>
      <c r="E110" s="1270"/>
      <c r="F110" s="850"/>
      <c r="G110" s="851"/>
      <c r="H110" s="850"/>
      <c r="I110" s="1294"/>
      <c r="J110" s="850"/>
      <c r="K110" s="851"/>
      <c r="L110" s="850"/>
      <c r="M110" s="1350"/>
      <c r="N110" s="850"/>
      <c r="O110" s="851"/>
      <c r="P110" s="850"/>
      <c r="Q110" s="1362"/>
      <c r="R110" s="850"/>
      <c r="S110" s="851"/>
      <c r="T110" s="850"/>
      <c r="U110" s="1329"/>
      <c r="V110" s="850"/>
      <c r="W110" s="851"/>
      <c r="X110" s="850"/>
      <c r="Y110" s="1338"/>
      <c r="Z110" s="850"/>
      <c r="AA110" s="851"/>
      <c r="AB110" s="850"/>
      <c r="AC110" s="1353"/>
      <c r="AD110" s="850"/>
      <c r="AE110" s="851"/>
      <c r="AF110" s="850"/>
      <c r="AG110" s="1356"/>
      <c r="AH110" s="1356"/>
      <c r="AI110" s="1365"/>
      <c r="AJ110" s="213"/>
      <c r="AK110" s="213"/>
    </row>
    <row r="111" spans="1:37" ht="9.9499999999999993" customHeight="1" x14ac:dyDescent="0.25">
      <c r="A111" s="1311"/>
      <c r="B111" s="1312"/>
      <c r="C111" s="1271"/>
      <c r="D111" s="1271"/>
      <c r="E111" s="1271"/>
      <c r="F111" s="849"/>
      <c r="G111" s="849"/>
      <c r="H111" s="849"/>
      <c r="I111" s="1295"/>
      <c r="J111" s="849"/>
      <c r="K111" s="849"/>
      <c r="L111" s="849"/>
      <c r="M111" s="1351"/>
      <c r="N111" s="849"/>
      <c r="O111" s="849"/>
      <c r="P111" s="849"/>
      <c r="Q111" s="1363"/>
      <c r="R111" s="849"/>
      <c r="S111" s="849"/>
      <c r="T111" s="849"/>
      <c r="U111" s="1330"/>
      <c r="V111" s="849"/>
      <c r="W111" s="849"/>
      <c r="X111" s="849"/>
      <c r="Y111" s="1339"/>
      <c r="Z111" s="849"/>
      <c r="AA111" s="849"/>
      <c r="AB111" s="849"/>
      <c r="AC111" s="1354"/>
      <c r="AD111" s="849"/>
      <c r="AE111" s="849"/>
      <c r="AF111" s="849"/>
      <c r="AG111" s="1357"/>
      <c r="AH111" s="1357"/>
      <c r="AI111" s="1366"/>
      <c r="AJ111" s="213"/>
      <c r="AK111" s="213"/>
    </row>
    <row r="112" spans="1:37" ht="9.9499999999999993" customHeight="1" x14ac:dyDescent="0.25">
      <c r="A112" s="270"/>
      <c r="B112" s="270"/>
      <c r="C112" s="270"/>
      <c r="D112" s="270"/>
      <c r="E112" s="270"/>
      <c r="F112" s="270"/>
      <c r="G112" s="270"/>
      <c r="H112" s="270"/>
      <c r="I112" s="270"/>
      <c r="J112" s="270"/>
      <c r="K112" s="270"/>
      <c r="L112" s="270"/>
      <c r="M112" s="852"/>
      <c r="N112" s="270"/>
      <c r="O112" s="270"/>
      <c r="P112" s="270"/>
      <c r="Q112" s="852"/>
      <c r="R112" s="270"/>
      <c r="S112" s="270"/>
      <c r="T112" s="270"/>
      <c r="U112" s="852"/>
      <c r="V112" s="270"/>
      <c r="W112" s="270"/>
      <c r="X112" s="270"/>
      <c r="Y112" s="852"/>
      <c r="Z112" s="270"/>
      <c r="AA112" s="270"/>
      <c r="AB112" s="270"/>
      <c r="AC112" s="852"/>
      <c r="AD112" s="270"/>
      <c r="AE112" s="270"/>
      <c r="AF112" s="270"/>
      <c r="AG112" s="853"/>
      <c r="AH112" s="853"/>
      <c r="AI112" s="854"/>
      <c r="AJ112" s="213"/>
      <c r="AK112" s="213"/>
    </row>
    <row r="113" spans="1:37" ht="9.9499999999999993" customHeight="1" x14ac:dyDescent="0.25">
      <c r="A113" s="1311">
        <v>27</v>
      </c>
      <c r="B113" s="1312">
        <v>4</v>
      </c>
      <c r="C113" s="1269" t="s">
        <v>5467</v>
      </c>
      <c r="D113" s="1269" t="s">
        <v>5459</v>
      </c>
      <c r="E113" s="1269" t="s">
        <v>978</v>
      </c>
      <c r="F113" s="849"/>
      <c r="G113" s="849"/>
      <c r="H113" s="849"/>
      <c r="I113" s="1293" t="s">
        <v>5470</v>
      </c>
      <c r="J113" s="849"/>
      <c r="K113" s="849"/>
      <c r="L113" s="849"/>
      <c r="M113" s="1349" t="s">
        <v>5473</v>
      </c>
      <c r="N113" s="849"/>
      <c r="O113" s="849"/>
      <c r="P113" s="849"/>
      <c r="Q113" s="1361"/>
      <c r="R113" s="849"/>
      <c r="S113" s="849"/>
      <c r="T113" s="849"/>
      <c r="U113" s="1328" t="s">
        <v>5383</v>
      </c>
      <c r="V113" s="849"/>
      <c r="W113" s="849"/>
      <c r="X113" s="849"/>
      <c r="Y113" s="1337" t="s">
        <v>5389</v>
      </c>
      <c r="Z113" s="849"/>
      <c r="AA113" s="849"/>
      <c r="AB113" s="849"/>
      <c r="AC113" s="1352" t="s">
        <v>5474</v>
      </c>
      <c r="AD113" s="849"/>
      <c r="AE113" s="849"/>
      <c r="AF113" s="849"/>
      <c r="AG113" s="1355" t="s">
        <v>5460</v>
      </c>
      <c r="AH113" s="1355" t="s">
        <v>5461</v>
      </c>
      <c r="AI113" s="1364" t="s">
        <v>5462</v>
      </c>
      <c r="AJ113" s="213"/>
      <c r="AK113" s="213"/>
    </row>
    <row r="114" spans="1:37" ht="9.9499999999999993" customHeight="1" x14ac:dyDescent="0.25">
      <c r="A114" s="1311"/>
      <c r="B114" s="1312"/>
      <c r="C114" s="1270"/>
      <c r="D114" s="1270"/>
      <c r="E114" s="1270"/>
      <c r="F114" s="850"/>
      <c r="G114" s="851"/>
      <c r="H114" s="850"/>
      <c r="I114" s="1294"/>
      <c r="J114" s="850"/>
      <c r="K114" s="851"/>
      <c r="L114" s="850"/>
      <c r="M114" s="1350"/>
      <c r="N114" s="850"/>
      <c r="O114" s="851"/>
      <c r="P114" s="850"/>
      <c r="Q114" s="1362"/>
      <c r="R114" s="850"/>
      <c r="S114" s="851"/>
      <c r="T114" s="850"/>
      <c r="U114" s="1329"/>
      <c r="V114" s="850"/>
      <c r="W114" s="851"/>
      <c r="X114" s="850"/>
      <c r="Y114" s="1338"/>
      <c r="Z114" s="850"/>
      <c r="AA114" s="851"/>
      <c r="AB114" s="850"/>
      <c r="AC114" s="1353"/>
      <c r="AD114" s="850"/>
      <c r="AE114" s="851"/>
      <c r="AF114" s="850"/>
      <c r="AG114" s="1356"/>
      <c r="AH114" s="1356"/>
      <c r="AI114" s="1365"/>
      <c r="AJ114" s="213"/>
      <c r="AK114" s="213"/>
    </row>
    <row r="115" spans="1:37" ht="9.9499999999999993" customHeight="1" x14ac:dyDescent="0.25">
      <c r="A115" s="1311"/>
      <c r="B115" s="1312"/>
      <c r="C115" s="1271"/>
      <c r="D115" s="1271"/>
      <c r="E115" s="1271"/>
      <c r="F115" s="849"/>
      <c r="G115" s="849"/>
      <c r="H115" s="849"/>
      <c r="I115" s="1295"/>
      <c r="J115" s="849"/>
      <c r="K115" s="849"/>
      <c r="L115" s="849"/>
      <c r="M115" s="1351"/>
      <c r="N115" s="849"/>
      <c r="O115" s="849"/>
      <c r="P115" s="849"/>
      <c r="Q115" s="1363"/>
      <c r="R115" s="849"/>
      <c r="S115" s="849"/>
      <c r="T115" s="849"/>
      <c r="U115" s="1330"/>
      <c r="V115" s="849"/>
      <c r="W115" s="849"/>
      <c r="X115" s="849"/>
      <c r="Y115" s="1339"/>
      <c r="Z115" s="849"/>
      <c r="AA115" s="849"/>
      <c r="AB115" s="849"/>
      <c r="AC115" s="1354"/>
      <c r="AD115" s="849"/>
      <c r="AE115" s="849"/>
      <c r="AF115" s="849"/>
      <c r="AG115" s="1357"/>
      <c r="AH115" s="1357"/>
      <c r="AI115" s="1366"/>
      <c r="AJ115" s="213"/>
      <c r="AK115" s="213"/>
    </row>
    <row r="116" spans="1:37" ht="9.9499999999999993" customHeight="1" x14ac:dyDescent="0.25">
      <c r="A116" s="270"/>
      <c r="B116" s="270"/>
      <c r="C116" s="270"/>
      <c r="D116" s="270"/>
      <c r="E116" s="270"/>
      <c r="F116" s="270"/>
      <c r="G116" s="270"/>
      <c r="H116" s="270"/>
      <c r="I116" s="270"/>
      <c r="J116" s="270"/>
      <c r="K116" s="270"/>
      <c r="L116" s="270"/>
      <c r="M116" s="852"/>
      <c r="N116" s="270"/>
      <c r="O116" s="270"/>
      <c r="P116" s="270"/>
      <c r="Q116" s="852"/>
      <c r="R116" s="270"/>
      <c r="S116" s="270"/>
      <c r="T116" s="270"/>
      <c r="U116" s="852"/>
      <c r="V116" s="270"/>
      <c r="W116" s="270"/>
      <c r="X116" s="270"/>
      <c r="Y116" s="852"/>
      <c r="Z116" s="270"/>
      <c r="AA116" s="270"/>
      <c r="AB116" s="270"/>
      <c r="AC116" s="852"/>
      <c r="AD116" s="270"/>
      <c r="AE116" s="270"/>
      <c r="AF116" s="270"/>
      <c r="AG116" s="853"/>
      <c r="AH116" s="853"/>
      <c r="AI116" s="854"/>
      <c r="AJ116" s="213"/>
      <c r="AK116" s="213"/>
    </row>
    <row r="117" spans="1:37" ht="9.9499999999999993" customHeight="1" x14ac:dyDescent="0.25">
      <c r="A117" s="1311">
        <v>28</v>
      </c>
      <c r="B117" s="1312">
        <v>4</v>
      </c>
      <c r="C117" s="1269" t="s">
        <v>5468</v>
      </c>
      <c r="D117" s="1269" t="s">
        <v>5459</v>
      </c>
      <c r="E117" s="1269" t="s">
        <v>978</v>
      </c>
      <c r="F117" s="849"/>
      <c r="G117" s="849"/>
      <c r="H117" s="849"/>
      <c r="I117" s="1293" t="s">
        <v>5470</v>
      </c>
      <c r="J117" s="849"/>
      <c r="K117" s="849"/>
      <c r="L117" s="849"/>
      <c r="M117" s="1349" t="s">
        <v>5473</v>
      </c>
      <c r="N117" s="849"/>
      <c r="O117" s="849"/>
      <c r="P117" s="849"/>
      <c r="Q117" s="1361"/>
      <c r="R117" s="849"/>
      <c r="S117" s="849"/>
      <c r="T117" s="849"/>
      <c r="U117" s="1328" t="s">
        <v>5383</v>
      </c>
      <c r="V117" s="849"/>
      <c r="W117" s="849"/>
      <c r="X117" s="849"/>
      <c r="Y117" s="1337" t="s">
        <v>5389</v>
      </c>
      <c r="Z117" s="849"/>
      <c r="AA117" s="849"/>
      <c r="AB117" s="849"/>
      <c r="AC117" s="1352" t="s">
        <v>5474</v>
      </c>
      <c r="AD117" s="849"/>
      <c r="AE117" s="849"/>
      <c r="AF117" s="849"/>
      <c r="AG117" s="1355" t="s">
        <v>5460</v>
      </c>
      <c r="AH117" s="1355" t="s">
        <v>5461</v>
      </c>
      <c r="AI117" s="1364" t="s">
        <v>5462</v>
      </c>
      <c r="AJ117" s="213"/>
      <c r="AK117" s="213"/>
    </row>
    <row r="118" spans="1:37" ht="9.9499999999999993" customHeight="1" x14ac:dyDescent="0.25">
      <c r="A118" s="1311"/>
      <c r="B118" s="1312"/>
      <c r="C118" s="1270"/>
      <c r="D118" s="1270"/>
      <c r="E118" s="1270"/>
      <c r="F118" s="850"/>
      <c r="G118" s="851"/>
      <c r="H118" s="850"/>
      <c r="I118" s="1294"/>
      <c r="J118" s="850"/>
      <c r="K118" s="851"/>
      <c r="L118" s="850"/>
      <c r="M118" s="1350"/>
      <c r="N118" s="850"/>
      <c r="O118" s="851"/>
      <c r="P118" s="850"/>
      <c r="Q118" s="1362"/>
      <c r="R118" s="850"/>
      <c r="S118" s="851"/>
      <c r="T118" s="850"/>
      <c r="U118" s="1329"/>
      <c r="V118" s="850"/>
      <c r="W118" s="851"/>
      <c r="X118" s="850"/>
      <c r="Y118" s="1338"/>
      <c r="Z118" s="850"/>
      <c r="AA118" s="851"/>
      <c r="AB118" s="850"/>
      <c r="AC118" s="1353"/>
      <c r="AD118" s="850"/>
      <c r="AE118" s="851"/>
      <c r="AF118" s="850"/>
      <c r="AG118" s="1356"/>
      <c r="AH118" s="1356"/>
      <c r="AI118" s="1365"/>
      <c r="AJ118" s="213"/>
      <c r="AK118" s="213"/>
    </row>
    <row r="119" spans="1:37" ht="9.9499999999999993" customHeight="1" x14ac:dyDescent="0.25">
      <c r="A119" s="1311"/>
      <c r="B119" s="1312"/>
      <c r="C119" s="1271"/>
      <c r="D119" s="1271"/>
      <c r="E119" s="1271"/>
      <c r="F119" s="849"/>
      <c r="G119" s="849"/>
      <c r="H119" s="849"/>
      <c r="I119" s="1295"/>
      <c r="J119" s="849"/>
      <c r="K119" s="849"/>
      <c r="L119" s="849"/>
      <c r="M119" s="1351"/>
      <c r="N119" s="849"/>
      <c r="O119" s="849"/>
      <c r="P119" s="849"/>
      <c r="Q119" s="1363"/>
      <c r="R119" s="849"/>
      <c r="S119" s="849"/>
      <c r="T119" s="849"/>
      <c r="U119" s="1330"/>
      <c r="V119" s="849"/>
      <c r="W119" s="849"/>
      <c r="X119" s="849"/>
      <c r="Y119" s="1339"/>
      <c r="Z119" s="849"/>
      <c r="AA119" s="849"/>
      <c r="AB119" s="849"/>
      <c r="AC119" s="1354"/>
      <c r="AD119" s="849"/>
      <c r="AE119" s="849"/>
      <c r="AF119" s="849"/>
      <c r="AG119" s="1357"/>
      <c r="AH119" s="1357"/>
      <c r="AI119" s="1366"/>
      <c r="AJ119" s="213"/>
      <c r="AK119" s="213"/>
    </row>
    <row r="120" spans="1:37" ht="9.9499999999999993" customHeight="1" x14ac:dyDescent="0.25">
      <c r="A120" s="270"/>
      <c r="B120" s="270"/>
      <c r="C120" s="270"/>
      <c r="D120" s="270"/>
      <c r="E120" s="270"/>
      <c r="F120" s="270"/>
      <c r="G120" s="270"/>
      <c r="H120" s="270"/>
      <c r="I120" s="270"/>
      <c r="J120" s="270"/>
      <c r="K120" s="270"/>
      <c r="L120" s="270"/>
      <c r="M120" s="852"/>
      <c r="N120" s="270"/>
      <c r="O120" s="270"/>
      <c r="P120" s="270"/>
      <c r="Q120" s="852"/>
      <c r="R120" s="270"/>
      <c r="S120" s="270"/>
      <c r="T120" s="270"/>
      <c r="U120" s="852"/>
      <c r="V120" s="270"/>
      <c r="W120" s="270"/>
      <c r="X120" s="270"/>
      <c r="Y120" s="852"/>
      <c r="Z120" s="270"/>
      <c r="AA120" s="270"/>
      <c r="AB120" s="270"/>
      <c r="AC120" s="852"/>
      <c r="AD120" s="270"/>
      <c r="AE120" s="270"/>
      <c r="AF120" s="270"/>
      <c r="AG120" s="853"/>
      <c r="AH120" s="853"/>
      <c r="AI120" s="855"/>
      <c r="AJ120" s="213"/>
      <c r="AK120" s="213"/>
    </row>
    <row r="121" spans="1:37" ht="9.9499999999999993" customHeight="1" x14ac:dyDescent="0.25">
      <c r="A121" s="1311">
        <v>1</v>
      </c>
      <c r="B121" s="1312">
        <v>1</v>
      </c>
      <c r="C121" s="1269" t="s">
        <v>5458</v>
      </c>
      <c r="D121" s="1269" t="s">
        <v>5475</v>
      </c>
      <c r="E121" s="1269" t="s">
        <v>978</v>
      </c>
      <c r="F121" s="849"/>
      <c r="G121" s="849"/>
      <c r="H121" s="849"/>
      <c r="I121" s="1281" t="s">
        <v>5355</v>
      </c>
      <c r="J121" s="849"/>
      <c r="K121" s="849"/>
      <c r="L121" s="849"/>
      <c r="M121" s="1343" t="s">
        <v>5367</v>
      </c>
      <c r="N121" s="849"/>
      <c r="O121" s="849"/>
      <c r="P121" s="849"/>
      <c r="Q121" s="1316" t="s">
        <v>5371</v>
      </c>
      <c r="R121" s="849"/>
      <c r="S121" s="849"/>
      <c r="T121" s="849"/>
      <c r="U121" s="1281" t="s">
        <v>5380</v>
      </c>
      <c r="V121" s="849"/>
      <c r="W121" s="849"/>
      <c r="X121" s="849"/>
      <c r="Y121" s="1334" t="s">
        <v>5386</v>
      </c>
      <c r="Z121" s="849"/>
      <c r="AA121" s="849"/>
      <c r="AB121" s="849"/>
      <c r="AC121" s="1305" t="s">
        <v>5394</v>
      </c>
      <c r="AD121" s="849"/>
      <c r="AE121" s="849"/>
      <c r="AF121" s="849"/>
      <c r="AG121" s="1355" t="s">
        <v>5476</v>
      </c>
      <c r="AH121" s="1355" t="s">
        <v>5477</v>
      </c>
      <c r="AI121" s="1358" t="s">
        <v>5478</v>
      </c>
      <c r="AJ121" s="213"/>
      <c r="AK121" s="213"/>
    </row>
    <row r="122" spans="1:37" ht="9.9499999999999993" customHeight="1" x14ac:dyDescent="0.25">
      <c r="A122" s="1311"/>
      <c r="B122" s="1312"/>
      <c r="C122" s="1270"/>
      <c r="D122" s="1270"/>
      <c r="E122" s="1270"/>
      <c r="F122" s="850"/>
      <c r="G122" s="851"/>
      <c r="H122" s="850"/>
      <c r="I122" s="1282"/>
      <c r="J122" s="850"/>
      <c r="K122" s="851"/>
      <c r="L122" s="850"/>
      <c r="M122" s="1344"/>
      <c r="N122" s="850"/>
      <c r="O122" s="851"/>
      <c r="P122" s="850"/>
      <c r="Q122" s="1317"/>
      <c r="R122" s="850"/>
      <c r="S122" s="851"/>
      <c r="T122" s="850"/>
      <c r="U122" s="1282"/>
      <c r="V122" s="850"/>
      <c r="W122" s="851"/>
      <c r="X122" s="850"/>
      <c r="Y122" s="1335"/>
      <c r="Z122" s="850"/>
      <c r="AA122" s="851"/>
      <c r="AB122" s="850"/>
      <c r="AC122" s="1306"/>
      <c r="AD122" s="850"/>
      <c r="AE122" s="851"/>
      <c r="AF122" s="850"/>
      <c r="AG122" s="1356"/>
      <c r="AH122" s="1356"/>
      <c r="AI122" s="1359"/>
      <c r="AJ122" s="213"/>
      <c r="AK122" s="213"/>
    </row>
    <row r="123" spans="1:37" ht="9.9499999999999993" customHeight="1" x14ac:dyDescent="0.25">
      <c r="A123" s="1311"/>
      <c r="B123" s="1312"/>
      <c r="C123" s="1271"/>
      <c r="D123" s="1271"/>
      <c r="E123" s="1271"/>
      <c r="F123" s="849"/>
      <c r="G123" s="849"/>
      <c r="H123" s="849"/>
      <c r="I123" s="1283"/>
      <c r="J123" s="849"/>
      <c r="K123" s="849"/>
      <c r="L123" s="849"/>
      <c r="M123" s="1345"/>
      <c r="N123" s="849"/>
      <c r="O123" s="849"/>
      <c r="P123" s="849"/>
      <c r="Q123" s="1318"/>
      <c r="R123" s="849"/>
      <c r="S123" s="849"/>
      <c r="T123" s="849"/>
      <c r="U123" s="1283"/>
      <c r="V123" s="849"/>
      <c r="W123" s="849"/>
      <c r="X123" s="849"/>
      <c r="Y123" s="1336"/>
      <c r="Z123" s="849"/>
      <c r="AA123" s="849"/>
      <c r="AB123" s="849"/>
      <c r="AC123" s="1307"/>
      <c r="AD123" s="849"/>
      <c r="AE123" s="849"/>
      <c r="AF123" s="849"/>
      <c r="AG123" s="1357"/>
      <c r="AH123" s="1357"/>
      <c r="AI123" s="1360"/>
      <c r="AJ123" s="213"/>
      <c r="AK123" s="213"/>
    </row>
    <row r="124" spans="1:37" ht="9.9499999999999993" customHeight="1" x14ac:dyDescent="0.25">
      <c r="A124" s="270"/>
      <c r="B124" s="270"/>
      <c r="C124" s="270"/>
      <c r="D124" s="270"/>
      <c r="E124" s="270"/>
      <c r="F124" s="270"/>
      <c r="G124" s="270"/>
      <c r="H124" s="270"/>
      <c r="I124" s="270"/>
      <c r="J124" s="270"/>
      <c r="K124" s="270"/>
      <c r="L124" s="270"/>
      <c r="M124" s="852"/>
      <c r="N124" s="270"/>
      <c r="O124" s="270"/>
      <c r="P124" s="270"/>
      <c r="Q124" s="852"/>
      <c r="R124" s="270"/>
      <c r="S124" s="270"/>
      <c r="T124" s="270"/>
      <c r="U124" s="852"/>
      <c r="V124" s="270"/>
      <c r="W124" s="270"/>
      <c r="X124" s="270"/>
      <c r="Y124" s="852"/>
      <c r="Z124" s="270"/>
      <c r="AA124" s="270"/>
      <c r="AB124" s="270"/>
      <c r="AC124" s="852"/>
      <c r="AD124" s="270"/>
      <c r="AE124" s="270"/>
      <c r="AF124" s="270"/>
      <c r="AG124" s="853"/>
      <c r="AH124" s="853"/>
      <c r="AI124" s="856"/>
      <c r="AJ124" s="213"/>
      <c r="AK124" s="213"/>
    </row>
    <row r="125" spans="1:37" ht="9.9499999999999993" customHeight="1" x14ac:dyDescent="0.25">
      <c r="A125" s="1311">
        <v>2</v>
      </c>
      <c r="B125" s="1312">
        <v>1</v>
      </c>
      <c r="C125" s="1269" t="s">
        <v>5463</v>
      </c>
      <c r="D125" s="1269" t="s">
        <v>5475</v>
      </c>
      <c r="E125" s="1269" t="s">
        <v>978</v>
      </c>
      <c r="F125" s="849"/>
      <c r="G125" s="849"/>
      <c r="H125" s="849"/>
      <c r="I125" s="1281" t="s">
        <v>5355</v>
      </c>
      <c r="J125" s="849"/>
      <c r="K125" s="849"/>
      <c r="L125" s="849"/>
      <c r="M125" s="1343" t="s">
        <v>5367</v>
      </c>
      <c r="N125" s="849"/>
      <c r="O125" s="849"/>
      <c r="P125" s="849"/>
      <c r="Q125" s="1316" t="s">
        <v>5371</v>
      </c>
      <c r="R125" s="849"/>
      <c r="S125" s="849"/>
      <c r="T125" s="849"/>
      <c r="U125" s="1281" t="s">
        <v>5380</v>
      </c>
      <c r="V125" s="849"/>
      <c r="W125" s="849"/>
      <c r="X125" s="849"/>
      <c r="Y125" s="1334" t="s">
        <v>5386</v>
      </c>
      <c r="Z125" s="849"/>
      <c r="AA125" s="849"/>
      <c r="AB125" s="849"/>
      <c r="AC125" s="1305" t="s">
        <v>5394</v>
      </c>
      <c r="AD125" s="849"/>
      <c r="AE125" s="849"/>
      <c r="AF125" s="849"/>
      <c r="AG125" s="1355" t="s">
        <v>5476</v>
      </c>
      <c r="AH125" s="1355" t="s">
        <v>5477</v>
      </c>
      <c r="AI125" s="1358" t="s">
        <v>5478</v>
      </c>
      <c r="AJ125" s="213"/>
      <c r="AK125" s="213"/>
    </row>
    <row r="126" spans="1:37" ht="9.9499999999999993" customHeight="1" x14ac:dyDescent="0.25">
      <c r="A126" s="1311"/>
      <c r="B126" s="1312"/>
      <c r="C126" s="1270"/>
      <c r="D126" s="1270"/>
      <c r="E126" s="1270"/>
      <c r="F126" s="850"/>
      <c r="G126" s="851"/>
      <c r="H126" s="850"/>
      <c r="I126" s="1282"/>
      <c r="J126" s="850"/>
      <c r="K126" s="851"/>
      <c r="L126" s="850"/>
      <c r="M126" s="1344"/>
      <c r="N126" s="850"/>
      <c r="O126" s="851"/>
      <c r="P126" s="850"/>
      <c r="Q126" s="1317"/>
      <c r="R126" s="850"/>
      <c r="S126" s="851"/>
      <c r="T126" s="850"/>
      <c r="U126" s="1282"/>
      <c r="V126" s="850"/>
      <c r="W126" s="851"/>
      <c r="X126" s="850"/>
      <c r="Y126" s="1335"/>
      <c r="Z126" s="850"/>
      <c r="AA126" s="851"/>
      <c r="AB126" s="850"/>
      <c r="AC126" s="1306"/>
      <c r="AD126" s="850"/>
      <c r="AE126" s="851"/>
      <c r="AF126" s="850"/>
      <c r="AG126" s="1356"/>
      <c r="AH126" s="1356"/>
      <c r="AI126" s="1359"/>
      <c r="AJ126" s="213"/>
      <c r="AK126" s="213"/>
    </row>
    <row r="127" spans="1:37" ht="9.9499999999999993" customHeight="1" x14ac:dyDescent="0.25">
      <c r="A127" s="1311"/>
      <c r="B127" s="1312"/>
      <c r="C127" s="1271"/>
      <c r="D127" s="1271"/>
      <c r="E127" s="1271"/>
      <c r="F127" s="849"/>
      <c r="G127" s="849"/>
      <c r="H127" s="849"/>
      <c r="I127" s="1283"/>
      <c r="J127" s="849"/>
      <c r="K127" s="849"/>
      <c r="L127" s="849"/>
      <c r="M127" s="1345"/>
      <c r="N127" s="849"/>
      <c r="O127" s="849"/>
      <c r="P127" s="849"/>
      <c r="Q127" s="1318"/>
      <c r="R127" s="849"/>
      <c r="S127" s="849"/>
      <c r="T127" s="849"/>
      <c r="U127" s="1283"/>
      <c r="V127" s="849"/>
      <c r="W127" s="849"/>
      <c r="X127" s="849"/>
      <c r="Y127" s="1336"/>
      <c r="Z127" s="849"/>
      <c r="AA127" s="849"/>
      <c r="AB127" s="849"/>
      <c r="AC127" s="1307"/>
      <c r="AD127" s="849"/>
      <c r="AE127" s="849"/>
      <c r="AF127" s="849"/>
      <c r="AG127" s="1357"/>
      <c r="AH127" s="1357"/>
      <c r="AI127" s="1360"/>
      <c r="AJ127" s="213"/>
      <c r="AK127" s="213"/>
    </row>
    <row r="128" spans="1:37" ht="9.9499999999999993" customHeight="1" x14ac:dyDescent="0.25">
      <c r="A128" s="270"/>
      <c r="B128" s="270"/>
      <c r="C128" s="270"/>
      <c r="D128" s="270"/>
      <c r="E128" s="270"/>
      <c r="F128" s="270"/>
      <c r="G128" s="270"/>
      <c r="H128" s="270"/>
      <c r="I128" s="270"/>
      <c r="J128" s="270"/>
      <c r="K128" s="270"/>
      <c r="L128" s="270"/>
      <c r="M128" s="852"/>
      <c r="N128" s="270"/>
      <c r="O128" s="270"/>
      <c r="P128" s="270"/>
      <c r="Q128" s="852"/>
      <c r="R128" s="270"/>
      <c r="S128" s="270"/>
      <c r="T128" s="270"/>
      <c r="U128" s="852"/>
      <c r="V128" s="270"/>
      <c r="W128" s="270"/>
      <c r="X128" s="270"/>
      <c r="Y128" s="852"/>
      <c r="Z128" s="270"/>
      <c r="AA128" s="270"/>
      <c r="AB128" s="270"/>
      <c r="AC128" s="852"/>
      <c r="AD128" s="270"/>
      <c r="AE128" s="270"/>
      <c r="AF128" s="270"/>
      <c r="AG128" s="853"/>
      <c r="AH128" s="853"/>
      <c r="AI128" s="856"/>
      <c r="AJ128" s="213"/>
      <c r="AK128" s="213"/>
    </row>
    <row r="129" spans="1:37" ht="9.9499999999999993" customHeight="1" x14ac:dyDescent="0.25">
      <c r="A129" s="1311">
        <v>3</v>
      </c>
      <c r="B129" s="1312">
        <v>1</v>
      </c>
      <c r="C129" s="1269" t="s">
        <v>5464</v>
      </c>
      <c r="D129" s="1269" t="s">
        <v>5475</v>
      </c>
      <c r="E129" s="1269" t="s">
        <v>978</v>
      </c>
      <c r="F129" s="849"/>
      <c r="G129" s="849"/>
      <c r="H129" s="849"/>
      <c r="I129" s="1281" t="s">
        <v>5355</v>
      </c>
      <c r="J129" s="849"/>
      <c r="K129" s="849"/>
      <c r="L129" s="849"/>
      <c r="M129" s="1343" t="s">
        <v>5367</v>
      </c>
      <c r="N129" s="849"/>
      <c r="O129" s="849"/>
      <c r="P129" s="849"/>
      <c r="Q129" s="1316" t="s">
        <v>5371</v>
      </c>
      <c r="R129" s="849"/>
      <c r="S129" s="849"/>
      <c r="T129" s="849"/>
      <c r="U129" s="1281" t="s">
        <v>5380</v>
      </c>
      <c r="V129" s="849"/>
      <c r="W129" s="849"/>
      <c r="X129" s="849"/>
      <c r="Y129" s="1334" t="s">
        <v>5386</v>
      </c>
      <c r="Z129" s="849"/>
      <c r="AA129" s="849"/>
      <c r="AB129" s="849"/>
      <c r="AC129" s="1305" t="s">
        <v>5394</v>
      </c>
      <c r="AD129" s="849"/>
      <c r="AE129" s="849"/>
      <c r="AF129" s="849"/>
      <c r="AG129" s="1355" t="s">
        <v>5476</v>
      </c>
      <c r="AH129" s="1355" t="s">
        <v>5477</v>
      </c>
      <c r="AI129" s="1358" t="s">
        <v>5478</v>
      </c>
      <c r="AJ129" s="213"/>
      <c r="AK129" s="213"/>
    </row>
    <row r="130" spans="1:37" ht="9.9499999999999993" customHeight="1" x14ac:dyDescent="0.25">
      <c r="A130" s="1311"/>
      <c r="B130" s="1312"/>
      <c r="C130" s="1270"/>
      <c r="D130" s="1270"/>
      <c r="E130" s="1270"/>
      <c r="F130" s="850"/>
      <c r="G130" s="851"/>
      <c r="H130" s="850"/>
      <c r="I130" s="1282"/>
      <c r="J130" s="850"/>
      <c r="K130" s="851"/>
      <c r="L130" s="850"/>
      <c r="M130" s="1344"/>
      <c r="N130" s="850"/>
      <c r="O130" s="851"/>
      <c r="P130" s="850"/>
      <c r="Q130" s="1317"/>
      <c r="R130" s="850"/>
      <c r="S130" s="851"/>
      <c r="T130" s="850"/>
      <c r="U130" s="1282"/>
      <c r="V130" s="850"/>
      <c r="W130" s="851"/>
      <c r="X130" s="850"/>
      <c r="Y130" s="1335"/>
      <c r="Z130" s="850"/>
      <c r="AA130" s="851"/>
      <c r="AB130" s="850"/>
      <c r="AC130" s="1306"/>
      <c r="AD130" s="850"/>
      <c r="AE130" s="851"/>
      <c r="AF130" s="850"/>
      <c r="AG130" s="1356"/>
      <c r="AH130" s="1356"/>
      <c r="AI130" s="1359"/>
      <c r="AJ130" s="213"/>
      <c r="AK130" s="213"/>
    </row>
    <row r="131" spans="1:37" ht="9.9499999999999993" customHeight="1" x14ac:dyDescent="0.25">
      <c r="A131" s="1311"/>
      <c r="B131" s="1312"/>
      <c r="C131" s="1271"/>
      <c r="D131" s="1271"/>
      <c r="E131" s="1271"/>
      <c r="F131" s="849"/>
      <c r="G131" s="849"/>
      <c r="H131" s="849"/>
      <c r="I131" s="1283"/>
      <c r="J131" s="849"/>
      <c r="K131" s="849"/>
      <c r="L131" s="849"/>
      <c r="M131" s="1345"/>
      <c r="N131" s="849"/>
      <c r="O131" s="849"/>
      <c r="P131" s="849"/>
      <c r="Q131" s="1318"/>
      <c r="R131" s="849"/>
      <c r="S131" s="849"/>
      <c r="T131" s="849"/>
      <c r="U131" s="1283"/>
      <c r="V131" s="849"/>
      <c r="W131" s="849"/>
      <c r="X131" s="849"/>
      <c r="Y131" s="1336"/>
      <c r="Z131" s="849"/>
      <c r="AA131" s="849"/>
      <c r="AB131" s="849"/>
      <c r="AC131" s="1307"/>
      <c r="AD131" s="849"/>
      <c r="AE131" s="849"/>
      <c r="AF131" s="849"/>
      <c r="AG131" s="1357"/>
      <c r="AH131" s="1357"/>
      <c r="AI131" s="1360"/>
      <c r="AJ131" s="213"/>
      <c r="AK131" s="213"/>
    </row>
    <row r="132" spans="1:37" ht="9.9499999999999993" customHeight="1" x14ac:dyDescent="0.25">
      <c r="A132" s="270"/>
      <c r="B132" s="270"/>
      <c r="C132" s="270"/>
      <c r="D132" s="270"/>
      <c r="E132" s="270"/>
      <c r="F132" s="270"/>
      <c r="G132" s="270"/>
      <c r="H132" s="270"/>
      <c r="I132" s="270"/>
      <c r="J132" s="270"/>
      <c r="K132" s="270"/>
      <c r="L132" s="270"/>
      <c r="M132" s="852"/>
      <c r="N132" s="270"/>
      <c r="O132" s="270"/>
      <c r="P132" s="270"/>
      <c r="Q132" s="852"/>
      <c r="R132" s="270"/>
      <c r="S132" s="270"/>
      <c r="T132" s="270"/>
      <c r="U132" s="852"/>
      <c r="V132" s="270"/>
      <c r="W132" s="270"/>
      <c r="X132" s="270"/>
      <c r="Y132" s="852"/>
      <c r="Z132" s="270"/>
      <c r="AA132" s="270"/>
      <c r="AB132" s="270"/>
      <c r="AC132" s="852"/>
      <c r="AD132" s="270"/>
      <c r="AE132" s="270"/>
      <c r="AF132" s="270"/>
      <c r="AG132" s="853"/>
      <c r="AH132" s="853"/>
      <c r="AI132" s="856"/>
      <c r="AJ132" s="213"/>
      <c r="AK132" s="213"/>
    </row>
    <row r="133" spans="1:37" ht="9.9499999999999993" customHeight="1" x14ac:dyDescent="0.25">
      <c r="A133" s="1311">
        <v>4</v>
      </c>
      <c r="B133" s="1312">
        <v>1</v>
      </c>
      <c r="C133" s="1269" t="s">
        <v>5465</v>
      </c>
      <c r="D133" s="1269" t="s">
        <v>5475</v>
      </c>
      <c r="E133" s="1269" t="s">
        <v>978</v>
      </c>
      <c r="F133" s="849"/>
      <c r="G133" s="849"/>
      <c r="H133" s="849"/>
      <c r="I133" s="1281" t="s">
        <v>5355</v>
      </c>
      <c r="J133" s="849"/>
      <c r="K133" s="849"/>
      <c r="L133" s="849"/>
      <c r="M133" s="1346" t="s">
        <v>5469</v>
      </c>
      <c r="N133" s="849"/>
      <c r="O133" s="849"/>
      <c r="P133" s="849"/>
      <c r="Q133" s="1322" t="s">
        <v>5377</v>
      </c>
      <c r="R133" s="849"/>
      <c r="S133" s="849"/>
      <c r="T133" s="849"/>
      <c r="U133" s="1281" t="s">
        <v>5380</v>
      </c>
      <c r="V133" s="849"/>
      <c r="W133" s="849"/>
      <c r="X133" s="849"/>
      <c r="Y133" s="1334" t="s">
        <v>5386</v>
      </c>
      <c r="Z133" s="849"/>
      <c r="AA133" s="849"/>
      <c r="AB133" s="849"/>
      <c r="AC133" s="1305" t="s">
        <v>5394</v>
      </c>
      <c r="AD133" s="849"/>
      <c r="AE133" s="849"/>
      <c r="AF133" s="849"/>
      <c r="AG133" s="1355" t="s">
        <v>5476</v>
      </c>
      <c r="AH133" s="1355" t="s">
        <v>5477</v>
      </c>
      <c r="AI133" s="1358" t="s">
        <v>5478</v>
      </c>
      <c r="AJ133" s="213"/>
      <c r="AK133" s="213"/>
    </row>
    <row r="134" spans="1:37" ht="9.9499999999999993" customHeight="1" x14ac:dyDescent="0.25">
      <c r="A134" s="1311"/>
      <c r="B134" s="1312"/>
      <c r="C134" s="1270"/>
      <c r="D134" s="1270"/>
      <c r="E134" s="1270"/>
      <c r="F134" s="850"/>
      <c r="G134" s="851"/>
      <c r="H134" s="850"/>
      <c r="I134" s="1282"/>
      <c r="J134" s="850"/>
      <c r="K134" s="851"/>
      <c r="L134" s="850"/>
      <c r="M134" s="1347"/>
      <c r="N134" s="850"/>
      <c r="O134" s="851"/>
      <c r="P134" s="850"/>
      <c r="Q134" s="1323"/>
      <c r="R134" s="850"/>
      <c r="S134" s="851"/>
      <c r="T134" s="850"/>
      <c r="U134" s="1282"/>
      <c r="V134" s="850"/>
      <c r="W134" s="851"/>
      <c r="X134" s="850"/>
      <c r="Y134" s="1335"/>
      <c r="Z134" s="850"/>
      <c r="AA134" s="851"/>
      <c r="AB134" s="850"/>
      <c r="AC134" s="1306"/>
      <c r="AD134" s="850"/>
      <c r="AE134" s="851"/>
      <c r="AF134" s="850"/>
      <c r="AG134" s="1356"/>
      <c r="AH134" s="1356"/>
      <c r="AI134" s="1359"/>
      <c r="AJ134" s="213"/>
      <c r="AK134" s="213"/>
    </row>
    <row r="135" spans="1:37" ht="9.9499999999999993" customHeight="1" x14ac:dyDescent="0.25">
      <c r="A135" s="1311"/>
      <c r="B135" s="1312"/>
      <c r="C135" s="1271"/>
      <c r="D135" s="1271"/>
      <c r="E135" s="1271"/>
      <c r="F135" s="849"/>
      <c r="G135" s="849"/>
      <c r="H135" s="849"/>
      <c r="I135" s="1283"/>
      <c r="J135" s="849"/>
      <c r="K135" s="849"/>
      <c r="L135" s="849"/>
      <c r="M135" s="1348"/>
      <c r="N135" s="849"/>
      <c r="O135" s="849"/>
      <c r="P135" s="849"/>
      <c r="Q135" s="1324"/>
      <c r="R135" s="849"/>
      <c r="S135" s="849"/>
      <c r="T135" s="849"/>
      <c r="U135" s="1283"/>
      <c r="V135" s="849"/>
      <c r="W135" s="849"/>
      <c r="X135" s="849"/>
      <c r="Y135" s="1336"/>
      <c r="Z135" s="849"/>
      <c r="AA135" s="849"/>
      <c r="AB135" s="849"/>
      <c r="AC135" s="1307"/>
      <c r="AD135" s="849"/>
      <c r="AE135" s="849"/>
      <c r="AF135" s="849"/>
      <c r="AG135" s="1357"/>
      <c r="AH135" s="1357"/>
      <c r="AI135" s="1360"/>
      <c r="AJ135" s="213"/>
      <c r="AK135" s="213"/>
    </row>
    <row r="136" spans="1:37" ht="9.9499999999999993" customHeight="1" x14ac:dyDescent="0.25">
      <c r="A136" s="270"/>
      <c r="B136" s="270"/>
      <c r="C136" s="270"/>
      <c r="D136" s="270"/>
      <c r="E136" s="270"/>
      <c r="F136" s="270"/>
      <c r="G136" s="270"/>
      <c r="H136" s="270"/>
      <c r="I136" s="270"/>
      <c r="J136" s="270"/>
      <c r="K136" s="270"/>
      <c r="L136" s="270"/>
      <c r="M136" s="852"/>
      <c r="N136" s="270"/>
      <c r="O136" s="270"/>
      <c r="P136" s="270"/>
      <c r="Q136" s="852"/>
      <c r="R136" s="270"/>
      <c r="S136" s="270"/>
      <c r="T136" s="270"/>
      <c r="U136" s="852"/>
      <c r="V136" s="270"/>
      <c r="W136" s="270"/>
      <c r="X136" s="270"/>
      <c r="Y136" s="852"/>
      <c r="Z136" s="270"/>
      <c r="AA136" s="270"/>
      <c r="AB136" s="270"/>
      <c r="AC136" s="852"/>
      <c r="AD136" s="270"/>
      <c r="AE136" s="270"/>
      <c r="AF136" s="270"/>
      <c r="AG136" s="853"/>
      <c r="AH136" s="853"/>
      <c r="AI136" s="856"/>
      <c r="AJ136" s="213"/>
      <c r="AK136" s="213"/>
    </row>
    <row r="137" spans="1:37" ht="9.9499999999999993" customHeight="1" x14ac:dyDescent="0.25">
      <c r="A137" s="1311">
        <v>5</v>
      </c>
      <c r="B137" s="1312">
        <v>1</v>
      </c>
      <c r="C137" s="1269" t="s">
        <v>5466</v>
      </c>
      <c r="D137" s="1269" t="s">
        <v>5475</v>
      </c>
      <c r="E137" s="1269" t="s">
        <v>978</v>
      </c>
      <c r="F137" s="849"/>
      <c r="G137" s="849"/>
      <c r="H137" s="849"/>
      <c r="I137" s="1281" t="s">
        <v>5355</v>
      </c>
      <c r="J137" s="849"/>
      <c r="K137" s="849"/>
      <c r="L137" s="849"/>
      <c r="M137" s="1346" t="s">
        <v>5469</v>
      </c>
      <c r="N137" s="849"/>
      <c r="O137" s="849"/>
      <c r="P137" s="849"/>
      <c r="Q137" s="1322" t="s">
        <v>5377</v>
      </c>
      <c r="R137" s="849"/>
      <c r="S137" s="849"/>
      <c r="T137" s="849"/>
      <c r="U137" s="1281" t="s">
        <v>5380</v>
      </c>
      <c r="V137" s="849"/>
      <c r="W137" s="849"/>
      <c r="X137" s="849"/>
      <c r="Y137" s="1334" t="s">
        <v>5386</v>
      </c>
      <c r="Z137" s="849"/>
      <c r="AA137" s="849"/>
      <c r="AB137" s="849"/>
      <c r="AC137" s="1305" t="s">
        <v>5394</v>
      </c>
      <c r="AD137" s="849"/>
      <c r="AE137" s="849"/>
      <c r="AF137" s="849"/>
      <c r="AG137" s="1355" t="s">
        <v>5476</v>
      </c>
      <c r="AH137" s="1355" t="s">
        <v>5477</v>
      </c>
      <c r="AI137" s="1358" t="s">
        <v>5478</v>
      </c>
      <c r="AJ137" s="213"/>
      <c r="AK137" s="213"/>
    </row>
    <row r="138" spans="1:37" ht="9.9499999999999993" customHeight="1" x14ac:dyDescent="0.25">
      <c r="A138" s="1311"/>
      <c r="B138" s="1312"/>
      <c r="C138" s="1270"/>
      <c r="D138" s="1270"/>
      <c r="E138" s="1270"/>
      <c r="F138" s="850"/>
      <c r="G138" s="851"/>
      <c r="H138" s="850"/>
      <c r="I138" s="1282"/>
      <c r="J138" s="850"/>
      <c r="K138" s="851"/>
      <c r="L138" s="850"/>
      <c r="M138" s="1347"/>
      <c r="N138" s="850"/>
      <c r="O138" s="851"/>
      <c r="P138" s="850"/>
      <c r="Q138" s="1323"/>
      <c r="R138" s="850"/>
      <c r="S138" s="851"/>
      <c r="T138" s="850"/>
      <c r="U138" s="1282"/>
      <c r="V138" s="850"/>
      <c r="W138" s="851"/>
      <c r="X138" s="850"/>
      <c r="Y138" s="1335"/>
      <c r="Z138" s="850"/>
      <c r="AA138" s="851"/>
      <c r="AB138" s="850"/>
      <c r="AC138" s="1306"/>
      <c r="AD138" s="850"/>
      <c r="AE138" s="851"/>
      <c r="AF138" s="850"/>
      <c r="AG138" s="1356"/>
      <c r="AH138" s="1356"/>
      <c r="AI138" s="1359"/>
      <c r="AJ138" s="213"/>
      <c r="AK138" s="213"/>
    </row>
    <row r="139" spans="1:37" ht="9.9499999999999993" customHeight="1" x14ac:dyDescent="0.25">
      <c r="A139" s="1311"/>
      <c r="B139" s="1312"/>
      <c r="C139" s="1271"/>
      <c r="D139" s="1271"/>
      <c r="E139" s="1271"/>
      <c r="F139" s="849"/>
      <c r="G139" s="849"/>
      <c r="H139" s="849"/>
      <c r="I139" s="1283"/>
      <c r="J139" s="849"/>
      <c r="K139" s="849"/>
      <c r="L139" s="849"/>
      <c r="M139" s="1348"/>
      <c r="N139" s="849"/>
      <c r="O139" s="849"/>
      <c r="P139" s="849"/>
      <c r="Q139" s="1324"/>
      <c r="R139" s="849"/>
      <c r="S139" s="849"/>
      <c r="T139" s="849"/>
      <c r="U139" s="1283"/>
      <c r="V139" s="849"/>
      <c r="W139" s="849"/>
      <c r="X139" s="849"/>
      <c r="Y139" s="1336"/>
      <c r="Z139" s="849"/>
      <c r="AA139" s="849"/>
      <c r="AB139" s="849"/>
      <c r="AC139" s="1307"/>
      <c r="AD139" s="849"/>
      <c r="AE139" s="849"/>
      <c r="AF139" s="849"/>
      <c r="AG139" s="1357"/>
      <c r="AH139" s="1357"/>
      <c r="AI139" s="1360"/>
      <c r="AJ139" s="213"/>
      <c r="AK139" s="213"/>
    </row>
    <row r="140" spans="1:37" ht="9.9499999999999993" customHeight="1" x14ac:dyDescent="0.25">
      <c r="A140" s="270"/>
      <c r="B140" s="270"/>
      <c r="C140" s="270"/>
      <c r="D140" s="270"/>
      <c r="E140" s="270"/>
      <c r="F140" s="270"/>
      <c r="G140" s="270"/>
      <c r="H140" s="270"/>
      <c r="I140" s="270"/>
      <c r="J140" s="270"/>
      <c r="K140" s="270"/>
      <c r="L140" s="270"/>
      <c r="M140" s="852"/>
      <c r="N140" s="270"/>
      <c r="O140" s="270"/>
      <c r="P140" s="270"/>
      <c r="Q140" s="852"/>
      <c r="R140" s="270"/>
      <c r="S140" s="270"/>
      <c r="T140" s="270"/>
      <c r="U140" s="852"/>
      <c r="V140" s="270"/>
      <c r="W140" s="270"/>
      <c r="X140" s="270"/>
      <c r="Y140" s="852"/>
      <c r="Z140" s="270"/>
      <c r="AA140" s="270"/>
      <c r="AB140" s="270"/>
      <c r="AC140" s="852"/>
      <c r="AD140" s="270"/>
      <c r="AE140" s="270"/>
      <c r="AF140" s="270"/>
      <c r="AG140" s="853"/>
      <c r="AH140" s="853"/>
      <c r="AI140" s="856"/>
      <c r="AJ140" s="213"/>
      <c r="AK140" s="213"/>
    </row>
    <row r="141" spans="1:37" ht="9.9499999999999993" customHeight="1" x14ac:dyDescent="0.25">
      <c r="A141" s="1311">
        <v>6</v>
      </c>
      <c r="B141" s="1312">
        <v>1</v>
      </c>
      <c r="C141" s="1269" t="s">
        <v>5467</v>
      </c>
      <c r="D141" s="1269" t="s">
        <v>5475</v>
      </c>
      <c r="E141" s="1269" t="s">
        <v>978</v>
      </c>
      <c r="F141" s="849"/>
      <c r="G141" s="849"/>
      <c r="H141" s="849"/>
      <c r="I141" s="1281" t="s">
        <v>5355</v>
      </c>
      <c r="J141" s="849"/>
      <c r="K141" s="849"/>
      <c r="L141" s="849"/>
      <c r="M141" s="1346" t="s">
        <v>5469</v>
      </c>
      <c r="N141" s="849"/>
      <c r="O141" s="849"/>
      <c r="P141" s="849"/>
      <c r="Q141" s="1322" t="s">
        <v>5377</v>
      </c>
      <c r="R141" s="849"/>
      <c r="S141" s="849"/>
      <c r="T141" s="849"/>
      <c r="U141" s="1281" t="s">
        <v>5380</v>
      </c>
      <c r="V141" s="849"/>
      <c r="W141" s="849"/>
      <c r="X141" s="849"/>
      <c r="Y141" s="1334" t="s">
        <v>5386</v>
      </c>
      <c r="Z141" s="849"/>
      <c r="AA141" s="849"/>
      <c r="AB141" s="849"/>
      <c r="AC141" s="1305" t="s">
        <v>5394</v>
      </c>
      <c r="AD141" s="849"/>
      <c r="AE141" s="849"/>
      <c r="AF141" s="849"/>
      <c r="AG141" s="1355" t="s">
        <v>5476</v>
      </c>
      <c r="AH141" s="1355" t="s">
        <v>5477</v>
      </c>
      <c r="AI141" s="1358" t="s">
        <v>5478</v>
      </c>
      <c r="AJ141" s="213"/>
      <c r="AK141" s="213"/>
    </row>
    <row r="142" spans="1:37" ht="9.9499999999999993" customHeight="1" x14ac:dyDescent="0.25">
      <c r="A142" s="1311"/>
      <c r="B142" s="1312"/>
      <c r="C142" s="1270"/>
      <c r="D142" s="1270"/>
      <c r="E142" s="1270"/>
      <c r="F142" s="850"/>
      <c r="G142" s="851"/>
      <c r="H142" s="850"/>
      <c r="I142" s="1282"/>
      <c r="J142" s="850"/>
      <c r="K142" s="851"/>
      <c r="L142" s="850"/>
      <c r="M142" s="1347"/>
      <c r="N142" s="850"/>
      <c r="O142" s="851"/>
      <c r="P142" s="850"/>
      <c r="Q142" s="1323"/>
      <c r="R142" s="850"/>
      <c r="S142" s="851"/>
      <c r="T142" s="850"/>
      <c r="U142" s="1282"/>
      <c r="V142" s="850"/>
      <c r="W142" s="851"/>
      <c r="X142" s="850"/>
      <c r="Y142" s="1335"/>
      <c r="Z142" s="850"/>
      <c r="AA142" s="851"/>
      <c r="AB142" s="850"/>
      <c r="AC142" s="1306"/>
      <c r="AD142" s="850"/>
      <c r="AE142" s="851"/>
      <c r="AF142" s="850"/>
      <c r="AG142" s="1356"/>
      <c r="AH142" s="1356"/>
      <c r="AI142" s="1359"/>
      <c r="AJ142" s="213"/>
      <c r="AK142" s="213"/>
    </row>
    <row r="143" spans="1:37" ht="9.9499999999999993" customHeight="1" x14ac:dyDescent="0.25">
      <c r="A143" s="1311"/>
      <c r="B143" s="1312"/>
      <c r="C143" s="1271"/>
      <c r="D143" s="1271"/>
      <c r="E143" s="1271"/>
      <c r="F143" s="849"/>
      <c r="G143" s="849"/>
      <c r="H143" s="849"/>
      <c r="I143" s="1283"/>
      <c r="J143" s="849"/>
      <c r="K143" s="849"/>
      <c r="L143" s="849"/>
      <c r="M143" s="1348"/>
      <c r="N143" s="849"/>
      <c r="O143" s="849"/>
      <c r="P143" s="849"/>
      <c r="Q143" s="1324"/>
      <c r="R143" s="849"/>
      <c r="S143" s="849"/>
      <c r="T143" s="849"/>
      <c r="U143" s="1283"/>
      <c r="V143" s="849"/>
      <c r="W143" s="849"/>
      <c r="X143" s="849"/>
      <c r="Y143" s="1336"/>
      <c r="Z143" s="849"/>
      <c r="AA143" s="849"/>
      <c r="AB143" s="849"/>
      <c r="AC143" s="1307"/>
      <c r="AD143" s="849"/>
      <c r="AE143" s="849"/>
      <c r="AF143" s="849"/>
      <c r="AG143" s="1357"/>
      <c r="AH143" s="1357"/>
      <c r="AI143" s="1360"/>
      <c r="AJ143" s="213"/>
      <c r="AK143" s="213"/>
    </row>
    <row r="144" spans="1:37" ht="9.9499999999999993" customHeight="1" x14ac:dyDescent="0.25">
      <c r="A144" s="270"/>
      <c r="B144" s="270"/>
      <c r="C144" s="270"/>
      <c r="D144" s="270"/>
      <c r="E144" s="270"/>
      <c r="F144" s="270"/>
      <c r="G144" s="270"/>
      <c r="H144" s="270"/>
      <c r="I144" s="270"/>
      <c r="J144" s="270"/>
      <c r="K144" s="270"/>
      <c r="L144" s="270"/>
      <c r="M144" s="852"/>
      <c r="N144" s="270"/>
      <c r="O144" s="270"/>
      <c r="P144" s="270"/>
      <c r="Q144" s="852"/>
      <c r="R144" s="270"/>
      <c r="S144" s="270"/>
      <c r="T144" s="270"/>
      <c r="U144" s="852"/>
      <c r="V144" s="270"/>
      <c r="W144" s="270"/>
      <c r="X144" s="270"/>
      <c r="Y144" s="852"/>
      <c r="Z144" s="270"/>
      <c r="AA144" s="270"/>
      <c r="AB144" s="270"/>
      <c r="AC144" s="852"/>
      <c r="AD144" s="270"/>
      <c r="AE144" s="270"/>
      <c r="AF144" s="270"/>
      <c r="AG144" s="853"/>
      <c r="AH144" s="853"/>
      <c r="AI144" s="856"/>
      <c r="AJ144" s="213"/>
      <c r="AK144" s="213"/>
    </row>
    <row r="145" spans="1:37" ht="9.9499999999999993" customHeight="1" x14ac:dyDescent="0.25">
      <c r="A145" s="1311">
        <v>7</v>
      </c>
      <c r="B145" s="1312">
        <v>1</v>
      </c>
      <c r="C145" s="1269" t="s">
        <v>5468</v>
      </c>
      <c r="D145" s="1269" t="s">
        <v>5475</v>
      </c>
      <c r="E145" s="1269" t="s">
        <v>978</v>
      </c>
      <c r="F145" s="849"/>
      <c r="G145" s="849"/>
      <c r="H145" s="849"/>
      <c r="I145" s="1281" t="s">
        <v>5355</v>
      </c>
      <c r="J145" s="849"/>
      <c r="K145" s="849"/>
      <c r="L145" s="849"/>
      <c r="M145" s="1346" t="s">
        <v>5469</v>
      </c>
      <c r="N145" s="849"/>
      <c r="O145" s="849"/>
      <c r="P145" s="849"/>
      <c r="Q145" s="1322" t="s">
        <v>5377</v>
      </c>
      <c r="R145" s="849"/>
      <c r="S145" s="849"/>
      <c r="T145" s="849"/>
      <c r="U145" s="1281" t="s">
        <v>5380</v>
      </c>
      <c r="V145" s="849"/>
      <c r="W145" s="849"/>
      <c r="X145" s="849"/>
      <c r="Y145" s="1334" t="s">
        <v>5386</v>
      </c>
      <c r="Z145" s="849"/>
      <c r="AA145" s="849"/>
      <c r="AB145" s="849"/>
      <c r="AC145" s="1305" t="s">
        <v>5394</v>
      </c>
      <c r="AD145" s="849"/>
      <c r="AE145" s="849"/>
      <c r="AF145" s="849"/>
      <c r="AG145" s="1355" t="s">
        <v>5476</v>
      </c>
      <c r="AH145" s="1355" t="s">
        <v>5477</v>
      </c>
      <c r="AI145" s="1358" t="s">
        <v>5478</v>
      </c>
      <c r="AJ145" s="213"/>
      <c r="AK145" s="213"/>
    </row>
    <row r="146" spans="1:37" ht="9.9499999999999993" customHeight="1" x14ac:dyDescent="0.25">
      <c r="A146" s="1311"/>
      <c r="B146" s="1312"/>
      <c r="C146" s="1270"/>
      <c r="D146" s="1270"/>
      <c r="E146" s="1270"/>
      <c r="F146" s="850"/>
      <c r="G146" s="851"/>
      <c r="H146" s="850"/>
      <c r="I146" s="1282"/>
      <c r="J146" s="850"/>
      <c r="K146" s="851"/>
      <c r="L146" s="850"/>
      <c r="M146" s="1347"/>
      <c r="N146" s="850"/>
      <c r="O146" s="851"/>
      <c r="P146" s="850"/>
      <c r="Q146" s="1323"/>
      <c r="R146" s="850"/>
      <c r="S146" s="851"/>
      <c r="T146" s="850"/>
      <c r="U146" s="1282"/>
      <c r="V146" s="850"/>
      <c r="W146" s="851"/>
      <c r="X146" s="850"/>
      <c r="Y146" s="1335"/>
      <c r="Z146" s="850"/>
      <c r="AA146" s="851"/>
      <c r="AB146" s="850"/>
      <c r="AC146" s="1306"/>
      <c r="AD146" s="850"/>
      <c r="AE146" s="851"/>
      <c r="AF146" s="850"/>
      <c r="AG146" s="1356"/>
      <c r="AH146" s="1356"/>
      <c r="AI146" s="1359"/>
      <c r="AJ146" s="213"/>
      <c r="AK146" s="213"/>
    </row>
    <row r="147" spans="1:37" ht="9.9499999999999993" customHeight="1" x14ac:dyDescent="0.25">
      <c r="A147" s="1311"/>
      <c r="B147" s="1312"/>
      <c r="C147" s="1271"/>
      <c r="D147" s="1271"/>
      <c r="E147" s="1271"/>
      <c r="F147" s="849"/>
      <c r="G147" s="849"/>
      <c r="H147" s="849"/>
      <c r="I147" s="1283"/>
      <c r="J147" s="849"/>
      <c r="K147" s="849"/>
      <c r="L147" s="849"/>
      <c r="M147" s="1348"/>
      <c r="N147" s="849"/>
      <c r="O147" s="849"/>
      <c r="P147" s="849"/>
      <c r="Q147" s="1324"/>
      <c r="R147" s="849"/>
      <c r="S147" s="849"/>
      <c r="T147" s="849"/>
      <c r="U147" s="1283"/>
      <c r="V147" s="849"/>
      <c r="W147" s="849"/>
      <c r="X147" s="849"/>
      <c r="Y147" s="1336"/>
      <c r="Z147" s="849"/>
      <c r="AA147" s="849"/>
      <c r="AB147" s="849"/>
      <c r="AC147" s="1307"/>
      <c r="AD147" s="849"/>
      <c r="AE147" s="849"/>
      <c r="AF147" s="849"/>
      <c r="AG147" s="1357"/>
      <c r="AH147" s="1357"/>
      <c r="AI147" s="1360"/>
      <c r="AJ147" s="213"/>
      <c r="AK147" s="213"/>
    </row>
    <row r="148" spans="1:37" ht="9.9499999999999993" customHeight="1" x14ac:dyDescent="0.25">
      <c r="A148" s="270"/>
      <c r="B148" s="270"/>
      <c r="C148" s="270"/>
      <c r="D148" s="270"/>
      <c r="E148" s="270"/>
      <c r="F148" s="270"/>
      <c r="G148" s="270"/>
      <c r="H148" s="270"/>
      <c r="I148" s="270"/>
      <c r="J148" s="270"/>
      <c r="K148" s="270"/>
      <c r="L148" s="270"/>
      <c r="M148" s="852"/>
      <c r="N148" s="270"/>
      <c r="O148" s="270"/>
      <c r="P148" s="270"/>
      <c r="Q148" s="852"/>
      <c r="R148" s="270"/>
      <c r="S148" s="270"/>
      <c r="T148" s="270"/>
      <c r="U148" s="852"/>
      <c r="V148" s="270"/>
      <c r="W148" s="270"/>
      <c r="X148" s="270"/>
      <c r="Y148" s="852"/>
      <c r="Z148" s="270"/>
      <c r="AA148" s="270"/>
      <c r="AB148" s="270"/>
      <c r="AC148" s="852"/>
      <c r="AD148" s="270"/>
      <c r="AE148" s="270"/>
      <c r="AF148" s="270"/>
      <c r="AG148" s="853"/>
      <c r="AH148" s="853"/>
      <c r="AI148" s="856"/>
      <c r="AJ148" s="213"/>
      <c r="AK148" s="213"/>
    </row>
    <row r="149" spans="1:37" ht="9.9499999999999993" customHeight="1" x14ac:dyDescent="0.25">
      <c r="A149" s="1311">
        <v>8</v>
      </c>
      <c r="B149" s="1312">
        <v>2</v>
      </c>
      <c r="C149" s="1269" t="s">
        <v>5458</v>
      </c>
      <c r="D149" s="1269" t="s">
        <v>5475</v>
      </c>
      <c r="E149" s="1269" t="s">
        <v>978</v>
      </c>
      <c r="F149" s="849"/>
      <c r="G149" s="849"/>
      <c r="H149" s="849"/>
      <c r="I149" s="1281" t="s">
        <v>5355</v>
      </c>
      <c r="J149" s="849"/>
      <c r="K149" s="849"/>
      <c r="L149" s="849"/>
      <c r="M149" s="1346" t="s">
        <v>5469</v>
      </c>
      <c r="N149" s="849"/>
      <c r="O149" s="849"/>
      <c r="P149" s="849"/>
      <c r="Q149" s="1319" t="s">
        <v>5374</v>
      </c>
      <c r="R149" s="849"/>
      <c r="S149" s="849"/>
      <c r="T149" s="849"/>
      <c r="U149" s="1281" t="s">
        <v>5380</v>
      </c>
      <c r="V149" s="849"/>
      <c r="W149" s="849"/>
      <c r="X149" s="849"/>
      <c r="Y149" s="1334" t="s">
        <v>5386</v>
      </c>
      <c r="Z149" s="849"/>
      <c r="AA149" s="849"/>
      <c r="AB149" s="849"/>
      <c r="AC149" s="1305" t="s">
        <v>5394</v>
      </c>
      <c r="AD149" s="849"/>
      <c r="AE149" s="849"/>
      <c r="AF149" s="849"/>
      <c r="AG149" s="1355" t="s">
        <v>5476</v>
      </c>
      <c r="AH149" s="1355" t="s">
        <v>5477</v>
      </c>
      <c r="AI149" s="1358" t="s">
        <v>5478</v>
      </c>
      <c r="AJ149" s="213"/>
      <c r="AK149" s="213"/>
    </row>
    <row r="150" spans="1:37" ht="9.9499999999999993" customHeight="1" x14ac:dyDescent="0.25">
      <c r="A150" s="1311"/>
      <c r="B150" s="1312"/>
      <c r="C150" s="1270"/>
      <c r="D150" s="1270"/>
      <c r="E150" s="1270"/>
      <c r="F150" s="850"/>
      <c r="G150" s="851"/>
      <c r="H150" s="850"/>
      <c r="I150" s="1282"/>
      <c r="J150" s="850"/>
      <c r="K150" s="851"/>
      <c r="L150" s="850"/>
      <c r="M150" s="1347"/>
      <c r="N150" s="850"/>
      <c r="O150" s="851"/>
      <c r="P150" s="850"/>
      <c r="Q150" s="1320"/>
      <c r="R150" s="850"/>
      <c r="S150" s="851"/>
      <c r="T150" s="850"/>
      <c r="U150" s="1282"/>
      <c r="V150" s="850"/>
      <c r="W150" s="851"/>
      <c r="X150" s="850"/>
      <c r="Y150" s="1335"/>
      <c r="Z150" s="850"/>
      <c r="AA150" s="851"/>
      <c r="AB150" s="850"/>
      <c r="AC150" s="1306"/>
      <c r="AD150" s="850"/>
      <c r="AE150" s="851"/>
      <c r="AF150" s="850"/>
      <c r="AG150" s="1356"/>
      <c r="AH150" s="1356"/>
      <c r="AI150" s="1359"/>
      <c r="AJ150" s="213"/>
      <c r="AK150" s="213"/>
    </row>
    <row r="151" spans="1:37" ht="9.9499999999999993" customHeight="1" x14ac:dyDescent="0.25">
      <c r="A151" s="1311"/>
      <c r="B151" s="1312"/>
      <c r="C151" s="1271"/>
      <c r="D151" s="1271"/>
      <c r="E151" s="1271"/>
      <c r="F151" s="849"/>
      <c r="G151" s="849"/>
      <c r="H151" s="849"/>
      <c r="I151" s="1283"/>
      <c r="J151" s="849"/>
      <c r="K151" s="849"/>
      <c r="L151" s="849"/>
      <c r="M151" s="1348"/>
      <c r="N151" s="849"/>
      <c r="O151" s="849"/>
      <c r="P151" s="849"/>
      <c r="Q151" s="1321"/>
      <c r="R151" s="849"/>
      <c r="S151" s="849"/>
      <c r="T151" s="849"/>
      <c r="U151" s="1283"/>
      <c r="V151" s="849"/>
      <c r="W151" s="849"/>
      <c r="X151" s="849"/>
      <c r="Y151" s="1336"/>
      <c r="Z151" s="849"/>
      <c r="AA151" s="849"/>
      <c r="AB151" s="849"/>
      <c r="AC151" s="1307"/>
      <c r="AD151" s="849"/>
      <c r="AE151" s="849"/>
      <c r="AF151" s="849"/>
      <c r="AG151" s="1357"/>
      <c r="AH151" s="1357"/>
      <c r="AI151" s="1360"/>
      <c r="AJ151" s="213"/>
      <c r="AK151" s="213"/>
    </row>
    <row r="152" spans="1:37" ht="9.9499999999999993" customHeight="1" x14ac:dyDescent="0.25">
      <c r="A152" s="270"/>
      <c r="B152" s="270"/>
      <c r="C152" s="270"/>
      <c r="D152" s="270"/>
      <c r="E152" s="270"/>
      <c r="F152" s="270"/>
      <c r="G152" s="270"/>
      <c r="H152" s="270"/>
      <c r="I152" s="270"/>
      <c r="J152" s="270"/>
      <c r="K152" s="270"/>
      <c r="L152" s="270"/>
      <c r="M152" s="852"/>
      <c r="N152" s="270"/>
      <c r="O152" s="270"/>
      <c r="P152" s="270"/>
      <c r="Q152" s="852"/>
      <c r="R152" s="270"/>
      <c r="S152" s="270"/>
      <c r="T152" s="270"/>
      <c r="U152" s="852"/>
      <c r="V152" s="270"/>
      <c r="W152" s="270"/>
      <c r="X152" s="270"/>
      <c r="Y152" s="852"/>
      <c r="Z152" s="270"/>
      <c r="AA152" s="270"/>
      <c r="AB152" s="270"/>
      <c r="AC152" s="852"/>
      <c r="AD152" s="270"/>
      <c r="AE152" s="270"/>
      <c r="AF152" s="270"/>
      <c r="AG152" s="853"/>
      <c r="AH152" s="853"/>
      <c r="AI152" s="856"/>
      <c r="AJ152" s="213"/>
      <c r="AK152" s="213"/>
    </row>
    <row r="153" spans="1:37" ht="9.9499999999999993" customHeight="1" x14ac:dyDescent="0.25">
      <c r="A153" s="1311">
        <v>9</v>
      </c>
      <c r="B153" s="1312">
        <v>2</v>
      </c>
      <c r="C153" s="1269" t="s">
        <v>5463</v>
      </c>
      <c r="D153" s="1269" t="s">
        <v>5475</v>
      </c>
      <c r="E153" s="1269" t="s">
        <v>978</v>
      </c>
      <c r="F153" s="849"/>
      <c r="G153" s="849"/>
      <c r="H153" s="849"/>
      <c r="I153" s="1281" t="s">
        <v>5355</v>
      </c>
      <c r="J153" s="849"/>
      <c r="K153" s="849"/>
      <c r="L153" s="849"/>
      <c r="M153" s="1346" t="s">
        <v>5471</v>
      </c>
      <c r="N153" s="849"/>
      <c r="O153" s="849"/>
      <c r="P153" s="849"/>
      <c r="Q153" s="1319" t="s">
        <v>5374</v>
      </c>
      <c r="R153" s="849"/>
      <c r="S153" s="849"/>
      <c r="T153" s="849"/>
      <c r="U153" s="1281" t="s">
        <v>5380</v>
      </c>
      <c r="V153" s="849"/>
      <c r="W153" s="849"/>
      <c r="X153" s="849"/>
      <c r="Y153" s="1334" t="s">
        <v>5386</v>
      </c>
      <c r="Z153" s="849"/>
      <c r="AA153" s="849"/>
      <c r="AB153" s="849"/>
      <c r="AC153" s="1313" t="s">
        <v>5397</v>
      </c>
      <c r="AD153" s="849"/>
      <c r="AE153" s="849"/>
      <c r="AF153" s="849"/>
      <c r="AG153" s="1355" t="s">
        <v>5476</v>
      </c>
      <c r="AH153" s="1355" t="s">
        <v>5477</v>
      </c>
      <c r="AI153" s="1358" t="s">
        <v>5478</v>
      </c>
      <c r="AJ153" s="213"/>
      <c r="AK153" s="213"/>
    </row>
    <row r="154" spans="1:37" ht="9.9499999999999993" customHeight="1" x14ac:dyDescent="0.25">
      <c r="A154" s="1311"/>
      <c r="B154" s="1312"/>
      <c r="C154" s="1270"/>
      <c r="D154" s="1270"/>
      <c r="E154" s="1270"/>
      <c r="F154" s="850"/>
      <c r="G154" s="851"/>
      <c r="H154" s="850"/>
      <c r="I154" s="1282"/>
      <c r="J154" s="850"/>
      <c r="K154" s="851"/>
      <c r="L154" s="850"/>
      <c r="M154" s="1347"/>
      <c r="N154" s="850"/>
      <c r="O154" s="851"/>
      <c r="P154" s="850"/>
      <c r="Q154" s="1320"/>
      <c r="R154" s="850"/>
      <c r="S154" s="851"/>
      <c r="T154" s="850"/>
      <c r="U154" s="1282"/>
      <c r="V154" s="850"/>
      <c r="W154" s="851"/>
      <c r="X154" s="850"/>
      <c r="Y154" s="1335"/>
      <c r="Z154" s="850"/>
      <c r="AA154" s="851"/>
      <c r="AB154" s="850"/>
      <c r="AC154" s="1314"/>
      <c r="AD154" s="850"/>
      <c r="AE154" s="851"/>
      <c r="AF154" s="850"/>
      <c r="AG154" s="1356"/>
      <c r="AH154" s="1356"/>
      <c r="AI154" s="1359"/>
      <c r="AJ154" s="213"/>
      <c r="AK154" s="213"/>
    </row>
    <row r="155" spans="1:37" ht="9.9499999999999993" customHeight="1" x14ac:dyDescent="0.25">
      <c r="A155" s="1311"/>
      <c r="B155" s="1312"/>
      <c r="C155" s="1271"/>
      <c r="D155" s="1271"/>
      <c r="E155" s="1271"/>
      <c r="F155" s="849"/>
      <c r="G155" s="849"/>
      <c r="H155" s="849"/>
      <c r="I155" s="1283"/>
      <c r="J155" s="849"/>
      <c r="K155" s="849"/>
      <c r="L155" s="849"/>
      <c r="M155" s="1348"/>
      <c r="N155" s="849"/>
      <c r="O155" s="849"/>
      <c r="P155" s="849"/>
      <c r="Q155" s="1321"/>
      <c r="R155" s="849"/>
      <c r="S155" s="849"/>
      <c r="T155" s="849"/>
      <c r="U155" s="1283"/>
      <c r="V155" s="849"/>
      <c r="W155" s="849"/>
      <c r="X155" s="849"/>
      <c r="Y155" s="1336"/>
      <c r="Z155" s="849"/>
      <c r="AA155" s="849"/>
      <c r="AB155" s="849"/>
      <c r="AC155" s="1315"/>
      <c r="AD155" s="849"/>
      <c r="AE155" s="849"/>
      <c r="AF155" s="849"/>
      <c r="AG155" s="1357"/>
      <c r="AH155" s="1357"/>
      <c r="AI155" s="1360"/>
      <c r="AJ155" s="213"/>
      <c r="AK155" s="213"/>
    </row>
    <row r="156" spans="1:37" ht="9.9499999999999993" customHeight="1" x14ac:dyDescent="0.25">
      <c r="A156" s="270"/>
      <c r="B156" s="270"/>
      <c r="C156" s="270"/>
      <c r="D156" s="270"/>
      <c r="E156" s="270"/>
      <c r="F156" s="270"/>
      <c r="G156" s="270"/>
      <c r="H156" s="270"/>
      <c r="I156" s="270"/>
      <c r="J156" s="270"/>
      <c r="K156" s="270"/>
      <c r="L156" s="270"/>
      <c r="M156" s="852"/>
      <c r="N156" s="270"/>
      <c r="O156" s="270"/>
      <c r="P156" s="270"/>
      <c r="Q156" s="852"/>
      <c r="R156" s="270"/>
      <c r="S156" s="270"/>
      <c r="T156" s="270"/>
      <c r="U156" s="852"/>
      <c r="V156" s="270"/>
      <c r="W156" s="270"/>
      <c r="X156" s="270"/>
      <c r="Y156" s="852"/>
      <c r="Z156" s="270"/>
      <c r="AA156" s="270"/>
      <c r="AB156" s="270"/>
      <c r="AC156" s="852"/>
      <c r="AD156" s="270"/>
      <c r="AE156" s="270"/>
      <c r="AF156" s="270"/>
      <c r="AG156" s="853"/>
      <c r="AH156" s="853"/>
      <c r="AI156" s="856"/>
      <c r="AJ156" s="213"/>
      <c r="AK156" s="213"/>
    </row>
    <row r="157" spans="1:37" ht="9.9499999999999993" customHeight="1" x14ac:dyDescent="0.25">
      <c r="A157" s="1311">
        <v>10</v>
      </c>
      <c r="B157" s="1312">
        <v>2</v>
      </c>
      <c r="C157" s="1269" t="s">
        <v>5464</v>
      </c>
      <c r="D157" s="1269" t="s">
        <v>5475</v>
      </c>
      <c r="E157" s="1269" t="s">
        <v>978</v>
      </c>
      <c r="F157" s="849"/>
      <c r="G157" s="849"/>
      <c r="H157" s="849"/>
      <c r="I157" s="1281" t="s">
        <v>5355</v>
      </c>
      <c r="J157" s="849"/>
      <c r="K157" s="849"/>
      <c r="L157" s="849"/>
      <c r="M157" s="1346" t="s">
        <v>5471</v>
      </c>
      <c r="N157" s="849"/>
      <c r="O157" s="849"/>
      <c r="P157" s="849"/>
      <c r="Q157" s="1319" t="s">
        <v>5374</v>
      </c>
      <c r="R157" s="849"/>
      <c r="S157" s="849"/>
      <c r="T157" s="849"/>
      <c r="U157" s="1281" t="s">
        <v>5380</v>
      </c>
      <c r="V157" s="849"/>
      <c r="W157" s="849"/>
      <c r="X157" s="849"/>
      <c r="Y157" s="1334" t="s">
        <v>5386</v>
      </c>
      <c r="Z157" s="849"/>
      <c r="AA157" s="849"/>
      <c r="AB157" s="849"/>
      <c r="AC157" s="1313" t="s">
        <v>5397</v>
      </c>
      <c r="AD157" s="849"/>
      <c r="AE157" s="849"/>
      <c r="AF157" s="849"/>
      <c r="AG157" s="1355" t="s">
        <v>5476</v>
      </c>
      <c r="AH157" s="1355" t="s">
        <v>5477</v>
      </c>
      <c r="AI157" s="1358" t="s">
        <v>5478</v>
      </c>
      <c r="AJ157" s="213"/>
      <c r="AK157" s="213"/>
    </row>
    <row r="158" spans="1:37" ht="9.9499999999999993" customHeight="1" x14ac:dyDescent="0.25">
      <c r="A158" s="1311"/>
      <c r="B158" s="1312"/>
      <c r="C158" s="1270"/>
      <c r="D158" s="1270"/>
      <c r="E158" s="1270"/>
      <c r="F158" s="850"/>
      <c r="G158" s="851"/>
      <c r="H158" s="850"/>
      <c r="I158" s="1282"/>
      <c r="J158" s="850"/>
      <c r="K158" s="851"/>
      <c r="L158" s="850"/>
      <c r="M158" s="1347"/>
      <c r="N158" s="850"/>
      <c r="O158" s="851"/>
      <c r="P158" s="850"/>
      <c r="Q158" s="1320"/>
      <c r="R158" s="850"/>
      <c r="S158" s="851"/>
      <c r="T158" s="850"/>
      <c r="U158" s="1282"/>
      <c r="V158" s="850"/>
      <c r="W158" s="851"/>
      <c r="X158" s="850"/>
      <c r="Y158" s="1335"/>
      <c r="Z158" s="850"/>
      <c r="AA158" s="851"/>
      <c r="AB158" s="850"/>
      <c r="AC158" s="1314"/>
      <c r="AD158" s="850"/>
      <c r="AE158" s="851"/>
      <c r="AF158" s="850"/>
      <c r="AG158" s="1356"/>
      <c r="AH158" s="1356"/>
      <c r="AI158" s="1359"/>
      <c r="AJ158" s="213"/>
      <c r="AK158" s="213"/>
    </row>
    <row r="159" spans="1:37" ht="9.9499999999999993" customHeight="1" x14ac:dyDescent="0.25">
      <c r="A159" s="1311"/>
      <c r="B159" s="1312"/>
      <c r="C159" s="1271"/>
      <c r="D159" s="1271"/>
      <c r="E159" s="1271"/>
      <c r="F159" s="849"/>
      <c r="G159" s="849"/>
      <c r="H159" s="849"/>
      <c r="I159" s="1283"/>
      <c r="J159" s="849"/>
      <c r="K159" s="849"/>
      <c r="L159" s="849"/>
      <c r="M159" s="1348"/>
      <c r="N159" s="849"/>
      <c r="O159" s="849"/>
      <c r="P159" s="849"/>
      <c r="Q159" s="1321"/>
      <c r="R159" s="849"/>
      <c r="S159" s="849"/>
      <c r="T159" s="849"/>
      <c r="U159" s="1283"/>
      <c r="V159" s="849"/>
      <c r="W159" s="849"/>
      <c r="X159" s="849"/>
      <c r="Y159" s="1336"/>
      <c r="Z159" s="849"/>
      <c r="AA159" s="849"/>
      <c r="AB159" s="849"/>
      <c r="AC159" s="1315"/>
      <c r="AD159" s="849"/>
      <c r="AE159" s="849"/>
      <c r="AF159" s="849"/>
      <c r="AG159" s="1357"/>
      <c r="AH159" s="1357"/>
      <c r="AI159" s="1360"/>
      <c r="AJ159" s="213"/>
      <c r="AK159" s="213"/>
    </row>
    <row r="160" spans="1:37" ht="9.9499999999999993" customHeight="1" x14ac:dyDescent="0.25">
      <c r="A160" s="270"/>
      <c r="B160" s="270"/>
      <c r="C160" s="270"/>
      <c r="D160" s="270"/>
      <c r="E160" s="270"/>
      <c r="F160" s="270"/>
      <c r="G160" s="270"/>
      <c r="H160" s="270"/>
      <c r="I160" s="270"/>
      <c r="J160" s="270"/>
      <c r="K160" s="270"/>
      <c r="L160" s="270"/>
      <c r="M160" s="852"/>
      <c r="N160" s="270"/>
      <c r="O160" s="270"/>
      <c r="P160" s="270"/>
      <c r="Q160" s="852"/>
      <c r="R160" s="270"/>
      <c r="S160" s="270"/>
      <c r="T160" s="270"/>
      <c r="U160" s="852"/>
      <c r="V160" s="270"/>
      <c r="W160" s="270"/>
      <c r="X160" s="270"/>
      <c r="Y160" s="852"/>
      <c r="Z160" s="270"/>
      <c r="AA160" s="270"/>
      <c r="AB160" s="270"/>
      <c r="AC160" s="852"/>
      <c r="AD160" s="270"/>
      <c r="AE160" s="270"/>
      <c r="AF160" s="270"/>
      <c r="AG160" s="853"/>
      <c r="AH160" s="853"/>
      <c r="AI160" s="856"/>
      <c r="AJ160" s="213"/>
      <c r="AK160" s="213"/>
    </row>
    <row r="161" spans="1:37" ht="9.9499999999999993" customHeight="1" x14ac:dyDescent="0.25">
      <c r="A161" s="1311">
        <v>11</v>
      </c>
      <c r="B161" s="1312">
        <v>2</v>
      </c>
      <c r="C161" s="1269" t="s">
        <v>5465</v>
      </c>
      <c r="D161" s="1269" t="s">
        <v>5475</v>
      </c>
      <c r="E161" s="1269" t="s">
        <v>978</v>
      </c>
      <c r="F161" s="849"/>
      <c r="G161" s="849"/>
      <c r="H161" s="849"/>
      <c r="I161" s="1281" t="s">
        <v>5355</v>
      </c>
      <c r="J161" s="849"/>
      <c r="K161" s="849"/>
      <c r="L161" s="849"/>
      <c r="M161" s="1346" t="s">
        <v>5471</v>
      </c>
      <c r="N161" s="849"/>
      <c r="O161" s="849"/>
      <c r="P161" s="849"/>
      <c r="Q161" s="1319" t="s">
        <v>5374</v>
      </c>
      <c r="R161" s="849"/>
      <c r="S161" s="849"/>
      <c r="T161" s="849"/>
      <c r="U161" s="1281" t="s">
        <v>5380</v>
      </c>
      <c r="V161" s="849"/>
      <c r="W161" s="849"/>
      <c r="X161" s="849"/>
      <c r="Y161" s="1334" t="s">
        <v>5386</v>
      </c>
      <c r="Z161" s="849"/>
      <c r="AA161" s="849"/>
      <c r="AB161" s="849"/>
      <c r="AC161" s="1313" t="s">
        <v>5397</v>
      </c>
      <c r="AD161" s="849"/>
      <c r="AE161" s="849"/>
      <c r="AF161" s="849"/>
      <c r="AG161" s="1355" t="s">
        <v>5476</v>
      </c>
      <c r="AH161" s="1355" t="s">
        <v>5477</v>
      </c>
      <c r="AI161" s="1358" t="s">
        <v>5478</v>
      </c>
      <c r="AJ161" s="213"/>
      <c r="AK161" s="213"/>
    </row>
    <row r="162" spans="1:37" ht="9.9499999999999993" customHeight="1" x14ac:dyDescent="0.25">
      <c r="A162" s="1311"/>
      <c r="B162" s="1312"/>
      <c r="C162" s="1270"/>
      <c r="D162" s="1270"/>
      <c r="E162" s="1270"/>
      <c r="F162" s="850"/>
      <c r="G162" s="851"/>
      <c r="H162" s="850"/>
      <c r="I162" s="1282"/>
      <c r="J162" s="850"/>
      <c r="K162" s="851"/>
      <c r="L162" s="850"/>
      <c r="M162" s="1347"/>
      <c r="N162" s="850"/>
      <c r="O162" s="851"/>
      <c r="P162" s="850"/>
      <c r="Q162" s="1320"/>
      <c r="R162" s="850"/>
      <c r="S162" s="851"/>
      <c r="T162" s="850"/>
      <c r="U162" s="1282"/>
      <c r="V162" s="850"/>
      <c r="W162" s="851"/>
      <c r="X162" s="850"/>
      <c r="Y162" s="1335"/>
      <c r="Z162" s="850"/>
      <c r="AA162" s="851"/>
      <c r="AB162" s="850"/>
      <c r="AC162" s="1314"/>
      <c r="AD162" s="850"/>
      <c r="AE162" s="851"/>
      <c r="AF162" s="850"/>
      <c r="AG162" s="1356"/>
      <c r="AH162" s="1356"/>
      <c r="AI162" s="1359"/>
      <c r="AJ162" s="213"/>
      <c r="AK162" s="213"/>
    </row>
    <row r="163" spans="1:37" ht="9.9499999999999993" customHeight="1" x14ac:dyDescent="0.25">
      <c r="A163" s="1311"/>
      <c r="B163" s="1312"/>
      <c r="C163" s="1271"/>
      <c r="D163" s="1271"/>
      <c r="E163" s="1271"/>
      <c r="F163" s="849"/>
      <c r="G163" s="849"/>
      <c r="H163" s="849"/>
      <c r="I163" s="1283"/>
      <c r="J163" s="849"/>
      <c r="K163" s="849"/>
      <c r="L163" s="849"/>
      <c r="M163" s="1348"/>
      <c r="N163" s="849"/>
      <c r="O163" s="849"/>
      <c r="P163" s="849"/>
      <c r="Q163" s="1321"/>
      <c r="R163" s="849"/>
      <c r="S163" s="849"/>
      <c r="T163" s="849"/>
      <c r="U163" s="1283"/>
      <c r="V163" s="849"/>
      <c r="W163" s="849"/>
      <c r="X163" s="849"/>
      <c r="Y163" s="1336"/>
      <c r="Z163" s="849"/>
      <c r="AA163" s="849"/>
      <c r="AB163" s="849"/>
      <c r="AC163" s="1315"/>
      <c r="AD163" s="849"/>
      <c r="AE163" s="849"/>
      <c r="AF163" s="849"/>
      <c r="AG163" s="1357"/>
      <c r="AH163" s="1357"/>
      <c r="AI163" s="1360"/>
      <c r="AJ163" s="213"/>
      <c r="AK163" s="213"/>
    </row>
    <row r="164" spans="1:37" ht="9.9499999999999993" customHeight="1" x14ac:dyDescent="0.25">
      <c r="A164" s="270"/>
      <c r="B164" s="270"/>
      <c r="C164" s="270"/>
      <c r="D164" s="270"/>
      <c r="E164" s="270"/>
      <c r="F164" s="270"/>
      <c r="G164" s="270"/>
      <c r="H164" s="270"/>
      <c r="I164" s="270"/>
      <c r="J164" s="270"/>
      <c r="K164" s="270"/>
      <c r="L164" s="270"/>
      <c r="M164" s="852"/>
      <c r="N164" s="270"/>
      <c r="O164" s="270"/>
      <c r="P164" s="270"/>
      <c r="Q164" s="852"/>
      <c r="R164" s="270"/>
      <c r="S164" s="270"/>
      <c r="T164" s="270"/>
      <c r="U164" s="852"/>
      <c r="V164" s="270"/>
      <c r="W164" s="270"/>
      <c r="X164" s="270"/>
      <c r="Y164" s="852"/>
      <c r="Z164" s="270"/>
      <c r="AA164" s="270"/>
      <c r="AB164" s="270"/>
      <c r="AC164" s="852"/>
      <c r="AD164" s="270"/>
      <c r="AE164" s="270"/>
      <c r="AF164" s="270"/>
      <c r="AG164" s="853"/>
      <c r="AH164" s="853"/>
      <c r="AI164" s="856"/>
      <c r="AJ164" s="213"/>
      <c r="AK164" s="213"/>
    </row>
    <row r="165" spans="1:37" ht="9.9499999999999993" customHeight="1" x14ac:dyDescent="0.25">
      <c r="A165" s="1311">
        <v>12</v>
      </c>
      <c r="B165" s="1312">
        <v>2</v>
      </c>
      <c r="C165" s="1269" t="s">
        <v>5466</v>
      </c>
      <c r="D165" s="1269" t="s">
        <v>5475</v>
      </c>
      <c r="E165" s="1269" t="s">
        <v>978</v>
      </c>
      <c r="F165" s="849"/>
      <c r="G165" s="849"/>
      <c r="H165" s="849"/>
      <c r="I165" s="1281" t="s">
        <v>5355</v>
      </c>
      <c r="J165" s="849"/>
      <c r="K165" s="849"/>
      <c r="L165" s="849"/>
      <c r="M165" s="1346" t="s">
        <v>5471</v>
      </c>
      <c r="N165" s="849"/>
      <c r="O165" s="849"/>
      <c r="P165" s="849"/>
      <c r="Q165" s="1319" t="s">
        <v>5374</v>
      </c>
      <c r="R165" s="849"/>
      <c r="S165" s="849"/>
      <c r="T165" s="849"/>
      <c r="U165" s="1281" t="s">
        <v>5380</v>
      </c>
      <c r="V165" s="849"/>
      <c r="W165" s="849"/>
      <c r="X165" s="849"/>
      <c r="Y165" s="1334" t="s">
        <v>5386</v>
      </c>
      <c r="Z165" s="849"/>
      <c r="AA165" s="849"/>
      <c r="AB165" s="849"/>
      <c r="AC165" s="1313" t="s">
        <v>5397</v>
      </c>
      <c r="AD165" s="849"/>
      <c r="AE165" s="849"/>
      <c r="AF165" s="849"/>
      <c r="AG165" s="1355" t="s">
        <v>5476</v>
      </c>
      <c r="AH165" s="1355" t="s">
        <v>5477</v>
      </c>
      <c r="AI165" s="1358" t="s">
        <v>5478</v>
      </c>
      <c r="AJ165" s="213"/>
      <c r="AK165" s="213"/>
    </row>
    <row r="166" spans="1:37" ht="9.9499999999999993" customHeight="1" x14ac:dyDescent="0.25">
      <c r="A166" s="1311"/>
      <c r="B166" s="1312"/>
      <c r="C166" s="1270"/>
      <c r="D166" s="1270"/>
      <c r="E166" s="1270"/>
      <c r="F166" s="850"/>
      <c r="G166" s="851"/>
      <c r="H166" s="850"/>
      <c r="I166" s="1282"/>
      <c r="J166" s="850"/>
      <c r="K166" s="851"/>
      <c r="L166" s="850"/>
      <c r="M166" s="1347"/>
      <c r="N166" s="850"/>
      <c r="O166" s="851"/>
      <c r="P166" s="850"/>
      <c r="Q166" s="1320"/>
      <c r="R166" s="850"/>
      <c r="S166" s="851"/>
      <c r="T166" s="850"/>
      <c r="U166" s="1282"/>
      <c r="V166" s="850"/>
      <c r="W166" s="851"/>
      <c r="X166" s="850"/>
      <c r="Y166" s="1335"/>
      <c r="Z166" s="850"/>
      <c r="AA166" s="851"/>
      <c r="AB166" s="850"/>
      <c r="AC166" s="1314"/>
      <c r="AD166" s="850"/>
      <c r="AE166" s="851"/>
      <c r="AF166" s="850"/>
      <c r="AG166" s="1356"/>
      <c r="AH166" s="1356"/>
      <c r="AI166" s="1359"/>
      <c r="AJ166" s="213"/>
      <c r="AK166" s="213"/>
    </row>
    <row r="167" spans="1:37" ht="9.9499999999999993" customHeight="1" x14ac:dyDescent="0.25">
      <c r="A167" s="1311"/>
      <c r="B167" s="1312"/>
      <c r="C167" s="1271"/>
      <c r="D167" s="1271"/>
      <c r="E167" s="1271"/>
      <c r="F167" s="849"/>
      <c r="G167" s="849"/>
      <c r="H167" s="849"/>
      <c r="I167" s="1283"/>
      <c r="J167" s="849"/>
      <c r="K167" s="849"/>
      <c r="L167" s="849"/>
      <c r="M167" s="1348"/>
      <c r="N167" s="849"/>
      <c r="O167" s="849"/>
      <c r="P167" s="849"/>
      <c r="Q167" s="1321"/>
      <c r="R167" s="849"/>
      <c r="S167" s="849"/>
      <c r="T167" s="849"/>
      <c r="U167" s="1283"/>
      <c r="V167" s="849"/>
      <c r="W167" s="849"/>
      <c r="X167" s="849"/>
      <c r="Y167" s="1336"/>
      <c r="Z167" s="849"/>
      <c r="AA167" s="849"/>
      <c r="AB167" s="849"/>
      <c r="AC167" s="1315"/>
      <c r="AD167" s="849"/>
      <c r="AE167" s="849"/>
      <c r="AF167" s="849"/>
      <c r="AG167" s="1357"/>
      <c r="AH167" s="1357"/>
      <c r="AI167" s="1360"/>
      <c r="AJ167" s="213"/>
      <c r="AK167" s="213"/>
    </row>
    <row r="168" spans="1:37" ht="9.9499999999999993" customHeight="1" x14ac:dyDescent="0.25">
      <c r="A168" s="270"/>
      <c r="B168" s="270"/>
      <c r="C168" s="270"/>
      <c r="D168" s="270"/>
      <c r="E168" s="270"/>
      <c r="F168" s="270"/>
      <c r="G168" s="270"/>
      <c r="H168" s="270"/>
      <c r="I168" s="270"/>
      <c r="J168" s="270"/>
      <c r="K168" s="270"/>
      <c r="L168" s="270"/>
      <c r="M168" s="852"/>
      <c r="N168" s="270"/>
      <c r="O168" s="270"/>
      <c r="P168" s="270"/>
      <c r="Q168" s="852"/>
      <c r="R168" s="270"/>
      <c r="S168" s="270"/>
      <c r="T168" s="270"/>
      <c r="U168" s="852"/>
      <c r="V168" s="270"/>
      <c r="W168" s="270"/>
      <c r="X168" s="270"/>
      <c r="Y168" s="852"/>
      <c r="Z168" s="270"/>
      <c r="AA168" s="270"/>
      <c r="AB168" s="270"/>
      <c r="AC168" s="852"/>
      <c r="AD168" s="270"/>
      <c r="AE168" s="270"/>
      <c r="AF168" s="270"/>
      <c r="AG168" s="853"/>
      <c r="AH168" s="853"/>
      <c r="AI168" s="856"/>
      <c r="AJ168" s="213"/>
      <c r="AK168" s="213"/>
    </row>
    <row r="169" spans="1:37" ht="9.9499999999999993" customHeight="1" x14ac:dyDescent="0.25">
      <c r="A169" s="1311">
        <v>13</v>
      </c>
      <c r="B169" s="1312">
        <v>2</v>
      </c>
      <c r="C169" s="1269" t="s">
        <v>5467</v>
      </c>
      <c r="D169" s="1269" t="s">
        <v>5475</v>
      </c>
      <c r="E169" s="1269" t="s">
        <v>978</v>
      </c>
      <c r="F169" s="849"/>
      <c r="G169" s="849"/>
      <c r="H169" s="849"/>
      <c r="I169" s="1281" t="s">
        <v>5355</v>
      </c>
      <c r="J169" s="849"/>
      <c r="K169" s="849"/>
      <c r="L169" s="849"/>
      <c r="M169" s="1349" t="s">
        <v>5473</v>
      </c>
      <c r="N169" s="849"/>
      <c r="O169" s="849"/>
      <c r="P169" s="849"/>
      <c r="Q169" s="1319" t="s">
        <v>5374</v>
      </c>
      <c r="R169" s="849"/>
      <c r="S169" s="849"/>
      <c r="T169" s="849"/>
      <c r="U169" s="1281" t="s">
        <v>5380</v>
      </c>
      <c r="V169" s="849"/>
      <c r="W169" s="849"/>
      <c r="X169" s="849"/>
      <c r="Y169" s="1337" t="s">
        <v>5389</v>
      </c>
      <c r="Z169" s="849"/>
      <c r="AA169" s="849"/>
      <c r="AB169" s="849"/>
      <c r="AC169" s="1313" t="s">
        <v>5397</v>
      </c>
      <c r="AD169" s="849"/>
      <c r="AE169" s="849"/>
      <c r="AF169" s="849"/>
      <c r="AG169" s="1355" t="s">
        <v>5476</v>
      </c>
      <c r="AH169" s="1355" t="s">
        <v>5477</v>
      </c>
      <c r="AI169" s="1358" t="s">
        <v>5478</v>
      </c>
      <c r="AJ169" s="213"/>
      <c r="AK169" s="213"/>
    </row>
    <row r="170" spans="1:37" ht="9.9499999999999993" customHeight="1" x14ac:dyDescent="0.25">
      <c r="A170" s="1311"/>
      <c r="B170" s="1312"/>
      <c r="C170" s="1270"/>
      <c r="D170" s="1270"/>
      <c r="E170" s="1270"/>
      <c r="F170" s="850"/>
      <c r="G170" s="851"/>
      <c r="H170" s="850"/>
      <c r="I170" s="1282"/>
      <c r="J170" s="850"/>
      <c r="K170" s="851"/>
      <c r="L170" s="850"/>
      <c r="M170" s="1350"/>
      <c r="N170" s="850"/>
      <c r="O170" s="851"/>
      <c r="P170" s="850"/>
      <c r="Q170" s="1320"/>
      <c r="R170" s="850"/>
      <c r="S170" s="851"/>
      <c r="T170" s="850"/>
      <c r="U170" s="1282"/>
      <c r="V170" s="850"/>
      <c r="W170" s="851"/>
      <c r="X170" s="850"/>
      <c r="Y170" s="1338"/>
      <c r="Z170" s="850"/>
      <c r="AA170" s="851"/>
      <c r="AB170" s="850"/>
      <c r="AC170" s="1314"/>
      <c r="AD170" s="850"/>
      <c r="AE170" s="851"/>
      <c r="AF170" s="850"/>
      <c r="AG170" s="1356"/>
      <c r="AH170" s="1356"/>
      <c r="AI170" s="1359"/>
      <c r="AJ170" s="213"/>
      <c r="AK170" s="213"/>
    </row>
    <row r="171" spans="1:37" ht="9.9499999999999993" customHeight="1" x14ac:dyDescent="0.25">
      <c r="A171" s="1311"/>
      <c r="B171" s="1312"/>
      <c r="C171" s="1271"/>
      <c r="D171" s="1271"/>
      <c r="E171" s="1271"/>
      <c r="F171" s="849"/>
      <c r="G171" s="849"/>
      <c r="H171" s="849"/>
      <c r="I171" s="1283"/>
      <c r="J171" s="849"/>
      <c r="K171" s="849"/>
      <c r="L171" s="849"/>
      <c r="M171" s="1351"/>
      <c r="N171" s="849"/>
      <c r="O171" s="849"/>
      <c r="P171" s="849"/>
      <c r="Q171" s="1321"/>
      <c r="R171" s="849"/>
      <c r="S171" s="849"/>
      <c r="T171" s="849"/>
      <c r="U171" s="1283"/>
      <c r="V171" s="849"/>
      <c r="W171" s="849"/>
      <c r="X171" s="849"/>
      <c r="Y171" s="1339"/>
      <c r="Z171" s="849"/>
      <c r="AA171" s="849"/>
      <c r="AB171" s="849"/>
      <c r="AC171" s="1315"/>
      <c r="AD171" s="849"/>
      <c r="AE171" s="849"/>
      <c r="AF171" s="849"/>
      <c r="AG171" s="1357"/>
      <c r="AH171" s="1357"/>
      <c r="AI171" s="1360"/>
      <c r="AJ171" s="213"/>
      <c r="AK171" s="213"/>
    </row>
    <row r="172" spans="1:37" ht="9.9499999999999993" customHeight="1" x14ac:dyDescent="0.25">
      <c r="A172" s="270"/>
      <c r="B172" s="270"/>
      <c r="C172" s="270"/>
      <c r="D172" s="270"/>
      <c r="E172" s="270"/>
      <c r="F172" s="270"/>
      <c r="G172" s="270"/>
      <c r="H172" s="270"/>
      <c r="I172" s="270"/>
      <c r="J172" s="270"/>
      <c r="K172" s="270"/>
      <c r="L172" s="270"/>
      <c r="M172" s="852"/>
      <c r="N172" s="270"/>
      <c r="O172" s="270"/>
      <c r="P172" s="270"/>
      <c r="Q172" s="852"/>
      <c r="R172" s="270"/>
      <c r="S172" s="270"/>
      <c r="T172" s="270"/>
      <c r="U172" s="852"/>
      <c r="V172" s="270"/>
      <c r="W172" s="270"/>
      <c r="X172" s="270"/>
      <c r="Y172" s="852"/>
      <c r="Z172" s="270"/>
      <c r="AA172" s="270"/>
      <c r="AB172" s="270"/>
      <c r="AC172" s="852"/>
      <c r="AD172" s="270"/>
      <c r="AE172" s="270"/>
      <c r="AF172" s="270"/>
      <c r="AG172" s="853"/>
      <c r="AH172" s="853"/>
      <c r="AI172" s="856"/>
      <c r="AJ172" s="213"/>
      <c r="AK172" s="213"/>
    </row>
    <row r="173" spans="1:37" ht="9.9499999999999993" customHeight="1" x14ac:dyDescent="0.25">
      <c r="A173" s="1311">
        <v>14</v>
      </c>
      <c r="B173" s="1312">
        <v>2</v>
      </c>
      <c r="C173" s="1269" t="s">
        <v>5468</v>
      </c>
      <c r="D173" s="1269" t="s">
        <v>5475</v>
      </c>
      <c r="E173" s="1269" t="s">
        <v>978</v>
      </c>
      <c r="F173" s="849"/>
      <c r="G173" s="849"/>
      <c r="H173" s="849"/>
      <c r="I173" s="1281" t="s">
        <v>5355</v>
      </c>
      <c r="J173" s="849"/>
      <c r="K173" s="849"/>
      <c r="L173" s="849"/>
      <c r="M173" s="1349" t="s">
        <v>5473</v>
      </c>
      <c r="N173" s="849"/>
      <c r="O173" s="849"/>
      <c r="P173" s="849"/>
      <c r="Q173" s="1361"/>
      <c r="R173" s="849"/>
      <c r="S173" s="849"/>
      <c r="T173" s="849"/>
      <c r="U173" s="1281" t="s">
        <v>5380</v>
      </c>
      <c r="V173" s="849"/>
      <c r="W173" s="849"/>
      <c r="X173" s="849"/>
      <c r="Y173" s="1337" t="s">
        <v>5389</v>
      </c>
      <c r="Z173" s="849"/>
      <c r="AA173" s="849"/>
      <c r="AB173" s="849"/>
      <c r="AC173" s="1313" t="s">
        <v>5397</v>
      </c>
      <c r="AD173" s="849"/>
      <c r="AE173" s="849"/>
      <c r="AF173" s="849"/>
      <c r="AG173" s="1355" t="s">
        <v>5476</v>
      </c>
      <c r="AH173" s="1355" t="s">
        <v>5477</v>
      </c>
      <c r="AI173" s="1358" t="s">
        <v>5478</v>
      </c>
      <c r="AJ173" s="213"/>
      <c r="AK173" s="213"/>
    </row>
    <row r="174" spans="1:37" ht="9.9499999999999993" customHeight="1" x14ac:dyDescent="0.25">
      <c r="A174" s="1311"/>
      <c r="B174" s="1312"/>
      <c r="C174" s="1270"/>
      <c r="D174" s="1270"/>
      <c r="E174" s="1270"/>
      <c r="F174" s="850"/>
      <c r="G174" s="851"/>
      <c r="H174" s="850"/>
      <c r="I174" s="1282"/>
      <c r="J174" s="850"/>
      <c r="K174" s="851"/>
      <c r="L174" s="850"/>
      <c r="M174" s="1350"/>
      <c r="N174" s="850"/>
      <c r="O174" s="851"/>
      <c r="P174" s="850"/>
      <c r="Q174" s="1362"/>
      <c r="R174" s="850"/>
      <c r="S174" s="851"/>
      <c r="T174" s="850"/>
      <c r="U174" s="1282"/>
      <c r="V174" s="850"/>
      <c r="W174" s="851"/>
      <c r="X174" s="850"/>
      <c r="Y174" s="1338"/>
      <c r="Z174" s="850"/>
      <c r="AA174" s="851"/>
      <c r="AB174" s="850"/>
      <c r="AC174" s="1314"/>
      <c r="AD174" s="850"/>
      <c r="AE174" s="851"/>
      <c r="AF174" s="850"/>
      <c r="AG174" s="1356"/>
      <c r="AH174" s="1356"/>
      <c r="AI174" s="1359"/>
      <c r="AJ174" s="213"/>
      <c r="AK174" s="213"/>
    </row>
    <row r="175" spans="1:37" ht="9.9499999999999993" customHeight="1" x14ac:dyDescent="0.25">
      <c r="A175" s="1311"/>
      <c r="B175" s="1312"/>
      <c r="C175" s="1271"/>
      <c r="D175" s="1271"/>
      <c r="E175" s="1271"/>
      <c r="F175" s="849"/>
      <c r="G175" s="849"/>
      <c r="H175" s="849"/>
      <c r="I175" s="1283"/>
      <c r="J175" s="849"/>
      <c r="K175" s="849"/>
      <c r="L175" s="849"/>
      <c r="M175" s="1351"/>
      <c r="N175" s="849"/>
      <c r="O175" s="849"/>
      <c r="P175" s="849"/>
      <c r="Q175" s="1363"/>
      <c r="R175" s="849"/>
      <c r="S175" s="849"/>
      <c r="T175" s="849"/>
      <c r="U175" s="1283"/>
      <c r="V175" s="849"/>
      <c r="W175" s="849"/>
      <c r="X175" s="849"/>
      <c r="Y175" s="1339"/>
      <c r="Z175" s="849"/>
      <c r="AA175" s="849"/>
      <c r="AB175" s="849"/>
      <c r="AC175" s="1315"/>
      <c r="AD175" s="849"/>
      <c r="AE175" s="849"/>
      <c r="AF175" s="849"/>
      <c r="AG175" s="1357"/>
      <c r="AH175" s="1357"/>
      <c r="AI175" s="1360"/>
      <c r="AJ175" s="213"/>
      <c r="AK175" s="213"/>
    </row>
    <row r="176" spans="1:37" ht="9.9499999999999993" customHeight="1" x14ac:dyDescent="0.25">
      <c r="A176" s="270"/>
      <c r="B176" s="270"/>
      <c r="C176" s="270"/>
      <c r="D176" s="270"/>
      <c r="E176" s="270"/>
      <c r="F176" s="270"/>
      <c r="G176" s="270"/>
      <c r="H176" s="270"/>
      <c r="I176" s="270"/>
      <c r="J176" s="270"/>
      <c r="K176" s="270"/>
      <c r="L176" s="270"/>
      <c r="M176" s="852"/>
      <c r="N176" s="270"/>
      <c r="O176" s="270"/>
      <c r="P176" s="270"/>
      <c r="Q176" s="852"/>
      <c r="R176" s="270"/>
      <c r="S176" s="270"/>
      <c r="T176" s="270"/>
      <c r="U176" s="852"/>
      <c r="V176" s="270"/>
      <c r="W176" s="270"/>
      <c r="X176" s="270"/>
      <c r="Y176" s="852"/>
      <c r="Z176" s="270"/>
      <c r="AA176" s="270"/>
      <c r="AB176" s="270"/>
      <c r="AC176" s="852"/>
      <c r="AD176" s="270"/>
      <c r="AE176" s="270"/>
      <c r="AF176" s="270"/>
      <c r="AG176" s="853"/>
      <c r="AH176" s="853"/>
      <c r="AI176" s="856"/>
      <c r="AJ176" s="213"/>
      <c r="AK176" s="213"/>
    </row>
    <row r="177" spans="1:37" ht="9.9499999999999993" customHeight="1" x14ac:dyDescent="0.25">
      <c r="A177" s="1311">
        <v>15</v>
      </c>
      <c r="B177" s="1312">
        <v>3</v>
      </c>
      <c r="C177" s="1269" t="s">
        <v>5458</v>
      </c>
      <c r="D177" s="1269" t="s">
        <v>5475</v>
      </c>
      <c r="E177" s="1269" t="s">
        <v>978</v>
      </c>
      <c r="F177" s="849"/>
      <c r="G177" s="849"/>
      <c r="H177" s="849"/>
      <c r="I177" s="1340" t="s">
        <v>5350</v>
      </c>
      <c r="J177" s="849"/>
      <c r="K177" s="849"/>
      <c r="L177" s="849"/>
      <c r="M177" s="1349" t="s">
        <v>5473</v>
      </c>
      <c r="N177" s="849"/>
      <c r="O177" s="849"/>
      <c r="P177" s="849"/>
      <c r="Q177" s="1361"/>
      <c r="R177" s="849"/>
      <c r="S177" s="849"/>
      <c r="T177" s="849"/>
      <c r="U177" s="1328" t="s">
        <v>5383</v>
      </c>
      <c r="V177" s="849"/>
      <c r="W177" s="849"/>
      <c r="X177" s="849"/>
      <c r="Y177" s="1313" t="s">
        <v>5391</v>
      </c>
      <c r="Z177" s="849"/>
      <c r="AA177" s="849"/>
      <c r="AB177" s="849"/>
      <c r="AC177" s="1313" t="s">
        <v>5397</v>
      </c>
      <c r="AD177" s="849"/>
      <c r="AE177" s="849"/>
      <c r="AF177" s="849"/>
      <c r="AG177" s="1355" t="s">
        <v>5476</v>
      </c>
      <c r="AH177" s="1355" t="s">
        <v>5477</v>
      </c>
      <c r="AI177" s="1358" t="s">
        <v>5478</v>
      </c>
      <c r="AJ177" s="213"/>
      <c r="AK177" s="213"/>
    </row>
    <row r="178" spans="1:37" ht="9.9499999999999993" customHeight="1" x14ac:dyDescent="0.25">
      <c r="A178" s="1311"/>
      <c r="B178" s="1312"/>
      <c r="C178" s="1270"/>
      <c r="D178" s="1270"/>
      <c r="E178" s="1270"/>
      <c r="F178" s="850"/>
      <c r="G178" s="851"/>
      <c r="H178" s="850"/>
      <c r="I178" s="1341"/>
      <c r="J178" s="850"/>
      <c r="K178" s="851"/>
      <c r="L178" s="850"/>
      <c r="M178" s="1350"/>
      <c r="N178" s="850"/>
      <c r="O178" s="851"/>
      <c r="P178" s="850"/>
      <c r="Q178" s="1362"/>
      <c r="R178" s="850"/>
      <c r="S178" s="851"/>
      <c r="T178" s="850"/>
      <c r="U178" s="1329"/>
      <c r="V178" s="850"/>
      <c r="W178" s="851"/>
      <c r="X178" s="850"/>
      <c r="Y178" s="1314"/>
      <c r="Z178" s="850"/>
      <c r="AA178" s="851"/>
      <c r="AB178" s="850"/>
      <c r="AC178" s="1314"/>
      <c r="AD178" s="850"/>
      <c r="AE178" s="851"/>
      <c r="AF178" s="850"/>
      <c r="AG178" s="1356"/>
      <c r="AH178" s="1356"/>
      <c r="AI178" s="1359"/>
      <c r="AJ178" s="213"/>
      <c r="AK178" s="213"/>
    </row>
    <row r="179" spans="1:37" ht="9.9499999999999993" customHeight="1" x14ac:dyDescent="0.25">
      <c r="A179" s="1311"/>
      <c r="B179" s="1312"/>
      <c r="C179" s="1271"/>
      <c r="D179" s="1271"/>
      <c r="E179" s="1271"/>
      <c r="F179" s="849"/>
      <c r="G179" s="849"/>
      <c r="H179" s="849"/>
      <c r="I179" s="1342"/>
      <c r="J179" s="849"/>
      <c r="K179" s="849"/>
      <c r="L179" s="849"/>
      <c r="M179" s="1351"/>
      <c r="N179" s="849"/>
      <c r="O179" s="849"/>
      <c r="P179" s="849"/>
      <c r="Q179" s="1363"/>
      <c r="R179" s="849"/>
      <c r="S179" s="849"/>
      <c r="T179" s="849"/>
      <c r="U179" s="1330"/>
      <c r="V179" s="849"/>
      <c r="W179" s="849"/>
      <c r="X179" s="849"/>
      <c r="Y179" s="1315"/>
      <c r="Z179" s="849"/>
      <c r="AA179" s="849"/>
      <c r="AB179" s="849"/>
      <c r="AC179" s="1315"/>
      <c r="AD179" s="849"/>
      <c r="AE179" s="849"/>
      <c r="AF179" s="849"/>
      <c r="AG179" s="1357"/>
      <c r="AH179" s="1357"/>
      <c r="AI179" s="1360"/>
      <c r="AJ179" s="213"/>
      <c r="AK179" s="213"/>
    </row>
    <row r="180" spans="1:37" ht="9.9499999999999993" customHeight="1" x14ac:dyDescent="0.25">
      <c r="A180" s="270"/>
      <c r="B180" s="270"/>
      <c r="C180" s="270"/>
      <c r="D180" s="270"/>
      <c r="E180" s="270"/>
      <c r="F180" s="270"/>
      <c r="G180" s="270"/>
      <c r="H180" s="270"/>
      <c r="I180" s="270"/>
      <c r="J180" s="270"/>
      <c r="K180" s="270"/>
      <c r="L180" s="270"/>
      <c r="M180" s="852"/>
      <c r="N180" s="270"/>
      <c r="O180" s="270"/>
      <c r="P180" s="270"/>
      <c r="Q180" s="852"/>
      <c r="R180" s="270"/>
      <c r="S180" s="270"/>
      <c r="T180" s="270"/>
      <c r="U180" s="852"/>
      <c r="V180" s="270"/>
      <c r="W180" s="270"/>
      <c r="X180" s="270"/>
      <c r="Y180" s="852"/>
      <c r="Z180" s="270"/>
      <c r="AA180" s="270"/>
      <c r="AB180" s="270"/>
      <c r="AC180" s="852"/>
      <c r="AD180" s="270"/>
      <c r="AE180" s="270"/>
      <c r="AF180" s="270"/>
      <c r="AG180" s="853"/>
      <c r="AH180" s="853"/>
      <c r="AI180" s="856"/>
      <c r="AJ180" s="213"/>
      <c r="AK180" s="213"/>
    </row>
    <row r="181" spans="1:37" ht="9.9499999999999993" customHeight="1" x14ac:dyDescent="0.25">
      <c r="A181" s="1311">
        <v>16</v>
      </c>
      <c r="B181" s="1312">
        <v>3</v>
      </c>
      <c r="C181" s="1269" t="s">
        <v>5463</v>
      </c>
      <c r="D181" s="1269" t="s">
        <v>5475</v>
      </c>
      <c r="E181" s="1269" t="s">
        <v>978</v>
      </c>
      <c r="F181" s="849"/>
      <c r="G181" s="849"/>
      <c r="H181" s="849"/>
      <c r="I181" s="1340" t="s">
        <v>5350</v>
      </c>
      <c r="J181" s="849"/>
      <c r="K181" s="849"/>
      <c r="L181" s="849"/>
      <c r="M181" s="1349" t="s">
        <v>5473</v>
      </c>
      <c r="N181" s="849"/>
      <c r="O181" s="849"/>
      <c r="P181" s="849"/>
      <c r="Q181" s="1361"/>
      <c r="R181" s="849"/>
      <c r="S181" s="849"/>
      <c r="T181" s="849"/>
      <c r="U181" s="1328" t="s">
        <v>5383</v>
      </c>
      <c r="V181" s="849"/>
      <c r="W181" s="849"/>
      <c r="X181" s="849"/>
      <c r="Y181" s="1313" t="s">
        <v>5391</v>
      </c>
      <c r="Z181" s="849"/>
      <c r="AA181" s="849"/>
      <c r="AB181" s="849"/>
      <c r="AC181" s="1313" t="s">
        <v>5397</v>
      </c>
      <c r="AD181" s="849"/>
      <c r="AE181" s="849"/>
      <c r="AF181" s="849"/>
      <c r="AG181" s="1355" t="s">
        <v>5476</v>
      </c>
      <c r="AH181" s="1355" t="s">
        <v>5477</v>
      </c>
      <c r="AI181" s="1358" t="s">
        <v>5478</v>
      </c>
      <c r="AJ181" s="213"/>
      <c r="AK181" s="213"/>
    </row>
    <row r="182" spans="1:37" ht="9.9499999999999993" customHeight="1" x14ac:dyDescent="0.25">
      <c r="A182" s="1311"/>
      <c r="B182" s="1312"/>
      <c r="C182" s="1270"/>
      <c r="D182" s="1270"/>
      <c r="E182" s="1270"/>
      <c r="F182" s="850"/>
      <c r="G182" s="851"/>
      <c r="H182" s="850"/>
      <c r="I182" s="1341"/>
      <c r="J182" s="850"/>
      <c r="K182" s="851"/>
      <c r="L182" s="850"/>
      <c r="M182" s="1350"/>
      <c r="N182" s="850"/>
      <c r="O182" s="851"/>
      <c r="P182" s="850"/>
      <c r="Q182" s="1362"/>
      <c r="R182" s="850"/>
      <c r="S182" s="851"/>
      <c r="T182" s="850"/>
      <c r="U182" s="1329"/>
      <c r="V182" s="850"/>
      <c r="W182" s="851"/>
      <c r="X182" s="850"/>
      <c r="Y182" s="1314"/>
      <c r="Z182" s="850"/>
      <c r="AA182" s="851"/>
      <c r="AB182" s="850"/>
      <c r="AC182" s="1314"/>
      <c r="AD182" s="850"/>
      <c r="AE182" s="851"/>
      <c r="AF182" s="850"/>
      <c r="AG182" s="1356"/>
      <c r="AH182" s="1356"/>
      <c r="AI182" s="1359"/>
      <c r="AJ182" s="213"/>
      <c r="AK182" s="213"/>
    </row>
    <row r="183" spans="1:37" ht="9.9499999999999993" customHeight="1" x14ac:dyDescent="0.25">
      <c r="A183" s="1311"/>
      <c r="B183" s="1312"/>
      <c r="C183" s="1271"/>
      <c r="D183" s="1271"/>
      <c r="E183" s="1271"/>
      <c r="F183" s="849"/>
      <c r="G183" s="849"/>
      <c r="H183" s="849"/>
      <c r="I183" s="1342"/>
      <c r="J183" s="849"/>
      <c r="K183" s="849"/>
      <c r="L183" s="849"/>
      <c r="M183" s="1351"/>
      <c r="N183" s="849"/>
      <c r="O183" s="849"/>
      <c r="P183" s="849"/>
      <c r="Q183" s="1363"/>
      <c r="R183" s="849"/>
      <c r="S183" s="849"/>
      <c r="T183" s="849"/>
      <c r="U183" s="1330"/>
      <c r="V183" s="849"/>
      <c r="W183" s="849"/>
      <c r="X183" s="849"/>
      <c r="Y183" s="1315"/>
      <c r="Z183" s="849"/>
      <c r="AA183" s="849"/>
      <c r="AB183" s="849"/>
      <c r="AC183" s="1315"/>
      <c r="AD183" s="849"/>
      <c r="AE183" s="849"/>
      <c r="AF183" s="849"/>
      <c r="AG183" s="1357"/>
      <c r="AH183" s="1357"/>
      <c r="AI183" s="1360"/>
      <c r="AJ183" s="213"/>
      <c r="AK183" s="213"/>
    </row>
    <row r="184" spans="1:37" ht="9.9499999999999993" customHeight="1" x14ac:dyDescent="0.25">
      <c r="A184" s="270"/>
      <c r="B184" s="270"/>
      <c r="C184" s="270"/>
      <c r="D184" s="270"/>
      <c r="E184" s="270"/>
      <c r="F184" s="270"/>
      <c r="G184" s="270"/>
      <c r="H184" s="270"/>
      <c r="I184" s="270"/>
      <c r="J184" s="270"/>
      <c r="K184" s="270"/>
      <c r="L184" s="270"/>
      <c r="M184" s="852"/>
      <c r="N184" s="270"/>
      <c r="O184" s="270"/>
      <c r="P184" s="270"/>
      <c r="Q184" s="852"/>
      <c r="R184" s="270"/>
      <c r="S184" s="270"/>
      <c r="T184" s="270"/>
      <c r="U184" s="852"/>
      <c r="V184" s="270"/>
      <c r="W184" s="270"/>
      <c r="X184" s="270"/>
      <c r="Y184" s="852"/>
      <c r="Z184" s="270"/>
      <c r="AA184" s="270"/>
      <c r="AB184" s="270"/>
      <c r="AC184" s="852"/>
      <c r="AD184" s="270"/>
      <c r="AE184" s="270"/>
      <c r="AF184" s="270"/>
      <c r="AG184" s="853"/>
      <c r="AH184" s="853"/>
      <c r="AI184" s="856"/>
      <c r="AJ184" s="213"/>
      <c r="AK184" s="213"/>
    </row>
    <row r="185" spans="1:37" ht="9.9499999999999993" customHeight="1" x14ac:dyDescent="0.25">
      <c r="A185" s="1311">
        <v>17</v>
      </c>
      <c r="B185" s="1312">
        <v>3</v>
      </c>
      <c r="C185" s="1269" t="s">
        <v>5464</v>
      </c>
      <c r="D185" s="1269" t="s">
        <v>5475</v>
      </c>
      <c r="E185" s="1269" t="s">
        <v>978</v>
      </c>
      <c r="F185" s="849"/>
      <c r="G185" s="849"/>
      <c r="H185" s="849"/>
      <c r="I185" s="1305" t="s">
        <v>5346</v>
      </c>
      <c r="J185" s="849"/>
      <c r="K185" s="849"/>
      <c r="L185" s="849"/>
      <c r="M185" s="1349" t="s">
        <v>5473</v>
      </c>
      <c r="N185" s="849"/>
      <c r="O185" s="849"/>
      <c r="P185" s="849"/>
      <c r="Q185" s="1361"/>
      <c r="R185" s="849"/>
      <c r="S185" s="849"/>
      <c r="T185" s="849"/>
      <c r="U185" s="1328" t="s">
        <v>5383</v>
      </c>
      <c r="V185" s="849"/>
      <c r="W185" s="849"/>
      <c r="X185" s="849"/>
      <c r="Y185" s="1313" t="s">
        <v>5391</v>
      </c>
      <c r="Z185" s="849"/>
      <c r="AA185" s="849"/>
      <c r="AB185" s="849"/>
      <c r="AC185" s="1313" t="s">
        <v>5397</v>
      </c>
      <c r="AD185" s="849"/>
      <c r="AE185" s="849"/>
      <c r="AF185" s="849"/>
      <c r="AG185" s="1355" t="s">
        <v>5476</v>
      </c>
      <c r="AH185" s="1355" t="s">
        <v>5477</v>
      </c>
      <c r="AI185" s="1358" t="s">
        <v>5478</v>
      </c>
      <c r="AJ185" s="213"/>
      <c r="AK185" s="213"/>
    </row>
    <row r="186" spans="1:37" ht="9.9499999999999993" customHeight="1" x14ac:dyDescent="0.25">
      <c r="A186" s="1311"/>
      <c r="B186" s="1312"/>
      <c r="C186" s="1270"/>
      <c r="D186" s="1270"/>
      <c r="E186" s="1270"/>
      <c r="F186" s="850"/>
      <c r="G186" s="851"/>
      <c r="H186" s="850"/>
      <c r="I186" s="1306"/>
      <c r="J186" s="850"/>
      <c r="K186" s="851"/>
      <c r="L186" s="850"/>
      <c r="M186" s="1350"/>
      <c r="N186" s="850"/>
      <c r="O186" s="851"/>
      <c r="P186" s="850"/>
      <c r="Q186" s="1362"/>
      <c r="R186" s="850"/>
      <c r="S186" s="851"/>
      <c r="T186" s="850"/>
      <c r="U186" s="1329"/>
      <c r="V186" s="850"/>
      <c r="W186" s="851"/>
      <c r="X186" s="850"/>
      <c r="Y186" s="1314"/>
      <c r="Z186" s="850"/>
      <c r="AA186" s="851"/>
      <c r="AB186" s="850"/>
      <c r="AC186" s="1314"/>
      <c r="AD186" s="850"/>
      <c r="AE186" s="851"/>
      <c r="AF186" s="850"/>
      <c r="AG186" s="1356"/>
      <c r="AH186" s="1356"/>
      <c r="AI186" s="1359"/>
      <c r="AJ186" s="213"/>
      <c r="AK186" s="213"/>
    </row>
    <row r="187" spans="1:37" ht="9.9499999999999993" customHeight="1" x14ac:dyDescent="0.25">
      <c r="A187" s="1311"/>
      <c r="B187" s="1312"/>
      <c r="C187" s="1271"/>
      <c r="D187" s="1271"/>
      <c r="E187" s="1271"/>
      <c r="F187" s="849"/>
      <c r="G187" s="849"/>
      <c r="H187" s="849"/>
      <c r="I187" s="1307"/>
      <c r="J187" s="849"/>
      <c r="K187" s="849"/>
      <c r="L187" s="849"/>
      <c r="M187" s="1351"/>
      <c r="N187" s="849"/>
      <c r="O187" s="849"/>
      <c r="P187" s="849"/>
      <c r="Q187" s="1363"/>
      <c r="R187" s="849"/>
      <c r="S187" s="849"/>
      <c r="T187" s="849"/>
      <c r="U187" s="1330"/>
      <c r="V187" s="849"/>
      <c r="W187" s="849"/>
      <c r="X187" s="849"/>
      <c r="Y187" s="1315"/>
      <c r="Z187" s="849"/>
      <c r="AA187" s="849"/>
      <c r="AB187" s="849"/>
      <c r="AC187" s="1315"/>
      <c r="AD187" s="849"/>
      <c r="AE187" s="849"/>
      <c r="AF187" s="849"/>
      <c r="AG187" s="1357"/>
      <c r="AH187" s="1357"/>
      <c r="AI187" s="1360"/>
      <c r="AJ187" s="213"/>
      <c r="AK187" s="213"/>
    </row>
    <row r="188" spans="1:37" ht="9.9499999999999993" customHeight="1" x14ac:dyDescent="0.25">
      <c r="A188" s="270"/>
      <c r="B188" s="270"/>
      <c r="C188" s="270"/>
      <c r="D188" s="270"/>
      <c r="E188" s="270"/>
      <c r="F188" s="270"/>
      <c r="G188" s="270"/>
      <c r="H188" s="270"/>
      <c r="I188" s="270"/>
      <c r="J188" s="270"/>
      <c r="K188" s="270"/>
      <c r="L188" s="270"/>
      <c r="M188" s="852"/>
      <c r="N188" s="270"/>
      <c r="O188" s="270"/>
      <c r="P188" s="270"/>
      <c r="Q188" s="852"/>
      <c r="R188" s="270"/>
      <c r="S188" s="270"/>
      <c r="T188" s="270"/>
      <c r="U188" s="852"/>
      <c r="V188" s="270"/>
      <c r="W188" s="270"/>
      <c r="X188" s="270"/>
      <c r="Y188" s="852"/>
      <c r="Z188" s="270"/>
      <c r="AA188" s="270"/>
      <c r="AB188" s="270"/>
      <c r="AC188" s="852"/>
      <c r="AD188" s="270"/>
      <c r="AE188" s="270"/>
      <c r="AF188" s="270"/>
      <c r="AG188" s="853"/>
      <c r="AH188" s="853"/>
      <c r="AI188" s="856"/>
      <c r="AJ188" s="213"/>
      <c r="AK188" s="213"/>
    </row>
    <row r="189" spans="1:37" ht="9.9499999999999993" customHeight="1" x14ac:dyDescent="0.25">
      <c r="A189" s="1311">
        <v>18</v>
      </c>
      <c r="B189" s="1312">
        <v>3</v>
      </c>
      <c r="C189" s="1269" t="s">
        <v>5465</v>
      </c>
      <c r="D189" s="1269" t="s">
        <v>5475</v>
      </c>
      <c r="E189" s="1269" t="s">
        <v>978</v>
      </c>
      <c r="F189" s="849"/>
      <c r="G189" s="849"/>
      <c r="H189" s="849"/>
      <c r="I189" s="1305" t="s">
        <v>5346</v>
      </c>
      <c r="J189" s="849"/>
      <c r="K189" s="849"/>
      <c r="L189" s="849"/>
      <c r="M189" s="1349" t="s">
        <v>5473</v>
      </c>
      <c r="N189" s="849"/>
      <c r="O189" s="849"/>
      <c r="P189" s="849"/>
      <c r="Q189" s="1361"/>
      <c r="R189" s="849"/>
      <c r="S189" s="849"/>
      <c r="T189" s="849"/>
      <c r="U189" s="1328" t="s">
        <v>5383</v>
      </c>
      <c r="V189" s="849"/>
      <c r="W189" s="849"/>
      <c r="X189" s="849"/>
      <c r="Y189" s="1313" t="s">
        <v>5391</v>
      </c>
      <c r="Z189" s="849"/>
      <c r="AA189" s="849"/>
      <c r="AB189" s="849"/>
      <c r="AC189" s="1313" t="s">
        <v>5397</v>
      </c>
      <c r="AD189" s="849"/>
      <c r="AE189" s="849"/>
      <c r="AF189" s="849"/>
      <c r="AG189" s="1355" t="s">
        <v>5476</v>
      </c>
      <c r="AH189" s="1355" t="s">
        <v>5477</v>
      </c>
      <c r="AI189" s="1358" t="s">
        <v>5478</v>
      </c>
      <c r="AJ189" s="213"/>
      <c r="AK189" s="213"/>
    </row>
    <row r="190" spans="1:37" ht="9.9499999999999993" customHeight="1" x14ac:dyDescent="0.25">
      <c r="A190" s="1311"/>
      <c r="B190" s="1312"/>
      <c r="C190" s="1270"/>
      <c r="D190" s="1270"/>
      <c r="E190" s="1270"/>
      <c r="F190" s="850"/>
      <c r="G190" s="851"/>
      <c r="H190" s="850"/>
      <c r="I190" s="1306"/>
      <c r="J190" s="850"/>
      <c r="K190" s="851"/>
      <c r="L190" s="850"/>
      <c r="M190" s="1350"/>
      <c r="N190" s="850"/>
      <c r="O190" s="851"/>
      <c r="P190" s="850"/>
      <c r="Q190" s="1362"/>
      <c r="R190" s="850"/>
      <c r="S190" s="851"/>
      <c r="T190" s="850"/>
      <c r="U190" s="1329"/>
      <c r="V190" s="850"/>
      <c r="W190" s="851"/>
      <c r="X190" s="850"/>
      <c r="Y190" s="1314"/>
      <c r="Z190" s="850"/>
      <c r="AA190" s="851"/>
      <c r="AB190" s="850"/>
      <c r="AC190" s="1314"/>
      <c r="AD190" s="850"/>
      <c r="AE190" s="851"/>
      <c r="AF190" s="850"/>
      <c r="AG190" s="1356"/>
      <c r="AH190" s="1356"/>
      <c r="AI190" s="1359"/>
      <c r="AJ190" s="213"/>
      <c r="AK190" s="213"/>
    </row>
    <row r="191" spans="1:37" ht="9.9499999999999993" customHeight="1" x14ac:dyDescent="0.25">
      <c r="A191" s="1311"/>
      <c r="B191" s="1312"/>
      <c r="C191" s="1271"/>
      <c r="D191" s="1271"/>
      <c r="E191" s="1271"/>
      <c r="F191" s="849"/>
      <c r="G191" s="849"/>
      <c r="H191" s="849"/>
      <c r="I191" s="1307"/>
      <c r="J191" s="849"/>
      <c r="K191" s="849"/>
      <c r="L191" s="849"/>
      <c r="M191" s="1351"/>
      <c r="N191" s="849"/>
      <c r="O191" s="849"/>
      <c r="P191" s="849"/>
      <c r="Q191" s="1363"/>
      <c r="R191" s="849"/>
      <c r="S191" s="849"/>
      <c r="T191" s="849"/>
      <c r="U191" s="1330"/>
      <c r="V191" s="849"/>
      <c r="W191" s="849"/>
      <c r="X191" s="849"/>
      <c r="Y191" s="1315"/>
      <c r="Z191" s="849"/>
      <c r="AA191" s="849"/>
      <c r="AB191" s="849"/>
      <c r="AC191" s="1315"/>
      <c r="AD191" s="849"/>
      <c r="AE191" s="849"/>
      <c r="AF191" s="849"/>
      <c r="AG191" s="1357"/>
      <c r="AH191" s="1357"/>
      <c r="AI191" s="1360"/>
      <c r="AJ191" s="213"/>
      <c r="AK191" s="213"/>
    </row>
    <row r="192" spans="1:37" ht="9.9499999999999993" customHeight="1" x14ac:dyDescent="0.25">
      <c r="A192" s="270"/>
      <c r="B192" s="270"/>
      <c r="C192" s="270"/>
      <c r="D192" s="270"/>
      <c r="E192" s="270"/>
      <c r="F192" s="270"/>
      <c r="G192" s="270"/>
      <c r="H192" s="270"/>
      <c r="I192" s="270"/>
      <c r="J192" s="270"/>
      <c r="K192" s="270"/>
      <c r="L192" s="270"/>
      <c r="M192" s="852"/>
      <c r="N192" s="270"/>
      <c r="O192" s="270"/>
      <c r="P192" s="270"/>
      <c r="Q192" s="852"/>
      <c r="R192" s="270"/>
      <c r="S192" s="270"/>
      <c r="T192" s="270"/>
      <c r="U192" s="852"/>
      <c r="V192" s="270"/>
      <c r="W192" s="270"/>
      <c r="X192" s="270"/>
      <c r="Y192" s="852"/>
      <c r="Z192" s="270"/>
      <c r="AA192" s="270"/>
      <c r="AB192" s="270"/>
      <c r="AC192" s="852"/>
      <c r="AD192" s="270"/>
      <c r="AE192" s="270"/>
      <c r="AF192" s="270"/>
      <c r="AG192" s="853"/>
      <c r="AH192" s="853"/>
      <c r="AI192" s="856"/>
      <c r="AJ192" s="213"/>
      <c r="AK192" s="213"/>
    </row>
    <row r="193" spans="1:37" ht="9.9499999999999993" customHeight="1" x14ac:dyDescent="0.25">
      <c r="A193" s="1311">
        <v>19</v>
      </c>
      <c r="B193" s="1312">
        <v>3</v>
      </c>
      <c r="C193" s="1269" t="s">
        <v>5466</v>
      </c>
      <c r="D193" s="1269" t="s">
        <v>5475</v>
      </c>
      <c r="E193" s="1269" t="s">
        <v>978</v>
      </c>
      <c r="F193" s="849"/>
      <c r="G193" s="849"/>
      <c r="H193" s="849"/>
      <c r="I193" s="1305" t="s">
        <v>5346</v>
      </c>
      <c r="J193" s="849"/>
      <c r="K193" s="849"/>
      <c r="L193" s="849"/>
      <c r="M193" s="1325" t="s">
        <v>5479</v>
      </c>
      <c r="N193" s="849"/>
      <c r="O193" s="849"/>
      <c r="P193" s="849"/>
      <c r="Q193" s="1361"/>
      <c r="R193" s="849"/>
      <c r="S193" s="849"/>
      <c r="T193" s="849"/>
      <c r="U193" s="1328" t="s">
        <v>5383</v>
      </c>
      <c r="V193" s="849"/>
      <c r="W193" s="849"/>
      <c r="X193" s="849"/>
      <c r="Y193" s="1313" t="s">
        <v>5391</v>
      </c>
      <c r="Z193" s="849"/>
      <c r="AA193" s="849"/>
      <c r="AB193" s="849"/>
      <c r="AC193" s="1331" t="s">
        <v>5472</v>
      </c>
      <c r="AD193" s="849"/>
      <c r="AE193" s="849"/>
      <c r="AF193" s="849"/>
      <c r="AG193" s="1355" t="s">
        <v>5476</v>
      </c>
      <c r="AH193" s="1355" t="s">
        <v>5477</v>
      </c>
      <c r="AI193" s="1358" t="s">
        <v>5478</v>
      </c>
      <c r="AJ193" s="213"/>
      <c r="AK193" s="213"/>
    </row>
    <row r="194" spans="1:37" ht="9.9499999999999993" customHeight="1" x14ac:dyDescent="0.25">
      <c r="A194" s="1311"/>
      <c r="B194" s="1312"/>
      <c r="C194" s="1270"/>
      <c r="D194" s="1270"/>
      <c r="E194" s="1270"/>
      <c r="F194" s="850"/>
      <c r="G194" s="851"/>
      <c r="H194" s="850"/>
      <c r="I194" s="1306"/>
      <c r="J194" s="850"/>
      <c r="K194" s="851"/>
      <c r="L194" s="850"/>
      <c r="M194" s="1326"/>
      <c r="N194" s="850"/>
      <c r="O194" s="851"/>
      <c r="P194" s="850"/>
      <c r="Q194" s="1362"/>
      <c r="R194" s="850"/>
      <c r="S194" s="851"/>
      <c r="T194" s="850"/>
      <c r="U194" s="1329"/>
      <c r="V194" s="850"/>
      <c r="W194" s="851"/>
      <c r="X194" s="850"/>
      <c r="Y194" s="1314"/>
      <c r="Z194" s="850"/>
      <c r="AA194" s="851"/>
      <c r="AB194" s="850"/>
      <c r="AC194" s="1332"/>
      <c r="AD194" s="850"/>
      <c r="AE194" s="851"/>
      <c r="AF194" s="850"/>
      <c r="AG194" s="1356"/>
      <c r="AH194" s="1356"/>
      <c r="AI194" s="1359"/>
      <c r="AJ194" s="213"/>
      <c r="AK194" s="213"/>
    </row>
    <row r="195" spans="1:37" ht="9.9499999999999993" customHeight="1" x14ac:dyDescent="0.25">
      <c r="A195" s="1311"/>
      <c r="B195" s="1312"/>
      <c r="C195" s="1271"/>
      <c r="D195" s="1271"/>
      <c r="E195" s="1271"/>
      <c r="F195" s="849"/>
      <c r="G195" s="849"/>
      <c r="H195" s="849"/>
      <c r="I195" s="1307"/>
      <c r="J195" s="849"/>
      <c r="K195" s="849"/>
      <c r="L195" s="849"/>
      <c r="M195" s="1327"/>
      <c r="N195" s="849"/>
      <c r="O195" s="849"/>
      <c r="P195" s="849"/>
      <c r="Q195" s="1363"/>
      <c r="R195" s="849"/>
      <c r="S195" s="849"/>
      <c r="T195" s="849"/>
      <c r="U195" s="1330"/>
      <c r="V195" s="849"/>
      <c r="W195" s="849"/>
      <c r="X195" s="849"/>
      <c r="Y195" s="1315"/>
      <c r="Z195" s="849"/>
      <c r="AA195" s="849"/>
      <c r="AB195" s="849"/>
      <c r="AC195" s="1333"/>
      <c r="AD195" s="849"/>
      <c r="AE195" s="849"/>
      <c r="AF195" s="849"/>
      <c r="AG195" s="1357"/>
      <c r="AH195" s="1357"/>
      <c r="AI195" s="1360"/>
      <c r="AJ195" s="213"/>
      <c r="AK195" s="213"/>
    </row>
    <row r="196" spans="1:37" ht="9.9499999999999993" customHeight="1" x14ac:dyDescent="0.25">
      <c r="A196" s="270"/>
      <c r="B196" s="270"/>
      <c r="C196" s="270"/>
      <c r="D196" s="270"/>
      <c r="E196" s="270"/>
      <c r="F196" s="270"/>
      <c r="G196" s="270"/>
      <c r="H196" s="270"/>
      <c r="I196" s="270"/>
      <c r="J196" s="270"/>
      <c r="K196" s="270"/>
      <c r="L196" s="270"/>
      <c r="M196" s="852"/>
      <c r="N196" s="270"/>
      <c r="O196" s="270"/>
      <c r="P196" s="270"/>
      <c r="Q196" s="852"/>
      <c r="R196" s="270"/>
      <c r="S196" s="270"/>
      <c r="T196" s="270"/>
      <c r="U196" s="852"/>
      <c r="V196" s="270"/>
      <c r="W196" s="270"/>
      <c r="X196" s="270"/>
      <c r="Y196" s="852"/>
      <c r="Z196" s="270"/>
      <c r="AA196" s="270"/>
      <c r="AB196" s="270"/>
      <c r="AC196" s="852"/>
      <c r="AD196" s="270"/>
      <c r="AE196" s="270"/>
      <c r="AF196" s="270"/>
      <c r="AG196" s="853"/>
      <c r="AH196" s="853"/>
      <c r="AI196" s="856"/>
      <c r="AJ196" s="213"/>
      <c r="AK196" s="213"/>
    </row>
    <row r="197" spans="1:37" ht="9.9499999999999993" customHeight="1" x14ac:dyDescent="0.25">
      <c r="A197" s="1311">
        <v>20</v>
      </c>
      <c r="B197" s="1312">
        <v>3</v>
      </c>
      <c r="C197" s="1269" t="s">
        <v>5467</v>
      </c>
      <c r="D197" s="1269" t="s">
        <v>5475</v>
      </c>
      <c r="E197" s="1269" t="s">
        <v>978</v>
      </c>
      <c r="F197" s="849"/>
      <c r="G197" s="849"/>
      <c r="H197" s="849"/>
      <c r="I197" s="1305" t="s">
        <v>5346</v>
      </c>
      <c r="J197" s="849"/>
      <c r="K197" s="849"/>
      <c r="L197" s="849"/>
      <c r="M197" s="1325" t="s">
        <v>5479</v>
      </c>
      <c r="N197" s="849"/>
      <c r="O197" s="849"/>
      <c r="P197" s="849"/>
      <c r="Q197" s="1361"/>
      <c r="R197" s="849"/>
      <c r="S197" s="849"/>
      <c r="T197" s="849"/>
      <c r="U197" s="1328" t="s">
        <v>5383</v>
      </c>
      <c r="V197" s="849"/>
      <c r="W197" s="849"/>
      <c r="X197" s="849"/>
      <c r="Y197" s="1313" t="s">
        <v>5391</v>
      </c>
      <c r="Z197" s="849"/>
      <c r="AA197" s="849"/>
      <c r="AB197" s="849"/>
      <c r="AC197" s="1331" t="s">
        <v>5472</v>
      </c>
      <c r="AD197" s="849"/>
      <c r="AE197" s="849"/>
      <c r="AF197" s="849"/>
      <c r="AG197" s="1355" t="s">
        <v>5476</v>
      </c>
      <c r="AH197" s="1355" t="s">
        <v>5477</v>
      </c>
      <c r="AI197" s="1358" t="s">
        <v>5478</v>
      </c>
      <c r="AJ197" s="213"/>
      <c r="AK197" s="213"/>
    </row>
    <row r="198" spans="1:37" ht="9.9499999999999993" customHeight="1" x14ac:dyDescent="0.25">
      <c r="A198" s="1311"/>
      <c r="B198" s="1312"/>
      <c r="C198" s="1270"/>
      <c r="D198" s="1270"/>
      <c r="E198" s="1270"/>
      <c r="F198" s="850"/>
      <c r="G198" s="851"/>
      <c r="H198" s="850"/>
      <c r="I198" s="1306"/>
      <c r="J198" s="850"/>
      <c r="K198" s="851"/>
      <c r="L198" s="850"/>
      <c r="M198" s="1326"/>
      <c r="N198" s="850"/>
      <c r="O198" s="851"/>
      <c r="P198" s="850"/>
      <c r="Q198" s="1362"/>
      <c r="R198" s="850"/>
      <c r="S198" s="851"/>
      <c r="T198" s="850"/>
      <c r="U198" s="1329"/>
      <c r="V198" s="850"/>
      <c r="W198" s="851"/>
      <c r="X198" s="850"/>
      <c r="Y198" s="1314"/>
      <c r="Z198" s="850"/>
      <c r="AA198" s="851"/>
      <c r="AB198" s="850"/>
      <c r="AC198" s="1332"/>
      <c r="AD198" s="850"/>
      <c r="AE198" s="851"/>
      <c r="AF198" s="850"/>
      <c r="AG198" s="1356"/>
      <c r="AH198" s="1356"/>
      <c r="AI198" s="1359"/>
      <c r="AJ198" s="213"/>
      <c r="AK198" s="213"/>
    </row>
    <row r="199" spans="1:37" ht="9.9499999999999993" customHeight="1" x14ac:dyDescent="0.25">
      <c r="A199" s="1311"/>
      <c r="B199" s="1312"/>
      <c r="C199" s="1271"/>
      <c r="D199" s="1271"/>
      <c r="E199" s="1271"/>
      <c r="F199" s="849"/>
      <c r="G199" s="849"/>
      <c r="H199" s="849"/>
      <c r="I199" s="1307"/>
      <c r="J199" s="849"/>
      <c r="K199" s="849"/>
      <c r="L199" s="849"/>
      <c r="M199" s="1327"/>
      <c r="N199" s="849"/>
      <c r="O199" s="849"/>
      <c r="P199" s="849"/>
      <c r="Q199" s="1363"/>
      <c r="R199" s="849"/>
      <c r="S199" s="849"/>
      <c r="T199" s="849"/>
      <c r="U199" s="1330"/>
      <c r="V199" s="849"/>
      <c r="W199" s="849"/>
      <c r="X199" s="849"/>
      <c r="Y199" s="1315"/>
      <c r="Z199" s="849"/>
      <c r="AA199" s="849"/>
      <c r="AB199" s="849"/>
      <c r="AC199" s="1333"/>
      <c r="AD199" s="849"/>
      <c r="AE199" s="849"/>
      <c r="AF199" s="849"/>
      <c r="AG199" s="1357"/>
      <c r="AH199" s="1357"/>
      <c r="AI199" s="1360"/>
      <c r="AJ199" s="213"/>
      <c r="AK199" s="213"/>
    </row>
    <row r="200" spans="1:37" ht="9.9499999999999993" customHeight="1" x14ac:dyDescent="0.25">
      <c r="A200" s="270"/>
      <c r="B200" s="270"/>
      <c r="C200" s="270"/>
      <c r="D200" s="270"/>
      <c r="E200" s="270"/>
      <c r="F200" s="270"/>
      <c r="G200" s="270"/>
      <c r="H200" s="270"/>
      <c r="I200" s="270"/>
      <c r="J200" s="270"/>
      <c r="K200" s="270"/>
      <c r="L200" s="270"/>
      <c r="M200" s="852"/>
      <c r="N200" s="270"/>
      <c r="O200" s="270"/>
      <c r="P200" s="270"/>
      <c r="Q200" s="852"/>
      <c r="R200" s="270"/>
      <c r="S200" s="270"/>
      <c r="T200" s="270"/>
      <c r="U200" s="852"/>
      <c r="V200" s="270"/>
      <c r="W200" s="270"/>
      <c r="X200" s="270"/>
      <c r="Y200" s="852"/>
      <c r="Z200" s="270"/>
      <c r="AA200" s="270"/>
      <c r="AB200" s="270"/>
      <c r="AC200" s="852"/>
      <c r="AD200" s="270"/>
      <c r="AE200" s="270"/>
      <c r="AF200" s="270"/>
      <c r="AG200" s="853"/>
      <c r="AH200" s="853"/>
      <c r="AI200" s="856"/>
      <c r="AJ200" s="213"/>
      <c r="AK200" s="213"/>
    </row>
    <row r="201" spans="1:37" ht="9.9499999999999993" customHeight="1" x14ac:dyDescent="0.25">
      <c r="A201" s="1311">
        <v>21</v>
      </c>
      <c r="B201" s="1312">
        <v>3</v>
      </c>
      <c r="C201" s="1269" t="s">
        <v>5468</v>
      </c>
      <c r="D201" s="1269" t="s">
        <v>5475</v>
      </c>
      <c r="E201" s="1269" t="s">
        <v>978</v>
      </c>
      <c r="F201" s="849"/>
      <c r="G201" s="849"/>
      <c r="H201" s="849"/>
      <c r="I201" s="1305" t="s">
        <v>5346</v>
      </c>
      <c r="J201" s="849"/>
      <c r="K201" s="849"/>
      <c r="L201" s="849"/>
      <c r="M201" s="1325" t="s">
        <v>5479</v>
      </c>
      <c r="N201" s="849"/>
      <c r="O201" s="849"/>
      <c r="P201" s="849"/>
      <c r="Q201" s="1361"/>
      <c r="R201" s="849"/>
      <c r="S201" s="849"/>
      <c r="T201" s="849"/>
      <c r="U201" s="1328" t="s">
        <v>5383</v>
      </c>
      <c r="V201" s="849"/>
      <c r="W201" s="849"/>
      <c r="X201" s="849"/>
      <c r="Y201" s="1313" t="s">
        <v>5391</v>
      </c>
      <c r="Z201" s="849"/>
      <c r="AA201" s="849"/>
      <c r="AB201" s="849"/>
      <c r="AC201" s="1331" t="s">
        <v>5472</v>
      </c>
      <c r="AD201" s="849"/>
      <c r="AE201" s="849"/>
      <c r="AF201" s="849"/>
      <c r="AG201" s="1355" t="s">
        <v>5476</v>
      </c>
      <c r="AH201" s="1355" t="s">
        <v>5477</v>
      </c>
      <c r="AI201" s="1358" t="s">
        <v>5478</v>
      </c>
      <c r="AJ201" s="213"/>
      <c r="AK201" s="213"/>
    </row>
    <row r="202" spans="1:37" ht="9.9499999999999993" customHeight="1" x14ac:dyDescent="0.25">
      <c r="A202" s="1311"/>
      <c r="B202" s="1312"/>
      <c r="C202" s="1270"/>
      <c r="D202" s="1270"/>
      <c r="E202" s="1270"/>
      <c r="F202" s="850"/>
      <c r="G202" s="851"/>
      <c r="H202" s="850"/>
      <c r="I202" s="1306"/>
      <c r="J202" s="850"/>
      <c r="K202" s="851"/>
      <c r="L202" s="850"/>
      <c r="M202" s="1326"/>
      <c r="N202" s="850"/>
      <c r="O202" s="851"/>
      <c r="P202" s="850"/>
      <c r="Q202" s="1362"/>
      <c r="R202" s="850"/>
      <c r="S202" s="851"/>
      <c r="T202" s="850"/>
      <c r="U202" s="1329"/>
      <c r="V202" s="850"/>
      <c r="W202" s="851"/>
      <c r="X202" s="850"/>
      <c r="Y202" s="1314"/>
      <c r="Z202" s="850"/>
      <c r="AA202" s="851"/>
      <c r="AB202" s="850"/>
      <c r="AC202" s="1332"/>
      <c r="AD202" s="850"/>
      <c r="AE202" s="851"/>
      <c r="AF202" s="850"/>
      <c r="AG202" s="1356"/>
      <c r="AH202" s="1356"/>
      <c r="AI202" s="1359"/>
      <c r="AJ202" s="213"/>
      <c r="AK202" s="213"/>
    </row>
    <row r="203" spans="1:37" ht="9.9499999999999993" customHeight="1" x14ac:dyDescent="0.25">
      <c r="A203" s="1311"/>
      <c r="B203" s="1312"/>
      <c r="C203" s="1271"/>
      <c r="D203" s="1271"/>
      <c r="E203" s="1271"/>
      <c r="F203" s="849"/>
      <c r="G203" s="849"/>
      <c r="H203" s="849"/>
      <c r="I203" s="1307"/>
      <c r="J203" s="849"/>
      <c r="K203" s="849"/>
      <c r="L203" s="849"/>
      <c r="M203" s="1327"/>
      <c r="N203" s="849"/>
      <c r="O203" s="849"/>
      <c r="P203" s="849"/>
      <c r="Q203" s="1363"/>
      <c r="R203" s="849"/>
      <c r="S203" s="849"/>
      <c r="T203" s="849"/>
      <c r="U203" s="1330"/>
      <c r="V203" s="849"/>
      <c r="W203" s="849"/>
      <c r="X203" s="849"/>
      <c r="Y203" s="1315"/>
      <c r="Z203" s="849"/>
      <c r="AA203" s="849"/>
      <c r="AB203" s="849"/>
      <c r="AC203" s="1333"/>
      <c r="AD203" s="849"/>
      <c r="AE203" s="849"/>
      <c r="AF203" s="849"/>
      <c r="AG203" s="1357"/>
      <c r="AH203" s="1357"/>
      <c r="AI203" s="1360"/>
      <c r="AJ203" s="213"/>
      <c r="AK203" s="213"/>
    </row>
    <row r="204" spans="1:37" ht="9.9499999999999993" customHeight="1" x14ac:dyDescent="0.25">
      <c r="A204" s="270"/>
      <c r="B204" s="270"/>
      <c r="C204" s="270"/>
      <c r="D204" s="270"/>
      <c r="E204" s="270"/>
      <c r="F204" s="270"/>
      <c r="G204" s="270"/>
      <c r="H204" s="270"/>
      <c r="I204" s="270"/>
      <c r="J204" s="270"/>
      <c r="K204" s="270"/>
      <c r="L204" s="270"/>
      <c r="M204" s="852"/>
      <c r="N204" s="270"/>
      <c r="O204" s="270"/>
      <c r="P204" s="270"/>
      <c r="Q204" s="852"/>
      <c r="R204" s="270"/>
      <c r="S204" s="270"/>
      <c r="T204" s="270"/>
      <c r="U204" s="852"/>
      <c r="V204" s="270"/>
      <c r="W204" s="270"/>
      <c r="X204" s="270"/>
      <c r="Y204" s="852"/>
      <c r="Z204" s="270"/>
      <c r="AA204" s="270"/>
      <c r="AB204" s="270"/>
      <c r="AC204" s="852"/>
      <c r="AD204" s="270"/>
      <c r="AE204" s="270"/>
      <c r="AF204" s="270"/>
      <c r="AG204" s="853"/>
      <c r="AH204" s="853"/>
      <c r="AI204" s="856"/>
      <c r="AJ204" s="213"/>
      <c r="AK204" s="213"/>
    </row>
    <row r="205" spans="1:37" ht="9.9499999999999993" customHeight="1" x14ac:dyDescent="0.25">
      <c r="A205" s="1311">
        <v>22</v>
      </c>
      <c r="B205" s="1312">
        <v>4</v>
      </c>
      <c r="C205" s="1269" t="s">
        <v>5458</v>
      </c>
      <c r="D205" s="1269" t="s">
        <v>5475</v>
      </c>
      <c r="E205" s="1269" t="s">
        <v>978</v>
      </c>
      <c r="F205" s="849"/>
      <c r="G205" s="849"/>
      <c r="H205" s="849"/>
      <c r="I205" s="1305" t="s">
        <v>5346</v>
      </c>
      <c r="J205" s="849"/>
      <c r="K205" s="849"/>
      <c r="L205" s="849"/>
      <c r="M205" s="1325" t="s">
        <v>5479</v>
      </c>
      <c r="N205" s="849"/>
      <c r="O205" s="849"/>
      <c r="P205" s="849"/>
      <c r="Q205" s="1361"/>
      <c r="R205" s="849"/>
      <c r="S205" s="849"/>
      <c r="T205" s="849"/>
      <c r="U205" s="1328" t="s">
        <v>5383</v>
      </c>
      <c r="V205" s="849"/>
      <c r="W205" s="849"/>
      <c r="X205" s="849"/>
      <c r="Y205" s="1313" t="s">
        <v>5391</v>
      </c>
      <c r="Z205" s="849"/>
      <c r="AA205" s="849"/>
      <c r="AB205" s="849"/>
      <c r="AC205" s="1331" t="s">
        <v>5472</v>
      </c>
      <c r="AD205" s="849"/>
      <c r="AE205" s="849"/>
      <c r="AF205" s="849"/>
      <c r="AG205" s="1355" t="s">
        <v>5476</v>
      </c>
      <c r="AH205" s="1355" t="s">
        <v>5477</v>
      </c>
      <c r="AI205" s="1358" t="s">
        <v>5478</v>
      </c>
      <c r="AJ205" s="213"/>
      <c r="AK205" s="213"/>
    </row>
    <row r="206" spans="1:37" ht="9.9499999999999993" customHeight="1" x14ac:dyDescent="0.25">
      <c r="A206" s="1311"/>
      <c r="B206" s="1312"/>
      <c r="C206" s="1270"/>
      <c r="D206" s="1270"/>
      <c r="E206" s="1270"/>
      <c r="F206" s="850"/>
      <c r="G206" s="851"/>
      <c r="H206" s="850"/>
      <c r="I206" s="1306"/>
      <c r="J206" s="850"/>
      <c r="K206" s="851"/>
      <c r="L206" s="850"/>
      <c r="M206" s="1326"/>
      <c r="N206" s="850"/>
      <c r="O206" s="851"/>
      <c r="P206" s="850"/>
      <c r="Q206" s="1362"/>
      <c r="R206" s="850"/>
      <c r="S206" s="851"/>
      <c r="T206" s="850"/>
      <c r="U206" s="1329"/>
      <c r="V206" s="850"/>
      <c r="W206" s="851"/>
      <c r="X206" s="850"/>
      <c r="Y206" s="1314"/>
      <c r="Z206" s="850"/>
      <c r="AA206" s="851"/>
      <c r="AB206" s="850"/>
      <c r="AC206" s="1332"/>
      <c r="AD206" s="850"/>
      <c r="AE206" s="851"/>
      <c r="AF206" s="850"/>
      <c r="AG206" s="1356"/>
      <c r="AH206" s="1356"/>
      <c r="AI206" s="1359"/>
      <c r="AJ206" s="213"/>
      <c r="AK206" s="213"/>
    </row>
    <row r="207" spans="1:37" ht="9.9499999999999993" customHeight="1" x14ac:dyDescent="0.25">
      <c r="A207" s="1311"/>
      <c r="B207" s="1312"/>
      <c r="C207" s="1271"/>
      <c r="D207" s="1271"/>
      <c r="E207" s="1271"/>
      <c r="F207" s="849"/>
      <c r="G207" s="849"/>
      <c r="H207" s="849"/>
      <c r="I207" s="1307"/>
      <c r="J207" s="849"/>
      <c r="K207" s="849"/>
      <c r="L207" s="849"/>
      <c r="M207" s="1327"/>
      <c r="N207" s="849"/>
      <c r="O207" s="849"/>
      <c r="P207" s="849"/>
      <c r="Q207" s="1363"/>
      <c r="R207" s="849"/>
      <c r="S207" s="849"/>
      <c r="T207" s="849"/>
      <c r="U207" s="1330"/>
      <c r="V207" s="849"/>
      <c r="W207" s="849"/>
      <c r="X207" s="849"/>
      <c r="Y207" s="1315"/>
      <c r="Z207" s="849"/>
      <c r="AA207" s="849"/>
      <c r="AB207" s="849"/>
      <c r="AC207" s="1333"/>
      <c r="AD207" s="849"/>
      <c r="AE207" s="849"/>
      <c r="AF207" s="849"/>
      <c r="AG207" s="1357"/>
      <c r="AH207" s="1357"/>
      <c r="AI207" s="1360"/>
      <c r="AJ207" s="213"/>
      <c r="AK207" s="213"/>
    </row>
    <row r="208" spans="1:37" ht="9.9499999999999993" customHeight="1" x14ac:dyDescent="0.25">
      <c r="A208" s="270"/>
      <c r="B208" s="270"/>
      <c r="C208" s="270"/>
      <c r="D208" s="270"/>
      <c r="E208" s="270"/>
      <c r="F208" s="270"/>
      <c r="G208" s="270"/>
      <c r="H208" s="270"/>
      <c r="I208" s="270"/>
      <c r="J208" s="270"/>
      <c r="K208" s="270"/>
      <c r="L208" s="270"/>
      <c r="M208" s="852"/>
      <c r="N208" s="270"/>
      <c r="O208" s="270"/>
      <c r="P208" s="270"/>
      <c r="Q208" s="852"/>
      <c r="R208" s="270"/>
      <c r="S208" s="270"/>
      <c r="T208" s="270"/>
      <c r="U208" s="852"/>
      <c r="V208" s="270"/>
      <c r="W208" s="270"/>
      <c r="X208" s="270"/>
      <c r="Y208" s="852"/>
      <c r="Z208" s="270"/>
      <c r="AA208" s="270"/>
      <c r="AB208" s="270"/>
      <c r="AC208" s="852"/>
      <c r="AD208" s="270"/>
      <c r="AE208" s="270"/>
      <c r="AF208" s="270"/>
      <c r="AG208" s="853"/>
      <c r="AH208" s="853"/>
      <c r="AI208" s="856"/>
      <c r="AJ208" s="213"/>
      <c r="AK208" s="213"/>
    </row>
    <row r="209" spans="1:37" ht="9.9499999999999993" customHeight="1" x14ac:dyDescent="0.25">
      <c r="A209" s="1311">
        <v>23</v>
      </c>
      <c r="B209" s="1312">
        <v>4</v>
      </c>
      <c r="C209" s="1269" t="s">
        <v>5463</v>
      </c>
      <c r="D209" s="1269" t="s">
        <v>5475</v>
      </c>
      <c r="E209" s="1269" t="s">
        <v>978</v>
      </c>
      <c r="F209" s="849"/>
      <c r="G209" s="849"/>
      <c r="H209" s="849"/>
      <c r="I209" s="1293" t="s">
        <v>5470</v>
      </c>
      <c r="J209" s="849"/>
      <c r="K209" s="849"/>
      <c r="L209" s="849"/>
      <c r="M209" s="1325" t="s">
        <v>5479</v>
      </c>
      <c r="N209" s="849"/>
      <c r="O209" s="849"/>
      <c r="P209" s="849"/>
      <c r="Q209" s="1361"/>
      <c r="R209" s="849"/>
      <c r="S209" s="849"/>
      <c r="T209" s="849"/>
      <c r="U209" s="1328" t="s">
        <v>5383</v>
      </c>
      <c r="V209" s="849"/>
      <c r="W209" s="849"/>
      <c r="X209" s="849"/>
      <c r="Y209" s="1313" t="s">
        <v>5391</v>
      </c>
      <c r="Z209" s="849"/>
      <c r="AA209" s="849"/>
      <c r="AB209" s="849"/>
      <c r="AC209" s="1331" t="s">
        <v>5472</v>
      </c>
      <c r="AD209" s="849"/>
      <c r="AE209" s="849"/>
      <c r="AF209" s="849"/>
      <c r="AG209" s="1355" t="s">
        <v>5476</v>
      </c>
      <c r="AH209" s="1355" t="s">
        <v>5477</v>
      </c>
      <c r="AI209" s="1358" t="s">
        <v>5478</v>
      </c>
      <c r="AJ209" s="213"/>
      <c r="AK209" s="213"/>
    </row>
    <row r="210" spans="1:37" ht="9.9499999999999993" customHeight="1" x14ac:dyDescent="0.25">
      <c r="A210" s="1311"/>
      <c r="B210" s="1312"/>
      <c r="C210" s="1270"/>
      <c r="D210" s="1270"/>
      <c r="E210" s="1270"/>
      <c r="F210" s="850"/>
      <c r="G210" s="851"/>
      <c r="H210" s="850"/>
      <c r="I210" s="1294"/>
      <c r="J210" s="850"/>
      <c r="K210" s="851"/>
      <c r="L210" s="850"/>
      <c r="M210" s="1326"/>
      <c r="N210" s="850"/>
      <c r="O210" s="851"/>
      <c r="P210" s="850"/>
      <c r="Q210" s="1362"/>
      <c r="R210" s="850"/>
      <c r="S210" s="851"/>
      <c r="T210" s="850"/>
      <c r="U210" s="1329"/>
      <c r="V210" s="850"/>
      <c r="W210" s="851"/>
      <c r="X210" s="850"/>
      <c r="Y210" s="1314"/>
      <c r="Z210" s="850"/>
      <c r="AA210" s="851"/>
      <c r="AB210" s="850"/>
      <c r="AC210" s="1332"/>
      <c r="AD210" s="850"/>
      <c r="AE210" s="851"/>
      <c r="AF210" s="850"/>
      <c r="AG210" s="1356"/>
      <c r="AH210" s="1356"/>
      <c r="AI210" s="1359"/>
      <c r="AJ210" s="213"/>
      <c r="AK210" s="213"/>
    </row>
    <row r="211" spans="1:37" ht="9.9499999999999993" customHeight="1" x14ac:dyDescent="0.25">
      <c r="A211" s="1311"/>
      <c r="B211" s="1312"/>
      <c r="C211" s="1271"/>
      <c r="D211" s="1271"/>
      <c r="E211" s="1271"/>
      <c r="F211" s="849"/>
      <c r="G211" s="849"/>
      <c r="H211" s="849"/>
      <c r="I211" s="1295"/>
      <c r="J211" s="849"/>
      <c r="K211" s="849"/>
      <c r="L211" s="849"/>
      <c r="M211" s="1327"/>
      <c r="N211" s="849"/>
      <c r="O211" s="849"/>
      <c r="P211" s="849"/>
      <c r="Q211" s="1363"/>
      <c r="R211" s="849"/>
      <c r="S211" s="849"/>
      <c r="T211" s="849"/>
      <c r="U211" s="1330"/>
      <c r="V211" s="849"/>
      <c r="W211" s="849"/>
      <c r="X211" s="849"/>
      <c r="Y211" s="1315"/>
      <c r="Z211" s="849"/>
      <c r="AA211" s="849"/>
      <c r="AB211" s="849"/>
      <c r="AC211" s="1333"/>
      <c r="AD211" s="849"/>
      <c r="AE211" s="849"/>
      <c r="AF211" s="849"/>
      <c r="AG211" s="1357"/>
      <c r="AH211" s="1357"/>
      <c r="AI211" s="1360"/>
      <c r="AJ211" s="213"/>
      <c r="AK211" s="213"/>
    </row>
    <row r="212" spans="1:37" ht="9.9499999999999993" customHeight="1" x14ac:dyDescent="0.25">
      <c r="A212" s="270"/>
      <c r="B212" s="270"/>
      <c r="C212" s="270"/>
      <c r="D212" s="270"/>
      <c r="E212" s="270"/>
      <c r="F212" s="270"/>
      <c r="G212" s="270"/>
      <c r="H212" s="270"/>
      <c r="I212" s="270"/>
      <c r="J212" s="270"/>
      <c r="K212" s="270"/>
      <c r="L212" s="270"/>
      <c r="M212" s="852"/>
      <c r="N212" s="270"/>
      <c r="O212" s="270"/>
      <c r="P212" s="270"/>
      <c r="Q212" s="852"/>
      <c r="R212" s="270"/>
      <c r="S212" s="270"/>
      <c r="T212" s="270"/>
      <c r="U212" s="852"/>
      <c r="V212" s="270"/>
      <c r="W212" s="270"/>
      <c r="X212" s="270"/>
      <c r="Y212" s="852"/>
      <c r="Z212" s="270"/>
      <c r="AA212" s="270"/>
      <c r="AB212" s="270"/>
      <c r="AC212" s="852"/>
      <c r="AD212" s="270"/>
      <c r="AE212" s="270"/>
      <c r="AF212" s="270"/>
      <c r="AG212" s="853"/>
      <c r="AH212" s="853"/>
      <c r="AI212" s="856"/>
      <c r="AJ212" s="213"/>
      <c r="AK212" s="213"/>
    </row>
    <row r="213" spans="1:37" ht="9.9499999999999993" customHeight="1" x14ac:dyDescent="0.25">
      <c r="A213" s="1311">
        <v>24</v>
      </c>
      <c r="B213" s="1312">
        <v>4</v>
      </c>
      <c r="C213" s="1269" t="s">
        <v>5464</v>
      </c>
      <c r="D213" s="1269" t="s">
        <v>5475</v>
      </c>
      <c r="E213" s="1269" t="s">
        <v>978</v>
      </c>
      <c r="F213" s="849"/>
      <c r="G213" s="849"/>
      <c r="H213" s="849"/>
      <c r="I213" s="1293" t="s">
        <v>5470</v>
      </c>
      <c r="J213" s="849"/>
      <c r="K213" s="849"/>
      <c r="L213" s="849"/>
      <c r="M213" s="1325" t="s">
        <v>5479</v>
      </c>
      <c r="N213" s="849"/>
      <c r="O213" s="849"/>
      <c r="P213" s="849"/>
      <c r="Q213" s="1361"/>
      <c r="R213" s="849"/>
      <c r="S213" s="849"/>
      <c r="T213" s="849"/>
      <c r="U213" s="1328" t="s">
        <v>5383</v>
      </c>
      <c r="V213" s="849"/>
      <c r="W213" s="849"/>
      <c r="X213" s="849"/>
      <c r="Y213" s="1313" t="s">
        <v>5391</v>
      </c>
      <c r="Z213" s="849"/>
      <c r="AA213" s="849"/>
      <c r="AB213" s="849"/>
      <c r="AC213" s="1352" t="s">
        <v>5474</v>
      </c>
      <c r="AD213" s="849"/>
      <c r="AE213" s="849"/>
      <c r="AF213" s="849"/>
      <c r="AG213" s="1355" t="s">
        <v>5476</v>
      </c>
      <c r="AH213" s="1355" t="s">
        <v>5477</v>
      </c>
      <c r="AI213" s="1358" t="s">
        <v>5478</v>
      </c>
      <c r="AJ213" s="213"/>
      <c r="AK213" s="213"/>
    </row>
    <row r="214" spans="1:37" ht="9.9499999999999993" customHeight="1" x14ac:dyDescent="0.25">
      <c r="A214" s="1311"/>
      <c r="B214" s="1312"/>
      <c r="C214" s="1270"/>
      <c r="D214" s="1270"/>
      <c r="E214" s="1270"/>
      <c r="F214" s="850"/>
      <c r="G214" s="851"/>
      <c r="H214" s="850"/>
      <c r="I214" s="1294"/>
      <c r="J214" s="850"/>
      <c r="K214" s="851"/>
      <c r="L214" s="850"/>
      <c r="M214" s="1326"/>
      <c r="N214" s="850"/>
      <c r="O214" s="851"/>
      <c r="P214" s="850"/>
      <c r="Q214" s="1362"/>
      <c r="R214" s="850"/>
      <c r="S214" s="851"/>
      <c r="T214" s="850"/>
      <c r="U214" s="1329"/>
      <c r="V214" s="850"/>
      <c r="W214" s="851"/>
      <c r="X214" s="850"/>
      <c r="Y214" s="1314"/>
      <c r="Z214" s="850"/>
      <c r="AA214" s="851"/>
      <c r="AB214" s="850"/>
      <c r="AC214" s="1353"/>
      <c r="AD214" s="850"/>
      <c r="AE214" s="851"/>
      <c r="AF214" s="850"/>
      <c r="AG214" s="1356"/>
      <c r="AH214" s="1356"/>
      <c r="AI214" s="1359"/>
      <c r="AJ214" s="213"/>
      <c r="AK214" s="213"/>
    </row>
    <row r="215" spans="1:37" ht="9.9499999999999993" customHeight="1" x14ac:dyDescent="0.25">
      <c r="A215" s="1311"/>
      <c r="B215" s="1312"/>
      <c r="C215" s="1271"/>
      <c r="D215" s="1271"/>
      <c r="E215" s="1271"/>
      <c r="F215" s="849"/>
      <c r="G215" s="849"/>
      <c r="H215" s="849"/>
      <c r="I215" s="1295"/>
      <c r="J215" s="849"/>
      <c r="K215" s="849"/>
      <c r="L215" s="849"/>
      <c r="M215" s="1327"/>
      <c r="N215" s="849"/>
      <c r="O215" s="849"/>
      <c r="P215" s="849"/>
      <c r="Q215" s="1363"/>
      <c r="R215" s="849"/>
      <c r="S215" s="849"/>
      <c r="T215" s="849"/>
      <c r="U215" s="1330"/>
      <c r="V215" s="849"/>
      <c r="W215" s="849"/>
      <c r="X215" s="849"/>
      <c r="Y215" s="1315"/>
      <c r="Z215" s="849"/>
      <c r="AA215" s="849"/>
      <c r="AB215" s="849"/>
      <c r="AC215" s="1354"/>
      <c r="AD215" s="849"/>
      <c r="AE215" s="849"/>
      <c r="AF215" s="849"/>
      <c r="AG215" s="1357"/>
      <c r="AH215" s="1357"/>
      <c r="AI215" s="1360"/>
      <c r="AJ215" s="213"/>
      <c r="AK215" s="213"/>
    </row>
    <row r="216" spans="1:37" ht="9.9499999999999993" customHeight="1" x14ac:dyDescent="0.25">
      <c r="A216" s="270"/>
      <c r="B216" s="270"/>
      <c r="C216" s="270"/>
      <c r="D216" s="270"/>
      <c r="E216" s="270"/>
      <c r="F216" s="270"/>
      <c r="G216" s="270"/>
      <c r="H216" s="270"/>
      <c r="I216" s="270"/>
      <c r="J216" s="270"/>
      <c r="K216" s="270"/>
      <c r="L216" s="270"/>
      <c r="M216" s="852"/>
      <c r="N216" s="270"/>
      <c r="O216" s="270"/>
      <c r="P216" s="270"/>
      <c r="Q216" s="852"/>
      <c r="R216" s="270"/>
      <c r="S216" s="270"/>
      <c r="T216" s="270"/>
      <c r="U216" s="852"/>
      <c r="V216" s="270"/>
      <c r="W216" s="270"/>
      <c r="X216" s="270"/>
      <c r="Y216" s="852"/>
      <c r="Z216" s="270"/>
      <c r="AA216" s="270"/>
      <c r="AB216" s="270"/>
      <c r="AC216" s="852"/>
      <c r="AD216" s="270"/>
      <c r="AE216" s="270"/>
      <c r="AF216" s="270"/>
      <c r="AG216" s="853"/>
      <c r="AH216" s="853"/>
      <c r="AI216" s="856"/>
      <c r="AJ216" s="213"/>
      <c r="AK216" s="213"/>
    </row>
    <row r="217" spans="1:37" ht="9.9499999999999993" customHeight="1" x14ac:dyDescent="0.25">
      <c r="A217" s="1311">
        <v>25</v>
      </c>
      <c r="B217" s="1312">
        <v>4</v>
      </c>
      <c r="C217" s="1269" t="s">
        <v>5465</v>
      </c>
      <c r="D217" s="1269" t="s">
        <v>5475</v>
      </c>
      <c r="E217" s="1269" t="s">
        <v>978</v>
      </c>
      <c r="F217" s="849"/>
      <c r="G217" s="849"/>
      <c r="H217" s="849"/>
      <c r="I217" s="1293" t="s">
        <v>5470</v>
      </c>
      <c r="J217" s="849"/>
      <c r="K217" s="849"/>
      <c r="L217" s="849"/>
      <c r="M217" s="1325" t="s">
        <v>5479</v>
      </c>
      <c r="N217" s="849"/>
      <c r="O217" s="849"/>
      <c r="P217" s="849"/>
      <c r="Q217" s="1361"/>
      <c r="R217" s="849"/>
      <c r="S217" s="849"/>
      <c r="T217" s="849"/>
      <c r="U217" s="1328" t="s">
        <v>5383</v>
      </c>
      <c r="V217" s="849"/>
      <c r="W217" s="849"/>
      <c r="X217" s="849"/>
      <c r="Y217" s="1313" t="s">
        <v>5391</v>
      </c>
      <c r="Z217" s="849"/>
      <c r="AA217" s="849"/>
      <c r="AB217" s="849"/>
      <c r="AC217" s="1352" t="s">
        <v>5474</v>
      </c>
      <c r="AD217" s="849"/>
      <c r="AE217" s="849"/>
      <c r="AF217" s="849"/>
      <c r="AG217" s="1355" t="s">
        <v>5476</v>
      </c>
      <c r="AH217" s="1355" t="s">
        <v>5477</v>
      </c>
      <c r="AI217" s="1358" t="s">
        <v>5478</v>
      </c>
      <c r="AJ217" s="213"/>
      <c r="AK217" s="213"/>
    </row>
    <row r="218" spans="1:37" ht="9.9499999999999993" customHeight="1" x14ac:dyDescent="0.25">
      <c r="A218" s="1311"/>
      <c r="B218" s="1312"/>
      <c r="C218" s="1270"/>
      <c r="D218" s="1270"/>
      <c r="E218" s="1270"/>
      <c r="F218" s="850"/>
      <c r="G218" s="851"/>
      <c r="H218" s="850"/>
      <c r="I218" s="1294"/>
      <c r="J218" s="850"/>
      <c r="K218" s="851"/>
      <c r="L218" s="850"/>
      <c r="M218" s="1326"/>
      <c r="N218" s="850"/>
      <c r="O218" s="851"/>
      <c r="P218" s="850"/>
      <c r="Q218" s="1362"/>
      <c r="R218" s="850"/>
      <c r="S218" s="851"/>
      <c r="T218" s="850"/>
      <c r="U218" s="1329"/>
      <c r="V218" s="850"/>
      <c r="W218" s="851"/>
      <c r="X218" s="850"/>
      <c r="Y218" s="1314"/>
      <c r="Z218" s="850"/>
      <c r="AA218" s="851"/>
      <c r="AB218" s="850"/>
      <c r="AC218" s="1353"/>
      <c r="AD218" s="850"/>
      <c r="AE218" s="851"/>
      <c r="AF218" s="850"/>
      <c r="AG218" s="1356"/>
      <c r="AH218" s="1356"/>
      <c r="AI218" s="1359"/>
      <c r="AJ218" s="213"/>
      <c r="AK218" s="213"/>
    </row>
    <row r="219" spans="1:37" ht="9.9499999999999993" customHeight="1" x14ac:dyDescent="0.25">
      <c r="A219" s="1311"/>
      <c r="B219" s="1312"/>
      <c r="C219" s="1271"/>
      <c r="D219" s="1271"/>
      <c r="E219" s="1271"/>
      <c r="F219" s="849"/>
      <c r="G219" s="849"/>
      <c r="H219" s="849"/>
      <c r="I219" s="1295"/>
      <c r="J219" s="849"/>
      <c r="K219" s="849"/>
      <c r="L219" s="849"/>
      <c r="M219" s="1327"/>
      <c r="N219" s="849"/>
      <c r="O219" s="849"/>
      <c r="P219" s="849"/>
      <c r="Q219" s="1363"/>
      <c r="R219" s="849"/>
      <c r="S219" s="849"/>
      <c r="T219" s="849"/>
      <c r="U219" s="1330"/>
      <c r="V219" s="849"/>
      <c r="W219" s="849"/>
      <c r="X219" s="849"/>
      <c r="Y219" s="1315"/>
      <c r="Z219" s="849"/>
      <c r="AA219" s="849"/>
      <c r="AB219" s="849"/>
      <c r="AC219" s="1354"/>
      <c r="AD219" s="849"/>
      <c r="AE219" s="849"/>
      <c r="AF219" s="849"/>
      <c r="AG219" s="1357"/>
      <c r="AH219" s="1357"/>
      <c r="AI219" s="1360"/>
      <c r="AJ219" s="213"/>
      <c r="AK219" s="213"/>
    </row>
    <row r="220" spans="1:37" ht="9.9499999999999993" customHeight="1" x14ac:dyDescent="0.25">
      <c r="A220" s="270"/>
      <c r="B220" s="270"/>
      <c r="C220" s="270"/>
      <c r="D220" s="270"/>
      <c r="E220" s="270"/>
      <c r="F220" s="270"/>
      <c r="G220" s="270"/>
      <c r="H220" s="270"/>
      <c r="I220" s="270"/>
      <c r="J220" s="270"/>
      <c r="K220" s="270"/>
      <c r="L220" s="270"/>
      <c r="M220" s="852"/>
      <c r="N220" s="270"/>
      <c r="O220" s="270"/>
      <c r="P220" s="270"/>
      <c r="Q220" s="852"/>
      <c r="R220" s="270"/>
      <c r="S220" s="270"/>
      <c r="T220" s="270"/>
      <c r="U220" s="852"/>
      <c r="V220" s="270"/>
      <c r="W220" s="270"/>
      <c r="X220" s="270"/>
      <c r="Y220" s="852"/>
      <c r="Z220" s="270"/>
      <c r="AA220" s="270"/>
      <c r="AB220" s="270"/>
      <c r="AC220" s="852"/>
      <c r="AD220" s="270"/>
      <c r="AE220" s="270"/>
      <c r="AF220" s="270"/>
      <c r="AG220" s="853"/>
      <c r="AH220" s="853"/>
      <c r="AI220" s="856"/>
      <c r="AJ220" s="213"/>
      <c r="AK220" s="213"/>
    </row>
    <row r="221" spans="1:37" ht="9.9499999999999993" customHeight="1" x14ac:dyDescent="0.25">
      <c r="A221" s="1311">
        <v>26</v>
      </c>
      <c r="B221" s="1312">
        <v>4</v>
      </c>
      <c r="C221" s="1269" t="s">
        <v>5466</v>
      </c>
      <c r="D221" s="1269" t="s">
        <v>5475</v>
      </c>
      <c r="E221" s="1269" t="s">
        <v>978</v>
      </c>
      <c r="F221" s="849"/>
      <c r="G221" s="849"/>
      <c r="H221" s="849"/>
      <c r="I221" s="1293" t="s">
        <v>5470</v>
      </c>
      <c r="J221" s="849"/>
      <c r="K221" s="849"/>
      <c r="L221" s="849"/>
      <c r="M221" s="1325" t="s">
        <v>5479</v>
      </c>
      <c r="N221" s="849"/>
      <c r="O221" s="849"/>
      <c r="P221" s="849"/>
      <c r="Q221" s="1361"/>
      <c r="R221" s="849"/>
      <c r="S221" s="849"/>
      <c r="T221" s="849"/>
      <c r="U221" s="1328" t="s">
        <v>5383</v>
      </c>
      <c r="V221" s="849"/>
      <c r="W221" s="849"/>
      <c r="X221" s="849"/>
      <c r="Y221" s="1313" t="s">
        <v>5391</v>
      </c>
      <c r="Z221" s="849"/>
      <c r="AA221" s="849"/>
      <c r="AB221" s="849"/>
      <c r="AC221" s="1352" t="s">
        <v>5474</v>
      </c>
      <c r="AD221" s="849"/>
      <c r="AE221" s="849"/>
      <c r="AF221" s="849"/>
      <c r="AG221" s="1355" t="s">
        <v>5476</v>
      </c>
      <c r="AH221" s="1355" t="s">
        <v>5477</v>
      </c>
      <c r="AI221" s="1358" t="s">
        <v>5478</v>
      </c>
      <c r="AJ221" s="213"/>
      <c r="AK221" s="213"/>
    </row>
    <row r="222" spans="1:37" ht="9.9499999999999993" customHeight="1" x14ac:dyDescent="0.25">
      <c r="A222" s="1311"/>
      <c r="B222" s="1312"/>
      <c r="C222" s="1270"/>
      <c r="D222" s="1270"/>
      <c r="E222" s="1270"/>
      <c r="F222" s="850"/>
      <c r="G222" s="851"/>
      <c r="H222" s="850"/>
      <c r="I222" s="1294"/>
      <c r="J222" s="850"/>
      <c r="K222" s="851"/>
      <c r="L222" s="850"/>
      <c r="M222" s="1326"/>
      <c r="N222" s="850"/>
      <c r="O222" s="851"/>
      <c r="P222" s="850"/>
      <c r="Q222" s="1362"/>
      <c r="R222" s="850"/>
      <c r="S222" s="851"/>
      <c r="T222" s="850"/>
      <c r="U222" s="1329"/>
      <c r="V222" s="850"/>
      <c r="W222" s="851"/>
      <c r="X222" s="850"/>
      <c r="Y222" s="1314"/>
      <c r="Z222" s="850"/>
      <c r="AA222" s="851"/>
      <c r="AB222" s="850"/>
      <c r="AC222" s="1353"/>
      <c r="AD222" s="850"/>
      <c r="AE222" s="851"/>
      <c r="AF222" s="850"/>
      <c r="AG222" s="1356"/>
      <c r="AH222" s="1356"/>
      <c r="AI222" s="1359"/>
      <c r="AJ222" s="213"/>
      <c r="AK222" s="213"/>
    </row>
    <row r="223" spans="1:37" ht="9.9499999999999993" customHeight="1" x14ac:dyDescent="0.25">
      <c r="A223" s="1311"/>
      <c r="B223" s="1312"/>
      <c r="C223" s="1271"/>
      <c r="D223" s="1271"/>
      <c r="E223" s="1271"/>
      <c r="F223" s="849"/>
      <c r="G223" s="849"/>
      <c r="H223" s="849"/>
      <c r="I223" s="1295"/>
      <c r="J223" s="849"/>
      <c r="K223" s="849"/>
      <c r="L223" s="849"/>
      <c r="M223" s="1327"/>
      <c r="N223" s="849"/>
      <c r="O223" s="849"/>
      <c r="P223" s="849"/>
      <c r="Q223" s="1363"/>
      <c r="R223" s="849"/>
      <c r="S223" s="849"/>
      <c r="T223" s="849"/>
      <c r="U223" s="1330"/>
      <c r="V223" s="849"/>
      <c r="W223" s="849"/>
      <c r="X223" s="849"/>
      <c r="Y223" s="1315"/>
      <c r="Z223" s="849"/>
      <c r="AA223" s="849"/>
      <c r="AB223" s="849"/>
      <c r="AC223" s="1354"/>
      <c r="AD223" s="849"/>
      <c r="AE223" s="849"/>
      <c r="AF223" s="849"/>
      <c r="AG223" s="1357"/>
      <c r="AH223" s="1357"/>
      <c r="AI223" s="1360"/>
      <c r="AJ223" s="213"/>
      <c r="AK223" s="213"/>
    </row>
    <row r="224" spans="1:37" ht="9.9499999999999993" customHeight="1" x14ac:dyDescent="0.25">
      <c r="A224" s="270"/>
      <c r="B224" s="270"/>
      <c r="C224" s="270"/>
      <c r="D224" s="270"/>
      <c r="E224" s="270"/>
      <c r="F224" s="270"/>
      <c r="G224" s="270"/>
      <c r="H224" s="270"/>
      <c r="I224" s="270"/>
      <c r="J224" s="270"/>
      <c r="K224" s="270"/>
      <c r="L224" s="270"/>
      <c r="M224" s="852"/>
      <c r="N224" s="270"/>
      <c r="O224" s="270"/>
      <c r="P224" s="270"/>
      <c r="Q224" s="852"/>
      <c r="R224" s="270"/>
      <c r="S224" s="270"/>
      <c r="T224" s="270"/>
      <c r="U224" s="852"/>
      <c r="V224" s="270"/>
      <c r="W224" s="270"/>
      <c r="X224" s="270"/>
      <c r="Y224" s="852"/>
      <c r="Z224" s="270"/>
      <c r="AA224" s="270"/>
      <c r="AB224" s="270"/>
      <c r="AC224" s="852"/>
      <c r="AD224" s="270"/>
      <c r="AE224" s="270"/>
      <c r="AF224" s="270"/>
      <c r="AG224" s="853"/>
      <c r="AH224" s="853"/>
      <c r="AI224" s="856"/>
      <c r="AJ224" s="213"/>
      <c r="AK224" s="213"/>
    </row>
    <row r="225" spans="1:37" ht="9.9499999999999993" customHeight="1" x14ac:dyDescent="0.25">
      <c r="A225" s="1311">
        <v>27</v>
      </c>
      <c r="B225" s="1312">
        <v>4</v>
      </c>
      <c r="C225" s="1269" t="s">
        <v>5467</v>
      </c>
      <c r="D225" s="1269" t="s">
        <v>5475</v>
      </c>
      <c r="E225" s="1269" t="s">
        <v>978</v>
      </c>
      <c r="F225" s="849"/>
      <c r="G225" s="849"/>
      <c r="H225" s="849"/>
      <c r="I225" s="1293" t="s">
        <v>5470</v>
      </c>
      <c r="J225" s="849"/>
      <c r="K225" s="849"/>
      <c r="L225" s="849"/>
      <c r="M225" s="1325" t="s">
        <v>5479</v>
      </c>
      <c r="N225" s="849"/>
      <c r="O225" s="849"/>
      <c r="P225" s="849"/>
      <c r="Q225" s="1361"/>
      <c r="R225" s="849"/>
      <c r="S225" s="849"/>
      <c r="T225" s="849"/>
      <c r="U225" s="1328" t="s">
        <v>5383</v>
      </c>
      <c r="V225" s="849"/>
      <c r="W225" s="849"/>
      <c r="X225" s="849"/>
      <c r="Y225" s="1313" t="s">
        <v>5391</v>
      </c>
      <c r="Z225" s="849"/>
      <c r="AA225" s="849"/>
      <c r="AB225" s="849"/>
      <c r="AC225" s="1352" t="s">
        <v>5474</v>
      </c>
      <c r="AD225" s="849"/>
      <c r="AE225" s="849"/>
      <c r="AF225" s="849"/>
      <c r="AG225" s="1355" t="s">
        <v>5476</v>
      </c>
      <c r="AH225" s="1355" t="s">
        <v>5477</v>
      </c>
      <c r="AI225" s="1358" t="s">
        <v>5478</v>
      </c>
      <c r="AJ225" s="213"/>
      <c r="AK225" s="213"/>
    </row>
    <row r="226" spans="1:37" ht="9.9499999999999993" customHeight="1" x14ac:dyDescent="0.25">
      <c r="A226" s="1311"/>
      <c r="B226" s="1312"/>
      <c r="C226" s="1270"/>
      <c r="D226" s="1270"/>
      <c r="E226" s="1270"/>
      <c r="F226" s="850"/>
      <c r="G226" s="851"/>
      <c r="H226" s="850"/>
      <c r="I226" s="1294"/>
      <c r="J226" s="850"/>
      <c r="K226" s="851"/>
      <c r="L226" s="850"/>
      <c r="M226" s="1326"/>
      <c r="N226" s="850"/>
      <c r="O226" s="851"/>
      <c r="P226" s="850"/>
      <c r="Q226" s="1362"/>
      <c r="R226" s="850"/>
      <c r="S226" s="851"/>
      <c r="T226" s="850"/>
      <c r="U226" s="1329"/>
      <c r="V226" s="850"/>
      <c r="W226" s="851"/>
      <c r="X226" s="850"/>
      <c r="Y226" s="1314"/>
      <c r="Z226" s="850"/>
      <c r="AA226" s="851"/>
      <c r="AB226" s="850"/>
      <c r="AC226" s="1353"/>
      <c r="AD226" s="850"/>
      <c r="AE226" s="851"/>
      <c r="AF226" s="850"/>
      <c r="AG226" s="1356"/>
      <c r="AH226" s="1356"/>
      <c r="AI226" s="1359"/>
      <c r="AJ226" s="213"/>
      <c r="AK226" s="213"/>
    </row>
    <row r="227" spans="1:37" ht="9.9499999999999993" customHeight="1" x14ac:dyDescent="0.25">
      <c r="A227" s="1311"/>
      <c r="B227" s="1312"/>
      <c r="C227" s="1271"/>
      <c r="D227" s="1271"/>
      <c r="E227" s="1271"/>
      <c r="F227" s="849"/>
      <c r="G227" s="849"/>
      <c r="H227" s="849"/>
      <c r="I227" s="1295"/>
      <c r="J227" s="849"/>
      <c r="K227" s="849"/>
      <c r="L227" s="849"/>
      <c r="M227" s="1327"/>
      <c r="N227" s="849"/>
      <c r="O227" s="849"/>
      <c r="P227" s="849"/>
      <c r="Q227" s="1363"/>
      <c r="R227" s="849"/>
      <c r="S227" s="849"/>
      <c r="T227" s="849"/>
      <c r="U227" s="1330"/>
      <c r="V227" s="849"/>
      <c r="W227" s="849"/>
      <c r="X227" s="849"/>
      <c r="Y227" s="1315"/>
      <c r="Z227" s="849"/>
      <c r="AA227" s="849"/>
      <c r="AB227" s="849"/>
      <c r="AC227" s="1354"/>
      <c r="AD227" s="849"/>
      <c r="AE227" s="849"/>
      <c r="AF227" s="849"/>
      <c r="AG227" s="1357"/>
      <c r="AH227" s="1357"/>
      <c r="AI227" s="1360"/>
      <c r="AJ227" s="213"/>
      <c r="AK227" s="213"/>
    </row>
    <row r="228" spans="1:37" ht="9.9499999999999993" customHeight="1" x14ac:dyDescent="0.25">
      <c r="A228" s="270"/>
      <c r="B228" s="270"/>
      <c r="C228" s="270"/>
      <c r="D228" s="270"/>
      <c r="E228" s="270"/>
      <c r="F228" s="270"/>
      <c r="G228" s="270"/>
      <c r="H228" s="270"/>
      <c r="I228" s="270"/>
      <c r="J228" s="270"/>
      <c r="K228" s="270"/>
      <c r="L228" s="270"/>
      <c r="M228" s="852"/>
      <c r="N228" s="270"/>
      <c r="O228" s="270"/>
      <c r="P228" s="270"/>
      <c r="Q228" s="852"/>
      <c r="R228" s="270"/>
      <c r="S228" s="270"/>
      <c r="T228" s="270"/>
      <c r="U228" s="852"/>
      <c r="V228" s="270"/>
      <c r="W228" s="270"/>
      <c r="X228" s="270"/>
      <c r="Y228" s="852"/>
      <c r="Z228" s="270"/>
      <c r="AA228" s="270"/>
      <c r="AB228" s="270"/>
      <c r="AC228" s="852"/>
      <c r="AD228" s="270"/>
      <c r="AE228" s="270"/>
      <c r="AF228" s="270"/>
      <c r="AG228" s="853"/>
      <c r="AH228" s="853"/>
      <c r="AI228" s="856"/>
      <c r="AJ228" s="213"/>
      <c r="AK228" s="213"/>
    </row>
    <row r="229" spans="1:37" ht="9.9499999999999993" customHeight="1" x14ac:dyDescent="0.25">
      <c r="A229" s="1311">
        <v>28</v>
      </c>
      <c r="B229" s="1312">
        <v>4</v>
      </c>
      <c r="C229" s="1269" t="s">
        <v>5468</v>
      </c>
      <c r="D229" s="1269" t="s">
        <v>5475</v>
      </c>
      <c r="E229" s="1269" t="s">
        <v>978</v>
      </c>
      <c r="F229" s="849"/>
      <c r="G229" s="849"/>
      <c r="H229" s="849"/>
      <c r="I229" s="1293" t="s">
        <v>5470</v>
      </c>
      <c r="J229" s="849"/>
      <c r="K229" s="849"/>
      <c r="L229" s="849"/>
      <c r="M229" s="1325" t="s">
        <v>5479</v>
      </c>
      <c r="N229" s="849"/>
      <c r="O229" s="849"/>
      <c r="P229" s="849"/>
      <c r="Q229" s="1361"/>
      <c r="R229" s="849"/>
      <c r="S229" s="849"/>
      <c r="T229" s="849"/>
      <c r="U229" s="1328" t="s">
        <v>5383</v>
      </c>
      <c r="V229" s="849"/>
      <c r="W229" s="849"/>
      <c r="X229" s="849"/>
      <c r="Y229" s="1313" t="s">
        <v>5391</v>
      </c>
      <c r="Z229" s="849"/>
      <c r="AA229" s="849"/>
      <c r="AB229" s="849"/>
      <c r="AC229" s="1352" t="s">
        <v>5474</v>
      </c>
      <c r="AD229" s="849"/>
      <c r="AE229" s="849"/>
      <c r="AF229" s="849"/>
      <c r="AG229" s="1355" t="s">
        <v>5476</v>
      </c>
      <c r="AH229" s="1355" t="s">
        <v>5477</v>
      </c>
      <c r="AI229" s="1358" t="s">
        <v>5478</v>
      </c>
      <c r="AJ229" s="213"/>
      <c r="AK229" s="213"/>
    </row>
    <row r="230" spans="1:37" ht="9.9499999999999993" customHeight="1" x14ac:dyDescent="0.25">
      <c r="A230" s="1311"/>
      <c r="B230" s="1312"/>
      <c r="C230" s="1270"/>
      <c r="D230" s="1270"/>
      <c r="E230" s="1270"/>
      <c r="F230" s="850"/>
      <c r="G230" s="851"/>
      <c r="H230" s="850"/>
      <c r="I230" s="1294"/>
      <c r="J230" s="850"/>
      <c r="K230" s="851"/>
      <c r="L230" s="850"/>
      <c r="M230" s="1326"/>
      <c r="N230" s="850"/>
      <c r="O230" s="851"/>
      <c r="P230" s="850"/>
      <c r="Q230" s="1362"/>
      <c r="R230" s="850"/>
      <c r="S230" s="851"/>
      <c r="T230" s="850"/>
      <c r="U230" s="1329"/>
      <c r="V230" s="850"/>
      <c r="W230" s="851"/>
      <c r="X230" s="850"/>
      <c r="Y230" s="1314"/>
      <c r="Z230" s="850"/>
      <c r="AA230" s="851"/>
      <c r="AB230" s="850"/>
      <c r="AC230" s="1353"/>
      <c r="AD230" s="850"/>
      <c r="AE230" s="851"/>
      <c r="AF230" s="850"/>
      <c r="AG230" s="1356"/>
      <c r="AH230" s="1356"/>
      <c r="AI230" s="1359"/>
      <c r="AJ230" s="213"/>
      <c r="AK230" s="213"/>
    </row>
    <row r="231" spans="1:37" ht="9.9499999999999993" customHeight="1" x14ac:dyDescent="0.25">
      <c r="A231" s="1311"/>
      <c r="B231" s="1312"/>
      <c r="C231" s="1271"/>
      <c r="D231" s="1271"/>
      <c r="E231" s="1271"/>
      <c r="F231" s="849"/>
      <c r="G231" s="849"/>
      <c r="H231" s="849"/>
      <c r="I231" s="1295"/>
      <c r="J231" s="849"/>
      <c r="K231" s="849"/>
      <c r="L231" s="849"/>
      <c r="M231" s="1327"/>
      <c r="N231" s="849"/>
      <c r="O231" s="849"/>
      <c r="P231" s="849"/>
      <c r="Q231" s="1363"/>
      <c r="R231" s="849"/>
      <c r="S231" s="849"/>
      <c r="T231" s="849"/>
      <c r="U231" s="1330"/>
      <c r="V231" s="849"/>
      <c r="W231" s="849"/>
      <c r="X231" s="849"/>
      <c r="Y231" s="1315"/>
      <c r="Z231" s="849"/>
      <c r="AA231" s="849"/>
      <c r="AB231" s="849"/>
      <c r="AC231" s="1354"/>
      <c r="AD231" s="849"/>
      <c r="AE231" s="849"/>
      <c r="AF231" s="849"/>
      <c r="AG231" s="1357"/>
      <c r="AH231" s="1357"/>
      <c r="AI231" s="1360"/>
      <c r="AJ231" s="213"/>
      <c r="AK231" s="213"/>
    </row>
    <row r="232" spans="1:37" ht="9.9499999999999993" customHeight="1" x14ac:dyDescent="0.25">
      <c r="A232" s="270"/>
      <c r="B232" s="270"/>
      <c r="C232" s="270"/>
      <c r="D232" s="270"/>
      <c r="E232" s="270"/>
      <c r="F232" s="270"/>
      <c r="G232" s="270"/>
      <c r="H232" s="270"/>
      <c r="I232" s="270"/>
      <c r="J232" s="270"/>
      <c r="K232" s="270"/>
      <c r="L232" s="270"/>
      <c r="M232" s="852"/>
      <c r="N232" s="270"/>
      <c r="O232" s="270"/>
      <c r="P232" s="270"/>
      <c r="Q232" s="852"/>
      <c r="R232" s="270"/>
      <c r="S232" s="270"/>
      <c r="T232" s="270"/>
      <c r="U232" s="852"/>
      <c r="V232" s="270"/>
      <c r="W232" s="270"/>
      <c r="X232" s="270"/>
      <c r="Y232" s="852"/>
      <c r="Z232" s="270"/>
      <c r="AA232" s="270"/>
      <c r="AB232" s="270"/>
      <c r="AC232" s="852"/>
      <c r="AD232" s="270"/>
      <c r="AE232" s="270"/>
      <c r="AF232" s="270"/>
      <c r="AG232" s="852"/>
      <c r="AH232" s="852"/>
      <c r="AI232" s="852"/>
      <c r="AJ232" s="213"/>
      <c r="AK232" s="213"/>
    </row>
    <row r="233" spans="1:37" x14ac:dyDescent="0.25">
      <c r="A233" s="213"/>
      <c r="B233" s="213"/>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row>
    <row r="234" spans="1:37" x14ac:dyDescent="0.25">
      <c r="A234" s="213"/>
      <c r="B234" s="213"/>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row>
    <row r="235" spans="1:37" ht="50.1" customHeight="1" x14ac:dyDescent="0.25">
      <c r="A235" s="857" t="s">
        <v>5480</v>
      </c>
      <c r="B235" s="857" t="s">
        <v>5481</v>
      </c>
      <c r="C235" s="857" t="s">
        <v>5482</v>
      </c>
      <c r="D235" s="857" t="s">
        <v>5483</v>
      </c>
      <c r="E235" s="857" t="s">
        <v>5484</v>
      </c>
      <c r="F235" s="857"/>
      <c r="G235" s="857"/>
      <c r="H235" s="857"/>
      <c r="I235" s="857" t="s">
        <v>5485</v>
      </c>
      <c r="J235" s="857"/>
      <c r="K235" s="857"/>
      <c r="L235" s="857"/>
      <c r="M235" s="857" t="s">
        <v>5486</v>
      </c>
      <c r="N235" s="857"/>
      <c r="O235" s="857"/>
      <c r="P235" s="857"/>
      <c r="Q235" s="857" t="s">
        <v>5487</v>
      </c>
      <c r="R235" s="857"/>
      <c r="S235" s="857"/>
      <c r="T235" s="857"/>
      <c r="U235" s="857" t="s">
        <v>5488</v>
      </c>
      <c r="V235" s="857"/>
      <c r="W235" s="857"/>
      <c r="X235" s="857"/>
      <c r="Y235" s="857" t="s">
        <v>5489</v>
      </c>
      <c r="Z235" s="857"/>
      <c r="AA235" s="857"/>
      <c r="AB235" s="857"/>
      <c r="AC235" s="857" t="s">
        <v>5490</v>
      </c>
      <c r="AD235" s="857"/>
      <c r="AE235" s="857"/>
      <c r="AF235" s="857"/>
      <c r="AG235" s="857" t="s">
        <v>5491</v>
      </c>
      <c r="AH235" s="213"/>
      <c r="AI235" s="858" t="s">
        <v>5492</v>
      </c>
      <c r="AJ235" s="858" t="s">
        <v>5459</v>
      </c>
      <c r="AK235" s="858" t="s">
        <v>5493</v>
      </c>
    </row>
    <row r="236" spans="1:37" ht="50.1" customHeight="1" x14ac:dyDescent="0.25">
      <c r="A236" s="859" t="s">
        <v>5494</v>
      </c>
      <c r="B236" s="197" t="s">
        <v>5350</v>
      </c>
      <c r="C236" s="166" t="s">
        <v>55</v>
      </c>
      <c r="D236" s="860"/>
      <c r="E236" s="860">
        <v>12</v>
      </c>
      <c r="F236" s="850"/>
      <c r="G236" s="851"/>
      <c r="H236" s="850"/>
      <c r="I236" s="860"/>
      <c r="J236" s="850"/>
      <c r="K236" s="851"/>
      <c r="L236" s="850"/>
      <c r="M236" s="860">
        <v>2</v>
      </c>
      <c r="N236" s="850"/>
      <c r="O236" s="851"/>
      <c r="P236" s="850"/>
      <c r="Q236" s="860">
        <f>COUNTIFS(D9:D229,"Déjeuner",I9:I229,"Entrée &gt;15% lipides")</f>
        <v>4</v>
      </c>
      <c r="R236" s="850"/>
      <c r="S236" s="851"/>
      <c r="T236" s="850"/>
      <c r="U236" s="166" t="str">
        <f>IF(COUNTIF(I9:AC117,"&lt;&gt;")=0,"A SAISIR",IF(AND(D236="",E236=""),"LIBRE",IF(AND(D236&lt;&gt;"",Q236&lt;D236),"MANQUE",IF(AND(E236&lt;&gt;"",Q236&gt;E236),"TROP","OK"))))</f>
        <v>OK</v>
      </c>
      <c r="V236" s="850"/>
      <c r="W236" s="851"/>
      <c r="X236" s="850"/>
      <c r="Y236" s="861">
        <f>COUNTIFS(D9:D229,"Dîner",I9:I229,"Entrée &gt;15% lipides")</f>
        <v>2</v>
      </c>
      <c r="Z236" s="850"/>
      <c r="AA236" s="851"/>
      <c r="AB236" s="850"/>
      <c r="AC236" s="166" t="str">
        <f>IF(COUNTIF(I121:AC229,"&lt;&gt;")=0,"A SAISIR",IF(AND(I236="",M236=""),"LIBRE",IF(AND(I236&lt;&gt;"",Y236&lt;I236),"MANQUE",IF(AND(M236&lt;&gt;"",Y236&gt;M236),"TROP","OK"))))</f>
        <v>OK</v>
      </c>
      <c r="AD236" s="850"/>
      <c r="AE236" s="851"/>
      <c r="AF236" s="850"/>
      <c r="AG236" s="862" t="s">
        <v>5495</v>
      </c>
      <c r="AH236" s="197"/>
      <c r="AI236" s="170" t="s">
        <v>5496</v>
      </c>
      <c r="AJ236" s="861">
        <f>COUNTIF(U236:U249,"OK")</f>
        <v>12</v>
      </c>
      <c r="AK236" s="170" t="s">
        <v>5497</v>
      </c>
    </row>
    <row r="237" spans="1:37" ht="50.1" customHeight="1" x14ac:dyDescent="0.25">
      <c r="A237" s="863" t="s">
        <v>5498</v>
      </c>
      <c r="B237" s="197" t="s">
        <v>5346</v>
      </c>
      <c r="C237" s="166" t="s">
        <v>55</v>
      </c>
      <c r="D237" s="860">
        <v>8</v>
      </c>
      <c r="E237" s="860"/>
      <c r="F237" s="850"/>
      <c r="G237" s="851"/>
      <c r="H237" s="850"/>
      <c r="I237" s="860"/>
      <c r="J237" s="850"/>
      <c r="K237" s="851"/>
      <c r="L237" s="850"/>
      <c r="M237" s="860"/>
      <c r="N237" s="850"/>
      <c r="O237" s="851"/>
      <c r="P237" s="850"/>
      <c r="Q237" s="860">
        <f>COUNTIFS(D9:D229,"Déjeuner",I9:I229,"Crudité ou fruit frais")</f>
        <v>8</v>
      </c>
      <c r="R237" s="850"/>
      <c r="S237" s="851"/>
      <c r="T237" s="850"/>
      <c r="U237" s="166" t="str">
        <f>IF(COUNTIF(I9:AC117,"&lt;&gt;")=0,"A SAISIR",IF(AND(D237="",E237=""),"LIBRE",IF(AND(D237&lt;&gt;"",Q237&lt;D237),"MANQUE",IF(AND(E237&lt;&gt;"",Q237&gt;E237),"TROP","OK"))))</f>
        <v>OK</v>
      </c>
      <c r="V237" s="850"/>
      <c r="W237" s="851"/>
      <c r="X237" s="850"/>
      <c r="Y237" s="861">
        <f>COUNTIFS(D9:D229,"Dîner",I9:I229,"Crudité ou fruit frais")</f>
        <v>6</v>
      </c>
      <c r="Z237" s="850"/>
      <c r="AA237" s="851"/>
      <c r="AB237" s="850"/>
      <c r="AC237" s="166" t="str">
        <f>IF(COUNTIF(I121:AC229,"&lt;&gt;")=0,"A SAISIR",IF(AND(I237="",M237=""),"LIBRE",IF(AND(I237&lt;&gt;"",Y237&lt;I237),"MANQUE",IF(AND(M237&lt;&gt;"",Y237&gt;M237),"TROP","OK"))))</f>
        <v>LIBRE</v>
      </c>
      <c r="AD237" s="850"/>
      <c r="AE237" s="851"/>
      <c r="AF237" s="850"/>
      <c r="AG237" s="862" t="s">
        <v>5499</v>
      </c>
      <c r="AH237" s="197"/>
      <c r="AI237" s="170" t="s">
        <v>5500</v>
      </c>
      <c r="AJ237" s="861">
        <f>COUNTIF(U236:U249,"MANQUE")</f>
        <v>1</v>
      </c>
      <c r="AK237" s="170" t="s">
        <v>5501</v>
      </c>
    </row>
    <row r="238" spans="1:37" ht="50.1" customHeight="1" x14ac:dyDescent="0.25">
      <c r="A238" s="864" t="s">
        <v>5502</v>
      </c>
      <c r="B238" s="197" t="s">
        <v>5355</v>
      </c>
      <c r="C238" s="166" t="s">
        <v>55</v>
      </c>
      <c r="D238" s="860"/>
      <c r="E238" s="860"/>
      <c r="F238" s="850"/>
      <c r="G238" s="851"/>
      <c r="H238" s="850"/>
      <c r="I238" s="860">
        <v>14</v>
      </c>
      <c r="J238" s="850"/>
      <c r="K238" s="851"/>
      <c r="L238" s="850"/>
      <c r="M238" s="860"/>
      <c r="N238" s="850"/>
      <c r="O238" s="851"/>
      <c r="P238" s="850"/>
      <c r="Q238" s="860">
        <f>COUNTIFS(D9:D229,"Déjeuner",I9:I229,"Entrée légumes cuits/potage")</f>
        <v>6</v>
      </c>
      <c r="R238" s="850"/>
      <c r="S238" s="851"/>
      <c r="T238" s="850"/>
      <c r="U238" s="166" t="str">
        <f>IF(COUNTIF(I9:AC117,"&lt;&gt;")=0,"A SAISIR",IF(AND(D238="",E238=""),"LIBRE",IF(AND(D238&lt;&gt;"",Q238&lt;D238),"MANQUE",IF(AND(E238&lt;&gt;"",Q238&gt;E238),"TROP","OK"))))</f>
        <v>LIBRE</v>
      </c>
      <c r="V238" s="850"/>
      <c r="W238" s="851"/>
      <c r="X238" s="850"/>
      <c r="Y238" s="861">
        <f>COUNTIFS(D9:D229,"Dîner",I9:I229,"Entrée légumes cuits/potage")</f>
        <v>14</v>
      </c>
      <c r="Z238" s="850"/>
      <c r="AA238" s="851"/>
      <c r="AB238" s="850"/>
      <c r="AC238" s="166" t="str">
        <f>IF(COUNTIF(I121:AC229,"&lt;&gt;")=0,"A SAISIR",IF(AND(I238="",M238=""),"LIBRE",IF(AND(I238&lt;&gt;"",Y238&lt;I238),"MANQUE",IF(AND(M238&lt;&gt;"",Y238&gt;M238),"TROP","OK"))))</f>
        <v>OK</v>
      </c>
      <c r="AD238" s="850"/>
      <c r="AE238" s="851"/>
      <c r="AF238" s="850"/>
      <c r="AG238" s="862" t="s">
        <v>5503</v>
      </c>
      <c r="AH238" s="197"/>
      <c r="AI238" s="170" t="s">
        <v>5504</v>
      </c>
      <c r="AJ238" s="861">
        <f>COUNTIF(U236:U249,"TROP")</f>
        <v>0</v>
      </c>
      <c r="AK238" s="170" t="s">
        <v>5505</v>
      </c>
    </row>
    <row r="239" spans="1:37" ht="50.1" customHeight="1" x14ac:dyDescent="0.25">
      <c r="A239" s="865" t="s">
        <v>5506</v>
      </c>
      <c r="B239" s="197" t="s">
        <v>5371</v>
      </c>
      <c r="C239" s="166" t="s">
        <v>5507</v>
      </c>
      <c r="D239" s="860"/>
      <c r="E239" s="860">
        <v>6</v>
      </c>
      <c r="F239" s="850"/>
      <c r="G239" s="851"/>
      <c r="H239" s="850"/>
      <c r="I239" s="860"/>
      <c r="J239" s="850"/>
      <c r="K239" s="851"/>
      <c r="L239" s="850"/>
      <c r="M239" s="860">
        <v>4</v>
      </c>
      <c r="N239" s="850"/>
      <c r="O239" s="851"/>
      <c r="P239" s="850"/>
      <c r="Q239" s="860">
        <f>COUNTIFS(D9:D229,"Déjeuner",Q9:Q229,"Frit/préfrit &gt;15% lipides")</f>
        <v>4</v>
      </c>
      <c r="R239" s="850"/>
      <c r="S239" s="851"/>
      <c r="T239" s="850"/>
      <c r="U239" s="166" t="str">
        <f>IF(COUNTIF(I9:AC117,"&lt;&gt;")=0,"A SAISIR",IF(AND(D239="",E239=""),"LIBRE",IF(AND(D239&lt;&gt;"",Q239&lt;D239),"MANQUE",IF(AND(E239&lt;&gt;"",Q239&gt;E239),"TROP","OK"))))</f>
        <v>OK</v>
      </c>
      <c r="V239" s="850"/>
      <c r="W239" s="851"/>
      <c r="X239" s="850"/>
      <c r="Y239" s="861">
        <f>COUNTIFS(D9:D229,"Dîner",Q9:Q229,"Frit/préfrit &gt;15% lipides")</f>
        <v>3</v>
      </c>
      <c r="Z239" s="850"/>
      <c r="AA239" s="851"/>
      <c r="AB239" s="850"/>
      <c r="AC239" s="166" t="str">
        <f>IF(COUNTIF(I121:AC229,"&lt;&gt;")=0,"A SAISIR",IF(AND(I239="",M239=""),"LIBRE",IF(AND(I239&lt;&gt;"",Y239&lt;I239),"MANQUE",IF(AND(M239&lt;&gt;"",Y239&gt;M239),"TROP","OK"))))</f>
        <v>OK</v>
      </c>
      <c r="AD239" s="850"/>
      <c r="AE239" s="851"/>
      <c r="AF239" s="850"/>
      <c r="AG239" s="862" t="s">
        <v>5508</v>
      </c>
      <c r="AH239" s="197"/>
      <c r="AI239" s="170" t="s">
        <v>5509</v>
      </c>
      <c r="AJ239" s="861">
        <f>COUNTIF(U236:U249,"LIBRE")</f>
        <v>1</v>
      </c>
      <c r="AK239" s="170" t="s">
        <v>5510</v>
      </c>
    </row>
    <row r="240" spans="1:37" ht="50.1" customHeight="1" x14ac:dyDescent="0.25">
      <c r="A240" s="866" t="s">
        <v>5511</v>
      </c>
      <c r="B240" s="197" t="s">
        <v>5377</v>
      </c>
      <c r="C240" s="166" t="s">
        <v>5358</v>
      </c>
      <c r="D240" s="860"/>
      <c r="E240" s="860">
        <v>3</v>
      </c>
      <c r="F240" s="850"/>
      <c r="G240" s="851"/>
      <c r="H240" s="850"/>
      <c r="I240" s="860"/>
      <c r="J240" s="850"/>
      <c r="K240" s="851"/>
      <c r="L240" s="850"/>
      <c r="M240" s="860">
        <v>6</v>
      </c>
      <c r="N240" s="850"/>
      <c r="O240" s="851"/>
      <c r="P240" s="850"/>
      <c r="Q240" s="860">
        <f>COUNTIFS(D9:D229,"Déjeuner",Q9:Q229,"P/L &lt;=1")</f>
        <v>2</v>
      </c>
      <c r="R240" s="850"/>
      <c r="S240" s="851"/>
      <c r="T240" s="850"/>
      <c r="U240" s="166" t="str">
        <f>IF(COUNTIF(I9:AC117,"&lt;&gt;")=0,"A SAISIR",IF(AND(D240="",E240=""),"LIBRE",IF(AND(D240&lt;&gt;"",Q240&lt;D240),"MANQUE",IF(AND(E240&lt;&gt;"",Q240&gt;E240),"TROP","OK"))))</f>
        <v>OK</v>
      </c>
      <c r="V240" s="850"/>
      <c r="W240" s="851"/>
      <c r="X240" s="850"/>
      <c r="Y240" s="861">
        <f>COUNTIFS(D9:D229,"Dîner",Q9:Q229,"P/L &lt;=1")</f>
        <v>4</v>
      </c>
      <c r="Z240" s="850"/>
      <c r="AA240" s="851"/>
      <c r="AB240" s="850"/>
      <c r="AC240" s="166" t="str">
        <f>IF(COUNTIF(I121:AC229,"&lt;&gt;")=0,"A SAISIR",IF(AND(I240="",M240=""),"LIBRE",IF(AND(I240&lt;&gt;"",Y240&lt;I240),"MANQUE",IF(AND(M240&lt;&gt;"",Y240&gt;M240),"TROP","OK"))))</f>
        <v>OK</v>
      </c>
      <c r="AD240" s="850"/>
      <c r="AE240" s="851"/>
      <c r="AF240" s="850"/>
      <c r="AG240" s="862" t="s">
        <v>5512</v>
      </c>
      <c r="AH240" s="197"/>
      <c r="AI240" s="197"/>
      <c r="AJ240" s="197"/>
      <c r="AK240" s="197"/>
    </row>
    <row r="241" spans="1:37" ht="50.1" customHeight="1" x14ac:dyDescent="0.25">
      <c r="A241" s="867" t="s">
        <v>5513</v>
      </c>
      <c r="B241" s="197" t="s">
        <v>5367</v>
      </c>
      <c r="C241" s="166" t="s">
        <v>5358</v>
      </c>
      <c r="D241" s="860">
        <v>5</v>
      </c>
      <c r="E241" s="860"/>
      <c r="F241" s="850"/>
      <c r="G241" s="851"/>
      <c r="H241" s="850"/>
      <c r="I241" s="860">
        <v>3</v>
      </c>
      <c r="J241" s="850"/>
      <c r="K241" s="851"/>
      <c r="L241" s="850"/>
      <c r="M241" s="860"/>
      <c r="N241" s="850"/>
      <c r="O241" s="851"/>
      <c r="P241" s="850"/>
      <c r="Q241" s="860">
        <f>COUNTIFS(D9:D229,"Déjeuner",M9:M229,"Poisson &gt;=70% P/L &gt;=2")</f>
        <v>5</v>
      </c>
      <c r="R241" s="850"/>
      <c r="S241" s="851"/>
      <c r="T241" s="850"/>
      <c r="U241" s="166" t="str">
        <f>IF(COUNTIF(I9:AC117,"&lt;&gt;")=0,"A SAISIR",IF(AND(D241="",E241=""),"LIBRE",IF(AND(D241&lt;&gt;"",Q241&lt;D241),"MANQUE",IF(AND(E241&lt;&gt;"",Q241&gt;E241),"TROP","OK"))))</f>
        <v>OK</v>
      </c>
      <c r="V241" s="850"/>
      <c r="W241" s="851"/>
      <c r="X241" s="850"/>
      <c r="Y241" s="861">
        <f>COUNTIFS(D9:D229,"Dîner",M9:M229,"Poisson &gt;=70% P/L &gt;=2")</f>
        <v>3</v>
      </c>
      <c r="Z241" s="850"/>
      <c r="AA241" s="851"/>
      <c r="AB241" s="850"/>
      <c r="AC241" s="166" t="str">
        <f>IF(COUNTIF(I121:AC229,"&lt;&gt;")=0,"A SAISIR",IF(AND(I241="",M241=""),"LIBRE",IF(AND(I241&lt;&gt;"",Y241&lt;I241),"MANQUE",IF(AND(M241&lt;&gt;"",Y241&gt;M241),"TROP","OK"))))</f>
        <v>OK</v>
      </c>
      <c r="AD241" s="850"/>
      <c r="AE241" s="851"/>
      <c r="AF241" s="850"/>
      <c r="AG241" s="862" t="s">
        <v>5514</v>
      </c>
      <c r="AH241" s="197"/>
      <c r="AI241" s="197"/>
      <c r="AJ241" s="197"/>
      <c r="AK241" s="197"/>
    </row>
    <row r="242" spans="1:37" ht="50.1" customHeight="1" x14ac:dyDescent="0.25">
      <c r="A242" s="867" t="s">
        <v>5515</v>
      </c>
      <c r="B242" s="197" t="s">
        <v>5359</v>
      </c>
      <c r="C242" s="166" t="s">
        <v>5358</v>
      </c>
      <c r="D242" s="860">
        <v>8</v>
      </c>
      <c r="E242" s="860"/>
      <c r="F242" s="850"/>
      <c r="G242" s="851"/>
      <c r="H242" s="850"/>
      <c r="I242" s="860"/>
      <c r="J242" s="850"/>
      <c r="K242" s="851"/>
      <c r="L242" s="850"/>
      <c r="M242" s="860"/>
      <c r="N242" s="850"/>
      <c r="O242" s="851"/>
      <c r="P242" s="850"/>
      <c r="Q242" s="860">
        <f>COUNTIFS(D9:D229,"Déjeuner",M9:M229,"Viande non hachée BVA/abats")</f>
        <v>8</v>
      </c>
      <c r="R242" s="850"/>
      <c r="S242" s="851"/>
      <c r="T242" s="850"/>
      <c r="U242" s="166" t="str">
        <f>IF(COUNTIF(I9:AC117,"&lt;&gt;")=0,"A SAISIR",IF(AND(D242="",E242=""),"LIBRE",IF(AND(D242&lt;&gt;"",Q242&lt;D242),"MANQUE",IF(AND(E242&lt;&gt;"",Q242&gt;E242),"TROP","OK"))))</f>
        <v>OK</v>
      </c>
      <c r="V242" s="850"/>
      <c r="W242" s="851"/>
      <c r="X242" s="850"/>
      <c r="Y242" s="861">
        <f>COUNTIFS(D9:D229,"Dîner",M9:M229,"Viande non hachée BVA/abats")</f>
        <v>0</v>
      </c>
      <c r="Z242" s="850"/>
      <c r="AA242" s="851"/>
      <c r="AB242" s="850"/>
      <c r="AC242" s="166" t="str">
        <f>IF(COUNTIF(I121:AC229,"&lt;&gt;")=0,"A SAISIR",IF(AND(I242="",M242=""),"LIBRE",IF(AND(I242&lt;&gt;"",Y242&lt;I242),"MANQUE",IF(AND(M242&lt;&gt;"",Y242&gt;M242),"TROP","OK"))))</f>
        <v>LIBRE</v>
      </c>
      <c r="AD242" s="850"/>
      <c r="AE242" s="851"/>
      <c r="AF242" s="850"/>
      <c r="AG242" s="862" t="s">
        <v>5516</v>
      </c>
      <c r="AH242" s="197"/>
      <c r="AI242" s="197"/>
      <c r="AJ242" s="197"/>
      <c r="AK242" s="197"/>
    </row>
    <row r="243" spans="1:37" ht="50.1" customHeight="1" x14ac:dyDescent="0.25">
      <c r="A243" s="866" t="s">
        <v>5517</v>
      </c>
      <c r="B243" s="197" t="s">
        <v>5374</v>
      </c>
      <c r="C243" s="166" t="s">
        <v>5358</v>
      </c>
      <c r="D243" s="860"/>
      <c r="E243" s="860">
        <v>3</v>
      </c>
      <c r="F243" s="850"/>
      <c r="G243" s="851"/>
      <c r="H243" s="850"/>
      <c r="I243" s="860"/>
      <c r="J243" s="850"/>
      <c r="K243" s="851"/>
      <c r="L243" s="850"/>
      <c r="M243" s="860">
        <v>8</v>
      </c>
      <c r="N243" s="850"/>
      <c r="O243" s="851"/>
      <c r="P243" s="850"/>
      <c r="Q243" s="860">
        <f>COUNTIFS(D9:D229,"Déjeuner",Q9:Q229,"VPO &lt;70%")</f>
        <v>3</v>
      </c>
      <c r="R243" s="850"/>
      <c r="S243" s="851"/>
      <c r="T243" s="850"/>
      <c r="U243" s="166" t="str">
        <f>IF(COUNTIF(I9:AC117,"&lt;&gt;")=0,"A SAISIR",IF(AND(D243="",E243=""),"LIBRE",IF(AND(D243&lt;&gt;"",Q243&lt;D243),"MANQUE",IF(AND(E243&lt;&gt;"",Q243&gt;E243),"TROP","OK"))))</f>
        <v>OK</v>
      </c>
      <c r="V243" s="850"/>
      <c r="W243" s="851"/>
      <c r="X243" s="850"/>
      <c r="Y243" s="861">
        <f>COUNTIFS(D9:D229,"Dîner",Q9:Q229,"VPO &lt;70%")</f>
        <v>6</v>
      </c>
      <c r="Z243" s="850"/>
      <c r="AA243" s="851"/>
      <c r="AB243" s="850"/>
      <c r="AC243" s="166" t="str">
        <f>IF(COUNTIF(I121:AC229,"&lt;&gt;")=0,"A SAISIR",IF(AND(I243="",M243=""),"LIBRE",IF(AND(I243&lt;&gt;"",Y243&lt;I243),"MANQUE",IF(AND(M243&lt;&gt;"",Y243&gt;M243),"TROP","OK"))))</f>
        <v>OK</v>
      </c>
      <c r="AD243" s="850"/>
      <c r="AE243" s="851"/>
      <c r="AF243" s="850"/>
      <c r="AG243" s="862" t="s">
        <v>5518</v>
      </c>
      <c r="AH243" s="197"/>
      <c r="AI243" s="197"/>
      <c r="AJ243" s="197"/>
      <c r="AK243" s="197"/>
    </row>
    <row r="244" spans="1:37" ht="50.1" customHeight="1" x14ac:dyDescent="0.25">
      <c r="A244" s="868" t="s">
        <v>5519</v>
      </c>
      <c r="B244" s="197" t="s">
        <v>5380</v>
      </c>
      <c r="C244" s="166" t="s">
        <v>53</v>
      </c>
      <c r="D244" s="860">
        <v>14</v>
      </c>
      <c r="E244" s="860">
        <v>14</v>
      </c>
      <c r="F244" s="850"/>
      <c r="G244" s="851"/>
      <c r="H244" s="850"/>
      <c r="I244" s="860">
        <v>12</v>
      </c>
      <c r="J244" s="850"/>
      <c r="K244" s="851"/>
      <c r="L244" s="850"/>
      <c r="M244" s="860"/>
      <c r="N244" s="850"/>
      <c r="O244" s="851"/>
      <c r="P244" s="850"/>
      <c r="Q244" s="860">
        <f>COUNTIFS(D9:D229,"Déjeuner",U9:U229,"Légume cuit")</f>
        <v>14</v>
      </c>
      <c r="R244" s="850"/>
      <c r="S244" s="851"/>
      <c r="T244" s="850"/>
      <c r="U244" s="166" t="str">
        <f>IF(COUNTIF(I9:AC117,"&lt;&gt;")=0,"A SAISIR",IF(AND(D244="",E244=""),"LIBRE",IF(AND(D244&lt;&gt;"",Q244&lt;D244),"MANQUE",IF(AND(E244&lt;&gt;"",Q244&gt;E244),"TROP","OK"))))</f>
        <v>OK</v>
      </c>
      <c r="V244" s="850"/>
      <c r="W244" s="851"/>
      <c r="X244" s="850"/>
      <c r="Y244" s="861">
        <f>COUNTIFS(D9:D229,"Dîner",U9:U229,"Légume cuit")</f>
        <v>14</v>
      </c>
      <c r="Z244" s="850"/>
      <c r="AA244" s="851"/>
      <c r="AB244" s="850"/>
      <c r="AC244" s="166" t="str">
        <f>IF(COUNTIF(I121:AC229,"&lt;&gt;")=0,"A SAISIR",IF(AND(I244="",M244=""),"LIBRE",IF(AND(I244&lt;&gt;"",Y244&lt;I244),"MANQUE",IF(AND(M244&lt;&gt;"",Y244&gt;M244),"TROP","OK"))))</f>
        <v>OK</v>
      </c>
      <c r="AD244" s="850"/>
      <c r="AE244" s="851"/>
      <c r="AF244" s="850"/>
      <c r="AG244" s="862" t="s">
        <v>5520</v>
      </c>
      <c r="AH244" s="197"/>
      <c r="AI244" s="197"/>
      <c r="AJ244" s="197"/>
      <c r="AK244" s="197"/>
    </row>
    <row r="245" spans="1:37" ht="50.1" customHeight="1" x14ac:dyDescent="0.25">
      <c r="A245" s="869" t="s">
        <v>5521</v>
      </c>
      <c r="B245" s="197" t="s">
        <v>5383</v>
      </c>
      <c r="C245" s="166" t="s">
        <v>53</v>
      </c>
      <c r="D245" s="860">
        <v>14</v>
      </c>
      <c r="E245" s="860">
        <v>14</v>
      </c>
      <c r="F245" s="850"/>
      <c r="G245" s="851"/>
      <c r="H245" s="850"/>
      <c r="I245" s="860">
        <v>12</v>
      </c>
      <c r="J245" s="850"/>
      <c r="K245" s="851"/>
      <c r="L245" s="850"/>
      <c r="M245" s="860"/>
      <c r="N245" s="850"/>
      <c r="O245" s="851"/>
      <c r="P245" s="850"/>
      <c r="Q245" s="860">
        <f>COUNTIFS(D9:D229,"Déjeuner",U9:U229,"Féculent/légume sec/céréale")</f>
        <v>14</v>
      </c>
      <c r="R245" s="850"/>
      <c r="S245" s="851"/>
      <c r="T245" s="850"/>
      <c r="U245" s="166" t="str">
        <f>IF(COUNTIF(I9:AC117,"&lt;&gt;")=0,"A SAISIR",IF(AND(D245="",E245=""),"LIBRE",IF(AND(D245&lt;&gt;"",Q245&lt;D245),"MANQUE",IF(AND(E245&lt;&gt;"",Q245&gt;E245),"TROP","OK"))))</f>
        <v>OK</v>
      </c>
      <c r="V245" s="850"/>
      <c r="W245" s="851"/>
      <c r="X245" s="850"/>
      <c r="Y245" s="861">
        <f>COUNTIFS(D9:D229,"Dîner",U9:U229,"Féculent/légume sec/céréale")</f>
        <v>14</v>
      </c>
      <c r="Z245" s="850"/>
      <c r="AA245" s="851"/>
      <c r="AB245" s="850"/>
      <c r="AC245" s="166" t="str">
        <f>IF(COUNTIF(I121:AC229,"&lt;&gt;")=0,"A SAISIR",IF(AND(I245="",M245=""),"LIBRE",IF(AND(I245&lt;&gt;"",Y245&lt;I245),"MANQUE",IF(AND(M245&lt;&gt;"",Y245&gt;M245),"TROP","OK"))))</f>
        <v>OK</v>
      </c>
      <c r="AD245" s="850"/>
      <c r="AE245" s="851"/>
      <c r="AF245" s="850"/>
      <c r="AG245" s="862" t="s">
        <v>5522</v>
      </c>
      <c r="AH245" s="197"/>
      <c r="AI245" s="197"/>
      <c r="AJ245" s="197"/>
      <c r="AK245" s="197"/>
    </row>
    <row r="246" spans="1:37" ht="50.1" customHeight="1" x14ac:dyDescent="0.25">
      <c r="A246" s="870" t="s">
        <v>5523</v>
      </c>
      <c r="B246" s="197" t="s">
        <v>5386</v>
      </c>
      <c r="C246" s="166" t="s">
        <v>5129</v>
      </c>
      <c r="D246" s="860">
        <v>16</v>
      </c>
      <c r="E246" s="860"/>
      <c r="F246" s="850"/>
      <c r="G246" s="851"/>
      <c r="H246" s="850"/>
      <c r="I246" s="860">
        <v>12</v>
      </c>
      <c r="J246" s="850"/>
      <c r="K246" s="851"/>
      <c r="L246" s="850"/>
      <c r="M246" s="860"/>
      <c r="N246" s="850"/>
      <c r="O246" s="851"/>
      <c r="P246" s="850"/>
      <c r="Q246" s="860">
        <f>COUNTIFS(D9:D229,"Déjeuner",Y9:Y229,"Fromage Ca &gt;=150 mg")</f>
        <v>16</v>
      </c>
      <c r="R246" s="850"/>
      <c r="S246" s="851"/>
      <c r="T246" s="850"/>
      <c r="U246" s="166" t="str">
        <f>IF(COUNTIF(I9:AC117,"&lt;&gt;")=0,"A SAISIR",IF(AND(D246="",E246=""),"LIBRE",IF(AND(D246&lt;&gt;"",Q246&lt;D246),"MANQUE",IF(AND(E246&lt;&gt;"",Q246&gt;E246),"TROP","OK"))))</f>
        <v>OK</v>
      </c>
      <c r="V246" s="850"/>
      <c r="W246" s="851"/>
      <c r="X246" s="850"/>
      <c r="Y246" s="861">
        <f>COUNTIFS(D9:D229,"Dîner",Y9:Y229,"Fromage Ca &gt;=150 mg")</f>
        <v>12</v>
      </c>
      <c r="Z246" s="850"/>
      <c r="AA246" s="851"/>
      <c r="AB246" s="850"/>
      <c r="AC246" s="166" t="str">
        <f>IF(COUNTIF(I121:AC229,"&lt;&gt;")=0,"A SAISIR",IF(AND(I246="",M246=""),"LIBRE",IF(AND(I246&lt;&gt;"",Y246&lt;I246),"MANQUE",IF(AND(M246&lt;&gt;"",Y246&gt;M246),"TROP","OK"))))</f>
        <v>OK</v>
      </c>
      <c r="AD246" s="850"/>
      <c r="AE246" s="851"/>
      <c r="AF246" s="850"/>
      <c r="AG246" s="862" t="s">
        <v>5524</v>
      </c>
      <c r="AH246" s="197"/>
      <c r="AI246" s="197"/>
      <c r="AJ246" s="197"/>
      <c r="AK246" s="197"/>
    </row>
    <row r="247" spans="1:37" ht="50.1" customHeight="1" x14ac:dyDescent="0.25">
      <c r="A247" s="871" t="s">
        <v>5525</v>
      </c>
      <c r="B247" s="197" t="s">
        <v>5389</v>
      </c>
      <c r="C247" s="166" t="s">
        <v>5129</v>
      </c>
      <c r="D247" s="860">
        <v>2</v>
      </c>
      <c r="E247" s="860"/>
      <c r="F247" s="850"/>
      <c r="G247" s="851"/>
      <c r="H247" s="850"/>
      <c r="I247" s="860">
        <v>2</v>
      </c>
      <c r="J247" s="850"/>
      <c r="K247" s="851"/>
      <c r="L247" s="850"/>
      <c r="M247" s="860"/>
      <c r="N247" s="850"/>
      <c r="O247" s="851"/>
      <c r="P247" s="850"/>
      <c r="Q247" s="860">
        <f>COUNTIFS(D9:D229,"Déjeuner",Y9:Y229,"Fromage Ca 100-150 mg")</f>
        <v>12</v>
      </c>
      <c r="R247" s="850"/>
      <c r="S247" s="851"/>
      <c r="T247" s="850"/>
      <c r="U247" s="166" t="str">
        <f>IF(COUNTIF(I9:AC117,"&lt;&gt;")=0,"A SAISIR",IF(AND(D247="",E247=""),"LIBRE",IF(AND(D247&lt;&gt;"",Q247&lt;D247),"MANQUE",IF(AND(E247&lt;&gt;"",Q247&gt;E247),"TROP","OK"))))</f>
        <v>OK</v>
      </c>
      <c r="V247" s="850"/>
      <c r="W247" s="851"/>
      <c r="X247" s="850"/>
      <c r="Y247" s="861">
        <f>COUNTIFS(D9:D229,"Dîner",Y9:Y229,"Fromage Ca 100-150 mg")</f>
        <v>2</v>
      </c>
      <c r="Z247" s="850"/>
      <c r="AA247" s="851"/>
      <c r="AB247" s="850"/>
      <c r="AC247" s="166" t="str">
        <f>IF(COUNTIF(I121:AC229,"&lt;&gt;")=0,"A SAISIR",IF(AND(I247="",M247=""),"LIBRE",IF(AND(I247&lt;&gt;"",Y247&lt;I247),"MANQUE",IF(AND(M247&lt;&gt;"",Y247&gt;M247),"TROP","OK"))))</f>
        <v>OK</v>
      </c>
      <c r="AD247" s="850"/>
      <c r="AE247" s="851"/>
      <c r="AF247" s="850"/>
      <c r="AG247" s="862" t="s">
        <v>5526</v>
      </c>
      <c r="AH247" s="197"/>
      <c r="AI247" s="197"/>
      <c r="AJ247" s="197"/>
      <c r="AK247" s="197"/>
    </row>
    <row r="248" spans="1:37" ht="50.1" customHeight="1" x14ac:dyDescent="0.25">
      <c r="A248" s="872" t="s">
        <v>5527</v>
      </c>
      <c r="B248" s="197" t="s">
        <v>5391</v>
      </c>
      <c r="C248" s="166" t="s">
        <v>5528</v>
      </c>
      <c r="D248" s="860">
        <v>10</v>
      </c>
      <c r="E248" s="860"/>
      <c r="F248" s="850"/>
      <c r="G248" s="851"/>
      <c r="H248" s="850"/>
      <c r="I248" s="860">
        <v>12</v>
      </c>
      <c r="J248" s="850"/>
      <c r="K248" s="851"/>
      <c r="L248" s="850"/>
      <c r="M248" s="860"/>
      <c r="N248" s="850"/>
      <c r="O248" s="851"/>
      <c r="P248" s="850"/>
      <c r="Q248" s="860">
        <f>COUNTIFS(D9:D229,"Déjeuner",Y9:Y229,"Laitage Ca &gt;100mg MG&lt;5g")+COUNTIFS(D9:D229,"Déjeuner",AC9:AC229,"Dessert lacté Ca &gt;100mg MG&lt;5g")</f>
        <v>6</v>
      </c>
      <c r="R248" s="850"/>
      <c r="S248" s="851"/>
      <c r="T248" s="850"/>
      <c r="U248" s="166" t="str">
        <f>IF(COUNTIF(I9:AC117,"&lt;&gt;")=0,"A SAISIR",IF(AND(D248="",E248=""),"LIBRE",IF(AND(D248&lt;&gt;"",Q248&lt;D248),"MANQUE",IF(AND(E248&lt;&gt;"",Q248&gt;E248),"TROP","OK"))))</f>
        <v>MANQUE</v>
      </c>
      <c r="V248" s="850"/>
      <c r="W248" s="851"/>
      <c r="X248" s="850"/>
      <c r="Y248" s="861">
        <f>COUNTIFS(D9:D229,"Dîner",Y9:Y229,"Laitage Ca &gt;100mg MG&lt;5g")+COUNTIFS(D9:D229,"Dîner",AC9:AC229,"Dessert lacté Ca &gt;100mg MG&lt;5g")</f>
        <v>24</v>
      </c>
      <c r="Z248" s="850"/>
      <c r="AA248" s="851"/>
      <c r="AB248" s="850"/>
      <c r="AC248" s="166" t="str">
        <f>IF(COUNTIF(I121:AC229,"&lt;&gt;")=0,"A SAISIR",IF(AND(I248="",M248=""),"LIBRE",IF(AND(I248&lt;&gt;"",Y248&lt;I248),"MANQUE",IF(AND(M248&lt;&gt;"",Y248&gt;M248),"TROP","OK"))))</f>
        <v>OK</v>
      </c>
      <c r="AD248" s="850"/>
      <c r="AE248" s="851"/>
      <c r="AF248" s="850"/>
      <c r="AG248" s="862" t="s">
        <v>5529</v>
      </c>
      <c r="AH248" s="197"/>
      <c r="AI248" s="197"/>
      <c r="AJ248" s="197"/>
      <c r="AK248" s="197"/>
    </row>
    <row r="249" spans="1:37" ht="50.1" customHeight="1" x14ac:dyDescent="0.25">
      <c r="A249" s="873" t="s">
        <v>5530</v>
      </c>
      <c r="B249" s="197" t="s">
        <v>5394</v>
      </c>
      <c r="C249" s="166" t="s">
        <v>56</v>
      </c>
      <c r="D249" s="860">
        <v>12</v>
      </c>
      <c r="E249" s="860"/>
      <c r="F249" s="850"/>
      <c r="G249" s="851"/>
      <c r="H249" s="850"/>
      <c r="I249" s="860">
        <v>8</v>
      </c>
      <c r="J249" s="850"/>
      <c r="K249" s="851"/>
      <c r="L249" s="850"/>
      <c r="M249" s="860"/>
      <c r="N249" s="850"/>
      <c r="O249" s="851"/>
      <c r="P249" s="850"/>
      <c r="Q249" s="860">
        <f>COUNTIFS(D9:D229,"Déjeuner",AC9:AC229,"Fruit cru")</f>
        <v>12</v>
      </c>
      <c r="R249" s="850"/>
      <c r="S249" s="851"/>
      <c r="T249" s="850"/>
      <c r="U249" s="166" t="str">
        <f>IF(COUNTIF(I9:AC117,"&lt;&gt;")=0,"A SAISIR",IF(AND(D249="",E249=""),"LIBRE",IF(AND(D249&lt;&gt;"",Q249&lt;D249),"MANQUE",IF(AND(E249&lt;&gt;"",Q249&gt;E249),"TROP","OK"))))</f>
        <v>OK</v>
      </c>
      <c r="V249" s="850"/>
      <c r="W249" s="851"/>
      <c r="X249" s="850"/>
      <c r="Y249" s="861">
        <f>COUNTIFS(D9:D229,"Dîner",AC9:AC229,"Fruit cru")</f>
        <v>8</v>
      </c>
      <c r="Z249" s="850"/>
      <c r="AA249" s="851"/>
      <c r="AB249" s="850"/>
      <c r="AC249" s="166" t="str">
        <f>IF(COUNTIF(I121:AC229,"&lt;&gt;")=0,"A SAISIR",IF(AND(I249="",M249=""),"LIBRE",IF(AND(I249&lt;&gt;"",Y249&lt;I249),"MANQUE",IF(AND(M249&lt;&gt;"",Y249&gt;M249),"TROP","OK"))))</f>
        <v>OK</v>
      </c>
      <c r="AD249" s="850"/>
      <c r="AE249" s="851"/>
      <c r="AF249" s="850"/>
      <c r="AG249" s="862" t="s">
        <v>5531</v>
      </c>
      <c r="AH249" s="197"/>
      <c r="AI249" s="197"/>
      <c r="AJ249" s="197"/>
      <c r="AK249" s="197"/>
    </row>
  </sheetData>
  <mergeCells count="823">
    <mergeCell ref="AI13:AI15"/>
    <mergeCell ref="AH9:AH11"/>
    <mergeCell ref="AI9:AI11"/>
    <mergeCell ref="A13:A15"/>
    <mergeCell ref="B13:B15"/>
    <mergeCell ref="C13:C15"/>
    <mergeCell ref="D13:D15"/>
    <mergeCell ref="E13:E15"/>
    <mergeCell ref="I13:I15"/>
    <mergeCell ref="M13:M15"/>
    <mergeCell ref="Q13:Q15"/>
    <mergeCell ref="M9:M11"/>
    <mergeCell ref="Q9:Q11"/>
    <mergeCell ref="U9:U11"/>
    <mergeCell ref="Y9:Y11"/>
    <mergeCell ref="AC9:AC11"/>
    <mergeCell ref="AG9:AG11"/>
    <mergeCell ref="A9:A11"/>
    <mergeCell ref="B9:B11"/>
    <mergeCell ref="C9:C11"/>
    <mergeCell ref="D9:D11"/>
    <mergeCell ref="E9:E11"/>
    <mergeCell ref="I9:I11"/>
    <mergeCell ref="C17:C19"/>
    <mergeCell ref="D17:D19"/>
    <mergeCell ref="E17:E19"/>
    <mergeCell ref="I17:I19"/>
    <mergeCell ref="U13:U15"/>
    <mergeCell ref="Y13:Y15"/>
    <mergeCell ref="AC13:AC15"/>
    <mergeCell ref="AG13:AG15"/>
    <mergeCell ref="AH13:AH15"/>
    <mergeCell ref="U21:U23"/>
    <mergeCell ref="Y21:Y23"/>
    <mergeCell ref="AC21:AC23"/>
    <mergeCell ref="AG21:AG23"/>
    <mergeCell ref="AH21:AH23"/>
    <mergeCell ref="AI21:AI23"/>
    <mergeCell ref="AH17:AH19"/>
    <mergeCell ref="AI17:AI19"/>
    <mergeCell ref="A21:A23"/>
    <mergeCell ref="B21:B23"/>
    <mergeCell ref="C21:C23"/>
    <mergeCell ref="D21:D23"/>
    <mergeCell ref="E21:E23"/>
    <mergeCell ref="I21:I23"/>
    <mergeCell ref="M21:M23"/>
    <mergeCell ref="Q21:Q23"/>
    <mergeCell ref="M17:M19"/>
    <mergeCell ref="Q17:Q19"/>
    <mergeCell ref="U17:U19"/>
    <mergeCell ref="Y17:Y19"/>
    <mergeCell ref="AC17:AC19"/>
    <mergeCell ref="AG17:AG19"/>
    <mergeCell ref="A17:A19"/>
    <mergeCell ref="B17:B19"/>
    <mergeCell ref="AI29:AI31"/>
    <mergeCell ref="AH25:AH27"/>
    <mergeCell ref="AI25:AI27"/>
    <mergeCell ref="A29:A31"/>
    <mergeCell ref="B29:B31"/>
    <mergeCell ref="C29:C31"/>
    <mergeCell ref="D29:D31"/>
    <mergeCell ref="E29:E31"/>
    <mergeCell ref="I29:I31"/>
    <mergeCell ref="M29:M31"/>
    <mergeCell ref="Q29:Q31"/>
    <mergeCell ref="M25:M27"/>
    <mergeCell ref="Q25:Q27"/>
    <mergeCell ref="U25:U27"/>
    <mergeCell ref="Y25:Y27"/>
    <mergeCell ref="AC25:AC27"/>
    <mergeCell ref="AG25:AG27"/>
    <mergeCell ref="A25:A27"/>
    <mergeCell ref="B25:B27"/>
    <mergeCell ref="C25:C27"/>
    <mergeCell ref="D25:D27"/>
    <mergeCell ref="E25:E27"/>
    <mergeCell ref="I25:I27"/>
    <mergeCell ref="C33:C35"/>
    <mergeCell ref="D33:D35"/>
    <mergeCell ref="E33:E35"/>
    <mergeCell ref="I33:I35"/>
    <mergeCell ref="U29:U31"/>
    <mergeCell ref="Y29:Y31"/>
    <mergeCell ref="AC29:AC31"/>
    <mergeCell ref="AG29:AG31"/>
    <mergeCell ref="AH29:AH31"/>
    <mergeCell ref="U37:U39"/>
    <mergeCell ref="Y37:Y39"/>
    <mergeCell ref="AC37:AC39"/>
    <mergeCell ref="AG37:AG39"/>
    <mergeCell ref="AH37:AH39"/>
    <mergeCell ref="AI37:AI39"/>
    <mergeCell ref="AH33:AH35"/>
    <mergeCell ref="AI33:AI35"/>
    <mergeCell ref="A37:A39"/>
    <mergeCell ref="B37:B39"/>
    <mergeCell ref="C37:C39"/>
    <mergeCell ref="D37:D39"/>
    <mergeCell ref="E37:E39"/>
    <mergeCell ref="I37:I39"/>
    <mergeCell ref="M37:M39"/>
    <mergeCell ref="Q37:Q39"/>
    <mergeCell ref="M33:M35"/>
    <mergeCell ref="Q33:Q35"/>
    <mergeCell ref="U33:U35"/>
    <mergeCell ref="Y33:Y35"/>
    <mergeCell ref="AC33:AC35"/>
    <mergeCell ref="AG33:AG35"/>
    <mergeCell ref="A33:A35"/>
    <mergeCell ref="B33:B35"/>
    <mergeCell ref="AI45:AI47"/>
    <mergeCell ref="AH41:AH43"/>
    <mergeCell ref="AI41:AI43"/>
    <mergeCell ref="A45:A47"/>
    <mergeCell ref="B45:B47"/>
    <mergeCell ref="C45:C47"/>
    <mergeCell ref="D45:D47"/>
    <mergeCell ref="E45:E47"/>
    <mergeCell ref="I45:I47"/>
    <mergeCell ref="M45:M47"/>
    <mergeCell ref="Q45:Q47"/>
    <mergeCell ref="M41:M43"/>
    <mergeCell ref="Q41:Q43"/>
    <mergeCell ref="U41:U43"/>
    <mergeCell ref="Y41:Y43"/>
    <mergeCell ref="AC41:AC43"/>
    <mergeCell ref="AG41:AG43"/>
    <mergeCell ref="A41:A43"/>
    <mergeCell ref="B41:B43"/>
    <mergeCell ref="C41:C43"/>
    <mergeCell ref="D41:D43"/>
    <mergeCell ref="E41:E43"/>
    <mergeCell ref="I41:I43"/>
    <mergeCell ref="C49:C51"/>
    <mergeCell ref="D49:D51"/>
    <mergeCell ref="E49:E51"/>
    <mergeCell ref="I49:I51"/>
    <mergeCell ref="U45:U47"/>
    <mergeCell ref="Y45:Y47"/>
    <mergeCell ref="AC45:AC47"/>
    <mergeCell ref="AG45:AG47"/>
    <mergeCell ref="AH45:AH47"/>
    <mergeCell ref="U53:U55"/>
    <mergeCell ref="Y53:Y55"/>
    <mergeCell ref="AC53:AC55"/>
    <mergeCell ref="AG53:AG55"/>
    <mergeCell ref="AH53:AH55"/>
    <mergeCell ref="AI53:AI55"/>
    <mergeCell ref="AH49:AH51"/>
    <mergeCell ref="AI49:AI51"/>
    <mergeCell ref="A53:A55"/>
    <mergeCell ref="B53:B55"/>
    <mergeCell ref="C53:C55"/>
    <mergeCell ref="D53:D55"/>
    <mergeCell ref="E53:E55"/>
    <mergeCell ref="I53:I55"/>
    <mergeCell ref="M53:M55"/>
    <mergeCell ref="Q53:Q55"/>
    <mergeCell ref="M49:M51"/>
    <mergeCell ref="Q49:Q51"/>
    <mergeCell ref="U49:U51"/>
    <mergeCell ref="Y49:Y51"/>
    <mergeCell ref="AC49:AC51"/>
    <mergeCell ref="AG49:AG51"/>
    <mergeCell ref="A49:A51"/>
    <mergeCell ref="B49:B51"/>
    <mergeCell ref="AI61:AI63"/>
    <mergeCell ref="AH57:AH59"/>
    <mergeCell ref="AI57:AI59"/>
    <mergeCell ref="A61:A63"/>
    <mergeCell ref="B61:B63"/>
    <mergeCell ref="C61:C63"/>
    <mergeCell ref="D61:D63"/>
    <mergeCell ref="E61:E63"/>
    <mergeCell ref="I61:I63"/>
    <mergeCell ref="M61:M63"/>
    <mergeCell ref="Q61:Q63"/>
    <mergeCell ref="M57:M59"/>
    <mergeCell ref="Q57:Q59"/>
    <mergeCell ref="U57:U59"/>
    <mergeCell ref="Y57:Y59"/>
    <mergeCell ref="AC57:AC59"/>
    <mergeCell ref="AG57:AG59"/>
    <mergeCell ref="A57:A59"/>
    <mergeCell ref="B57:B59"/>
    <mergeCell ref="C57:C59"/>
    <mergeCell ref="D57:D59"/>
    <mergeCell ref="E57:E59"/>
    <mergeCell ref="I57:I59"/>
    <mergeCell ref="C65:C67"/>
    <mergeCell ref="D65:D67"/>
    <mergeCell ref="E65:E67"/>
    <mergeCell ref="I65:I67"/>
    <mergeCell ref="U61:U63"/>
    <mergeCell ref="Y61:Y63"/>
    <mergeCell ref="AC61:AC63"/>
    <mergeCell ref="AG61:AG63"/>
    <mergeCell ref="AH61:AH63"/>
    <mergeCell ref="U69:U71"/>
    <mergeCell ref="Y69:Y71"/>
    <mergeCell ref="AC69:AC71"/>
    <mergeCell ref="AG69:AG71"/>
    <mergeCell ref="AH69:AH71"/>
    <mergeCell ref="AI69:AI71"/>
    <mergeCell ref="AH65:AH67"/>
    <mergeCell ref="AI65:AI67"/>
    <mergeCell ref="A69:A71"/>
    <mergeCell ref="B69:B71"/>
    <mergeCell ref="C69:C71"/>
    <mergeCell ref="D69:D71"/>
    <mergeCell ref="E69:E71"/>
    <mergeCell ref="I69:I71"/>
    <mergeCell ref="M69:M71"/>
    <mergeCell ref="Q69:Q71"/>
    <mergeCell ref="M65:M67"/>
    <mergeCell ref="Q65:Q67"/>
    <mergeCell ref="U65:U67"/>
    <mergeCell ref="Y65:Y67"/>
    <mergeCell ref="AC65:AC67"/>
    <mergeCell ref="AG65:AG67"/>
    <mergeCell ref="A65:A67"/>
    <mergeCell ref="B65:B67"/>
    <mergeCell ref="AI77:AI79"/>
    <mergeCell ref="AH73:AH75"/>
    <mergeCell ref="AI73:AI75"/>
    <mergeCell ref="A77:A79"/>
    <mergeCell ref="B77:B79"/>
    <mergeCell ref="C77:C79"/>
    <mergeCell ref="D77:D79"/>
    <mergeCell ref="E77:E79"/>
    <mergeCell ref="I77:I79"/>
    <mergeCell ref="M77:M79"/>
    <mergeCell ref="Q77:Q79"/>
    <mergeCell ref="M73:M75"/>
    <mergeCell ref="Q73:Q75"/>
    <mergeCell ref="U73:U75"/>
    <mergeCell ref="Y73:Y75"/>
    <mergeCell ref="AC73:AC75"/>
    <mergeCell ref="AG73:AG75"/>
    <mergeCell ref="A73:A75"/>
    <mergeCell ref="B73:B75"/>
    <mergeCell ref="C73:C75"/>
    <mergeCell ref="D73:D75"/>
    <mergeCell ref="E73:E75"/>
    <mergeCell ref="I73:I75"/>
    <mergeCell ref="C81:C83"/>
    <mergeCell ref="D81:D83"/>
    <mergeCell ref="E81:E83"/>
    <mergeCell ref="I81:I83"/>
    <mergeCell ref="U77:U79"/>
    <mergeCell ref="Y77:Y79"/>
    <mergeCell ref="AC77:AC79"/>
    <mergeCell ref="AG77:AG79"/>
    <mergeCell ref="AH77:AH79"/>
    <mergeCell ref="U85:U87"/>
    <mergeCell ref="Y85:Y87"/>
    <mergeCell ref="AC85:AC87"/>
    <mergeCell ref="AG85:AG87"/>
    <mergeCell ref="AH85:AH87"/>
    <mergeCell ref="AI85:AI87"/>
    <mergeCell ref="AH81:AH83"/>
    <mergeCell ref="AI81:AI83"/>
    <mergeCell ref="A85:A87"/>
    <mergeCell ref="B85:B87"/>
    <mergeCell ref="C85:C87"/>
    <mergeCell ref="D85:D87"/>
    <mergeCell ref="E85:E87"/>
    <mergeCell ref="I85:I87"/>
    <mergeCell ref="M85:M87"/>
    <mergeCell ref="Q85:Q87"/>
    <mergeCell ref="M81:M83"/>
    <mergeCell ref="Q81:Q83"/>
    <mergeCell ref="U81:U83"/>
    <mergeCell ref="Y81:Y83"/>
    <mergeCell ref="AC81:AC83"/>
    <mergeCell ref="AG81:AG83"/>
    <mergeCell ref="A81:A83"/>
    <mergeCell ref="B81:B83"/>
    <mergeCell ref="AI93:AI95"/>
    <mergeCell ref="AH89:AH91"/>
    <mergeCell ref="AI89:AI91"/>
    <mergeCell ref="A93:A95"/>
    <mergeCell ref="B93:B95"/>
    <mergeCell ref="C93:C95"/>
    <mergeCell ref="D93:D95"/>
    <mergeCell ref="E93:E95"/>
    <mergeCell ref="I93:I95"/>
    <mergeCell ref="M93:M95"/>
    <mergeCell ref="Q93:Q95"/>
    <mergeCell ref="M89:M91"/>
    <mergeCell ref="Q89:Q91"/>
    <mergeCell ref="U89:U91"/>
    <mergeCell ref="Y89:Y91"/>
    <mergeCell ref="AC89:AC91"/>
    <mergeCell ref="AG89:AG91"/>
    <mergeCell ref="A89:A91"/>
    <mergeCell ref="B89:B91"/>
    <mergeCell ref="C89:C91"/>
    <mergeCell ref="D89:D91"/>
    <mergeCell ref="E89:E91"/>
    <mergeCell ref="I89:I91"/>
    <mergeCell ref="C97:C99"/>
    <mergeCell ref="D97:D99"/>
    <mergeCell ref="E97:E99"/>
    <mergeCell ref="I97:I99"/>
    <mergeCell ref="U93:U95"/>
    <mergeCell ref="Y93:Y95"/>
    <mergeCell ref="AC93:AC95"/>
    <mergeCell ref="AG93:AG95"/>
    <mergeCell ref="AH93:AH95"/>
    <mergeCell ref="U101:U103"/>
    <mergeCell ref="Y101:Y103"/>
    <mergeCell ref="AC101:AC103"/>
    <mergeCell ref="AG101:AG103"/>
    <mergeCell ref="AH101:AH103"/>
    <mergeCell ref="AI101:AI103"/>
    <mergeCell ref="AH97:AH99"/>
    <mergeCell ref="AI97:AI99"/>
    <mergeCell ref="A101:A103"/>
    <mergeCell ref="B101:B103"/>
    <mergeCell ref="C101:C103"/>
    <mergeCell ref="D101:D103"/>
    <mergeCell ref="E101:E103"/>
    <mergeCell ref="I101:I103"/>
    <mergeCell ref="M101:M103"/>
    <mergeCell ref="Q101:Q103"/>
    <mergeCell ref="M97:M99"/>
    <mergeCell ref="Q97:Q99"/>
    <mergeCell ref="U97:U99"/>
    <mergeCell ref="Y97:Y99"/>
    <mergeCell ref="AC97:AC99"/>
    <mergeCell ref="AG97:AG99"/>
    <mergeCell ref="A97:A99"/>
    <mergeCell ref="B97:B99"/>
    <mergeCell ref="AI109:AI111"/>
    <mergeCell ref="AH105:AH107"/>
    <mergeCell ref="AI105:AI107"/>
    <mergeCell ref="A109:A111"/>
    <mergeCell ref="B109:B111"/>
    <mergeCell ref="C109:C111"/>
    <mergeCell ref="D109:D111"/>
    <mergeCell ref="E109:E111"/>
    <mergeCell ref="I109:I111"/>
    <mergeCell ref="M109:M111"/>
    <mergeCell ref="Q109:Q111"/>
    <mergeCell ref="M105:M107"/>
    <mergeCell ref="Q105:Q107"/>
    <mergeCell ref="U105:U107"/>
    <mergeCell ref="Y105:Y107"/>
    <mergeCell ref="AC105:AC107"/>
    <mergeCell ref="AG105:AG107"/>
    <mergeCell ref="A105:A107"/>
    <mergeCell ref="B105:B107"/>
    <mergeCell ref="C105:C107"/>
    <mergeCell ref="D105:D107"/>
    <mergeCell ref="E105:E107"/>
    <mergeCell ref="I105:I107"/>
    <mergeCell ref="C113:C115"/>
    <mergeCell ref="D113:D115"/>
    <mergeCell ref="E113:E115"/>
    <mergeCell ref="I113:I115"/>
    <mergeCell ref="U109:U111"/>
    <mergeCell ref="Y109:Y111"/>
    <mergeCell ref="AC109:AC111"/>
    <mergeCell ref="AG109:AG111"/>
    <mergeCell ref="AH109:AH111"/>
    <mergeCell ref="U117:U119"/>
    <mergeCell ref="Y117:Y119"/>
    <mergeCell ref="AC117:AC119"/>
    <mergeCell ref="AG117:AG119"/>
    <mergeCell ref="AH117:AH119"/>
    <mergeCell ref="AI117:AI119"/>
    <mergeCell ref="AH113:AH115"/>
    <mergeCell ref="AI113:AI115"/>
    <mergeCell ref="A117:A119"/>
    <mergeCell ref="B117:B119"/>
    <mergeCell ref="C117:C119"/>
    <mergeCell ref="D117:D119"/>
    <mergeCell ref="E117:E119"/>
    <mergeCell ref="I117:I119"/>
    <mergeCell ref="M117:M119"/>
    <mergeCell ref="Q117:Q119"/>
    <mergeCell ref="M113:M115"/>
    <mergeCell ref="Q113:Q115"/>
    <mergeCell ref="U113:U115"/>
    <mergeCell ref="Y113:Y115"/>
    <mergeCell ref="AC113:AC115"/>
    <mergeCell ref="AG113:AG115"/>
    <mergeCell ref="A113:A115"/>
    <mergeCell ref="B113:B115"/>
    <mergeCell ref="AI125:AI127"/>
    <mergeCell ref="AH121:AH123"/>
    <mergeCell ref="AI121:AI123"/>
    <mergeCell ref="A125:A127"/>
    <mergeCell ref="B125:B127"/>
    <mergeCell ref="C125:C127"/>
    <mergeCell ref="D125:D127"/>
    <mergeCell ref="E125:E127"/>
    <mergeCell ref="I125:I127"/>
    <mergeCell ref="M125:M127"/>
    <mergeCell ref="Q125:Q127"/>
    <mergeCell ref="M121:M123"/>
    <mergeCell ref="Q121:Q123"/>
    <mergeCell ref="U121:U123"/>
    <mergeCell ref="Y121:Y123"/>
    <mergeCell ref="AC121:AC123"/>
    <mergeCell ref="AG121:AG123"/>
    <mergeCell ref="A121:A123"/>
    <mergeCell ref="B121:B123"/>
    <mergeCell ref="C121:C123"/>
    <mergeCell ref="D121:D123"/>
    <mergeCell ref="E121:E123"/>
    <mergeCell ref="I121:I123"/>
    <mergeCell ref="C129:C131"/>
    <mergeCell ref="D129:D131"/>
    <mergeCell ref="E129:E131"/>
    <mergeCell ref="I129:I131"/>
    <mergeCell ref="U125:U127"/>
    <mergeCell ref="Y125:Y127"/>
    <mergeCell ref="AC125:AC127"/>
    <mergeCell ref="AG125:AG127"/>
    <mergeCell ref="AH125:AH127"/>
    <mergeCell ref="U133:U135"/>
    <mergeCell ref="Y133:Y135"/>
    <mergeCell ref="AC133:AC135"/>
    <mergeCell ref="AG133:AG135"/>
    <mergeCell ref="AH133:AH135"/>
    <mergeCell ref="AI133:AI135"/>
    <mergeCell ref="AH129:AH131"/>
    <mergeCell ref="AI129:AI131"/>
    <mergeCell ref="A133:A135"/>
    <mergeCell ref="B133:B135"/>
    <mergeCell ref="C133:C135"/>
    <mergeCell ref="D133:D135"/>
    <mergeCell ref="E133:E135"/>
    <mergeCell ref="I133:I135"/>
    <mergeCell ref="M133:M135"/>
    <mergeCell ref="Q133:Q135"/>
    <mergeCell ref="M129:M131"/>
    <mergeCell ref="Q129:Q131"/>
    <mergeCell ref="U129:U131"/>
    <mergeCell ref="Y129:Y131"/>
    <mergeCell ref="AC129:AC131"/>
    <mergeCell ref="AG129:AG131"/>
    <mergeCell ref="A129:A131"/>
    <mergeCell ref="B129:B131"/>
    <mergeCell ref="AI141:AI143"/>
    <mergeCell ref="AH137:AH139"/>
    <mergeCell ref="AI137:AI139"/>
    <mergeCell ref="A141:A143"/>
    <mergeCell ref="B141:B143"/>
    <mergeCell ref="C141:C143"/>
    <mergeCell ref="D141:D143"/>
    <mergeCell ref="E141:E143"/>
    <mergeCell ref="I141:I143"/>
    <mergeCell ref="M141:M143"/>
    <mergeCell ref="Q141:Q143"/>
    <mergeCell ref="M137:M139"/>
    <mergeCell ref="Q137:Q139"/>
    <mergeCell ref="U137:U139"/>
    <mergeCell ref="Y137:Y139"/>
    <mergeCell ref="AC137:AC139"/>
    <mergeCell ref="AG137:AG139"/>
    <mergeCell ref="A137:A139"/>
    <mergeCell ref="B137:B139"/>
    <mergeCell ref="C137:C139"/>
    <mergeCell ref="D137:D139"/>
    <mergeCell ref="E137:E139"/>
    <mergeCell ref="I137:I139"/>
    <mergeCell ref="C145:C147"/>
    <mergeCell ref="D145:D147"/>
    <mergeCell ref="E145:E147"/>
    <mergeCell ref="I145:I147"/>
    <mergeCell ref="U141:U143"/>
    <mergeCell ref="Y141:Y143"/>
    <mergeCell ref="AC141:AC143"/>
    <mergeCell ref="AG141:AG143"/>
    <mergeCell ref="AH141:AH143"/>
    <mergeCell ref="U149:U151"/>
    <mergeCell ref="Y149:Y151"/>
    <mergeCell ref="AC149:AC151"/>
    <mergeCell ref="AG149:AG151"/>
    <mergeCell ref="AH149:AH151"/>
    <mergeCell ref="AI149:AI151"/>
    <mergeCell ref="AH145:AH147"/>
    <mergeCell ref="AI145:AI147"/>
    <mergeCell ref="A149:A151"/>
    <mergeCell ref="B149:B151"/>
    <mergeCell ref="C149:C151"/>
    <mergeCell ref="D149:D151"/>
    <mergeCell ref="E149:E151"/>
    <mergeCell ref="I149:I151"/>
    <mergeCell ref="M149:M151"/>
    <mergeCell ref="Q149:Q151"/>
    <mergeCell ref="M145:M147"/>
    <mergeCell ref="Q145:Q147"/>
    <mergeCell ref="U145:U147"/>
    <mergeCell ref="Y145:Y147"/>
    <mergeCell ref="AC145:AC147"/>
    <mergeCell ref="AG145:AG147"/>
    <mergeCell ref="A145:A147"/>
    <mergeCell ref="B145:B147"/>
    <mergeCell ref="AI157:AI159"/>
    <mergeCell ref="AH153:AH155"/>
    <mergeCell ref="AI153:AI155"/>
    <mergeCell ref="A157:A159"/>
    <mergeCell ref="B157:B159"/>
    <mergeCell ref="C157:C159"/>
    <mergeCell ref="D157:D159"/>
    <mergeCell ref="E157:E159"/>
    <mergeCell ref="I157:I159"/>
    <mergeCell ref="M157:M159"/>
    <mergeCell ref="Q157:Q159"/>
    <mergeCell ref="M153:M155"/>
    <mergeCell ref="Q153:Q155"/>
    <mergeCell ref="U153:U155"/>
    <mergeCell ref="Y153:Y155"/>
    <mergeCell ref="AC153:AC155"/>
    <mergeCell ref="AG153:AG155"/>
    <mergeCell ref="A153:A155"/>
    <mergeCell ref="B153:B155"/>
    <mergeCell ref="C153:C155"/>
    <mergeCell ref="D153:D155"/>
    <mergeCell ref="E153:E155"/>
    <mergeCell ref="I153:I155"/>
    <mergeCell ref="C161:C163"/>
    <mergeCell ref="D161:D163"/>
    <mergeCell ref="E161:E163"/>
    <mergeCell ref="I161:I163"/>
    <mergeCell ref="U157:U159"/>
    <mergeCell ref="Y157:Y159"/>
    <mergeCell ref="AC157:AC159"/>
    <mergeCell ref="AG157:AG159"/>
    <mergeCell ref="AH157:AH159"/>
    <mergeCell ref="U165:U167"/>
    <mergeCell ref="Y165:Y167"/>
    <mergeCell ref="AC165:AC167"/>
    <mergeCell ref="AG165:AG167"/>
    <mergeCell ref="AH165:AH167"/>
    <mergeCell ref="AI165:AI167"/>
    <mergeCell ref="AH161:AH163"/>
    <mergeCell ref="AI161:AI163"/>
    <mergeCell ref="A165:A167"/>
    <mergeCell ref="B165:B167"/>
    <mergeCell ref="C165:C167"/>
    <mergeCell ref="D165:D167"/>
    <mergeCell ref="E165:E167"/>
    <mergeCell ref="I165:I167"/>
    <mergeCell ref="M165:M167"/>
    <mergeCell ref="Q165:Q167"/>
    <mergeCell ref="M161:M163"/>
    <mergeCell ref="Q161:Q163"/>
    <mergeCell ref="U161:U163"/>
    <mergeCell ref="Y161:Y163"/>
    <mergeCell ref="AC161:AC163"/>
    <mergeCell ref="AG161:AG163"/>
    <mergeCell ref="A161:A163"/>
    <mergeCell ref="B161:B163"/>
    <mergeCell ref="AI173:AI175"/>
    <mergeCell ref="AH169:AH171"/>
    <mergeCell ref="AI169:AI171"/>
    <mergeCell ref="A173:A175"/>
    <mergeCell ref="B173:B175"/>
    <mergeCell ref="C173:C175"/>
    <mergeCell ref="D173:D175"/>
    <mergeCell ref="E173:E175"/>
    <mergeCell ref="I173:I175"/>
    <mergeCell ref="M173:M175"/>
    <mergeCell ref="Q173:Q175"/>
    <mergeCell ref="M169:M171"/>
    <mergeCell ref="Q169:Q171"/>
    <mergeCell ref="U169:U171"/>
    <mergeCell ref="Y169:Y171"/>
    <mergeCell ref="AC169:AC171"/>
    <mergeCell ref="AG169:AG171"/>
    <mergeCell ref="A169:A171"/>
    <mergeCell ref="B169:B171"/>
    <mergeCell ref="C169:C171"/>
    <mergeCell ref="D169:D171"/>
    <mergeCell ref="E169:E171"/>
    <mergeCell ref="I169:I171"/>
    <mergeCell ref="C177:C179"/>
    <mergeCell ref="D177:D179"/>
    <mergeCell ref="E177:E179"/>
    <mergeCell ref="I177:I179"/>
    <mergeCell ref="U173:U175"/>
    <mergeCell ref="Y173:Y175"/>
    <mergeCell ref="AC173:AC175"/>
    <mergeCell ref="AG173:AG175"/>
    <mergeCell ref="AH173:AH175"/>
    <mergeCell ref="U181:U183"/>
    <mergeCell ref="Y181:Y183"/>
    <mergeCell ref="AC181:AC183"/>
    <mergeCell ref="AG181:AG183"/>
    <mergeCell ref="AH181:AH183"/>
    <mergeCell ref="AI181:AI183"/>
    <mergeCell ref="AH177:AH179"/>
    <mergeCell ref="AI177:AI179"/>
    <mergeCell ref="A181:A183"/>
    <mergeCell ref="B181:B183"/>
    <mergeCell ref="C181:C183"/>
    <mergeCell ref="D181:D183"/>
    <mergeCell ref="E181:E183"/>
    <mergeCell ref="I181:I183"/>
    <mergeCell ref="M181:M183"/>
    <mergeCell ref="Q181:Q183"/>
    <mergeCell ref="M177:M179"/>
    <mergeCell ref="Q177:Q179"/>
    <mergeCell ref="U177:U179"/>
    <mergeCell ref="Y177:Y179"/>
    <mergeCell ref="AC177:AC179"/>
    <mergeCell ref="AG177:AG179"/>
    <mergeCell ref="A177:A179"/>
    <mergeCell ref="B177:B179"/>
    <mergeCell ref="AI189:AI191"/>
    <mergeCell ref="AH185:AH187"/>
    <mergeCell ref="AI185:AI187"/>
    <mergeCell ref="A189:A191"/>
    <mergeCell ref="B189:B191"/>
    <mergeCell ref="C189:C191"/>
    <mergeCell ref="D189:D191"/>
    <mergeCell ref="E189:E191"/>
    <mergeCell ref="I189:I191"/>
    <mergeCell ref="M189:M191"/>
    <mergeCell ref="Q189:Q191"/>
    <mergeCell ref="M185:M187"/>
    <mergeCell ref="Q185:Q187"/>
    <mergeCell ref="U185:U187"/>
    <mergeCell ref="Y185:Y187"/>
    <mergeCell ref="AC185:AC187"/>
    <mergeCell ref="AG185:AG187"/>
    <mergeCell ref="A185:A187"/>
    <mergeCell ref="B185:B187"/>
    <mergeCell ref="C185:C187"/>
    <mergeCell ref="D185:D187"/>
    <mergeCell ref="E185:E187"/>
    <mergeCell ref="I185:I187"/>
    <mergeCell ref="C193:C195"/>
    <mergeCell ref="D193:D195"/>
    <mergeCell ref="E193:E195"/>
    <mergeCell ref="I193:I195"/>
    <mergeCell ref="U189:U191"/>
    <mergeCell ref="Y189:Y191"/>
    <mergeCell ref="AC189:AC191"/>
    <mergeCell ref="AG189:AG191"/>
    <mergeCell ref="AH189:AH191"/>
    <mergeCell ref="U197:U199"/>
    <mergeCell ref="Y197:Y199"/>
    <mergeCell ref="AC197:AC199"/>
    <mergeCell ref="AG197:AG199"/>
    <mergeCell ref="AH197:AH199"/>
    <mergeCell ref="AI197:AI199"/>
    <mergeCell ref="AH193:AH195"/>
    <mergeCell ref="AI193:AI195"/>
    <mergeCell ref="A197:A199"/>
    <mergeCell ref="B197:B199"/>
    <mergeCell ref="C197:C199"/>
    <mergeCell ref="D197:D199"/>
    <mergeCell ref="E197:E199"/>
    <mergeCell ref="I197:I199"/>
    <mergeCell ref="M197:M199"/>
    <mergeCell ref="Q197:Q199"/>
    <mergeCell ref="M193:M195"/>
    <mergeCell ref="Q193:Q195"/>
    <mergeCell ref="U193:U195"/>
    <mergeCell ref="Y193:Y195"/>
    <mergeCell ref="AC193:AC195"/>
    <mergeCell ref="AG193:AG195"/>
    <mergeCell ref="A193:A195"/>
    <mergeCell ref="B193:B195"/>
    <mergeCell ref="AI205:AI207"/>
    <mergeCell ref="AH201:AH203"/>
    <mergeCell ref="AI201:AI203"/>
    <mergeCell ref="A205:A207"/>
    <mergeCell ref="B205:B207"/>
    <mergeCell ref="C205:C207"/>
    <mergeCell ref="D205:D207"/>
    <mergeCell ref="E205:E207"/>
    <mergeCell ref="I205:I207"/>
    <mergeCell ref="M205:M207"/>
    <mergeCell ref="Q205:Q207"/>
    <mergeCell ref="M201:M203"/>
    <mergeCell ref="Q201:Q203"/>
    <mergeCell ref="U201:U203"/>
    <mergeCell ref="Y201:Y203"/>
    <mergeCell ref="AC201:AC203"/>
    <mergeCell ref="AG201:AG203"/>
    <mergeCell ref="A201:A203"/>
    <mergeCell ref="B201:B203"/>
    <mergeCell ref="C201:C203"/>
    <mergeCell ref="D201:D203"/>
    <mergeCell ref="E201:E203"/>
    <mergeCell ref="I201:I203"/>
    <mergeCell ref="C209:C211"/>
    <mergeCell ref="D209:D211"/>
    <mergeCell ref="E209:E211"/>
    <mergeCell ref="I209:I211"/>
    <mergeCell ref="U205:U207"/>
    <mergeCell ref="Y205:Y207"/>
    <mergeCell ref="AC205:AC207"/>
    <mergeCell ref="AG205:AG207"/>
    <mergeCell ref="AH205:AH207"/>
    <mergeCell ref="U213:U215"/>
    <mergeCell ref="Y213:Y215"/>
    <mergeCell ref="AC213:AC215"/>
    <mergeCell ref="AG213:AG215"/>
    <mergeCell ref="AH213:AH215"/>
    <mergeCell ref="AI213:AI215"/>
    <mergeCell ref="AH209:AH211"/>
    <mergeCell ref="AI209:AI211"/>
    <mergeCell ref="A213:A215"/>
    <mergeCell ref="B213:B215"/>
    <mergeCell ref="C213:C215"/>
    <mergeCell ref="D213:D215"/>
    <mergeCell ref="E213:E215"/>
    <mergeCell ref="I213:I215"/>
    <mergeCell ref="M213:M215"/>
    <mergeCell ref="Q213:Q215"/>
    <mergeCell ref="M209:M211"/>
    <mergeCell ref="Q209:Q211"/>
    <mergeCell ref="U209:U211"/>
    <mergeCell ref="Y209:Y211"/>
    <mergeCell ref="AC209:AC211"/>
    <mergeCell ref="AG209:AG211"/>
    <mergeCell ref="A209:A211"/>
    <mergeCell ref="B209:B211"/>
    <mergeCell ref="Y217:Y219"/>
    <mergeCell ref="AC217:AC219"/>
    <mergeCell ref="AG217:AG219"/>
    <mergeCell ref="A217:A219"/>
    <mergeCell ref="B217:B219"/>
    <mergeCell ref="C217:C219"/>
    <mergeCell ref="D217:D219"/>
    <mergeCell ref="E217:E219"/>
    <mergeCell ref="I217:I219"/>
    <mergeCell ref="A221:A223"/>
    <mergeCell ref="B221:B223"/>
    <mergeCell ref="C221:C223"/>
    <mergeCell ref="D221:D223"/>
    <mergeCell ref="E221:E223"/>
    <mergeCell ref="I221:I223"/>
    <mergeCell ref="M221:M223"/>
    <mergeCell ref="Q221:Q223"/>
    <mergeCell ref="M217:M219"/>
    <mergeCell ref="Q217:Q219"/>
    <mergeCell ref="A229:A231"/>
    <mergeCell ref="B229:B231"/>
    <mergeCell ref="C229:C231"/>
    <mergeCell ref="D229:D231"/>
    <mergeCell ref="E229:E231"/>
    <mergeCell ref="I229:I231"/>
    <mergeCell ref="M229:M231"/>
    <mergeCell ref="Q229:Q231"/>
    <mergeCell ref="M225:M227"/>
    <mergeCell ref="Q225:Q227"/>
    <mergeCell ref="A225:A227"/>
    <mergeCell ref="B225:B227"/>
    <mergeCell ref="C225:C227"/>
    <mergeCell ref="D225:D227"/>
    <mergeCell ref="E225:E227"/>
    <mergeCell ref="I225:I227"/>
    <mergeCell ref="AK21:AK23"/>
    <mergeCell ref="AK25:AK27"/>
    <mergeCell ref="AK29:AK31"/>
    <mergeCell ref="U229:U231"/>
    <mergeCell ref="Y229:Y231"/>
    <mergeCell ref="AC229:AC231"/>
    <mergeCell ref="AG229:AG231"/>
    <mergeCell ref="AH229:AH231"/>
    <mergeCell ref="AI229:AI231"/>
    <mergeCell ref="AH225:AH227"/>
    <mergeCell ref="AI225:AI227"/>
    <mergeCell ref="U225:U227"/>
    <mergeCell ref="Y225:Y227"/>
    <mergeCell ref="AC225:AC227"/>
    <mergeCell ref="AG225:AG227"/>
    <mergeCell ref="U221:U223"/>
    <mergeCell ref="Y221:Y223"/>
    <mergeCell ref="AC221:AC223"/>
    <mergeCell ref="AG221:AG223"/>
    <mergeCell ref="AH221:AH223"/>
    <mergeCell ref="AI221:AI223"/>
    <mergeCell ref="AH217:AH219"/>
    <mergeCell ref="AI217:AI219"/>
    <mergeCell ref="U217:U219"/>
    <mergeCell ref="AK81:AK83"/>
    <mergeCell ref="AK85:AK87"/>
    <mergeCell ref="AK89:AK91"/>
    <mergeCell ref="AK93:AK95"/>
    <mergeCell ref="AM9:AM11"/>
    <mergeCell ref="AM13:AM15"/>
    <mergeCell ref="AM17:AM19"/>
    <mergeCell ref="AM21:AM23"/>
    <mergeCell ref="AM25:AM27"/>
    <mergeCell ref="AK57:AK59"/>
    <mergeCell ref="AK61:AK63"/>
    <mergeCell ref="AK65:AK67"/>
    <mergeCell ref="AK69:AK71"/>
    <mergeCell ref="AK73:AK75"/>
    <mergeCell ref="AK77:AK79"/>
    <mergeCell ref="AK33:AK35"/>
    <mergeCell ref="AK37:AK39"/>
    <mergeCell ref="AK41:AK43"/>
    <mergeCell ref="AK45:AK47"/>
    <mergeCell ref="AK49:AK51"/>
    <mergeCell ref="AK53:AK55"/>
    <mergeCell ref="AK9:AK11"/>
    <mergeCell ref="AK13:AK15"/>
    <mergeCell ref="AK17:AK19"/>
    <mergeCell ref="AM53:AM55"/>
    <mergeCell ref="AM57:AM59"/>
    <mergeCell ref="AM61:AM63"/>
    <mergeCell ref="AM65:AM67"/>
    <mergeCell ref="AM69:AM71"/>
    <mergeCell ref="AM73:AM75"/>
    <mergeCell ref="AM29:AM31"/>
    <mergeCell ref="AM33:AM35"/>
    <mergeCell ref="AM37:AM39"/>
    <mergeCell ref="AM41:AM43"/>
    <mergeCell ref="AM45:AM47"/>
    <mergeCell ref="AM49:AM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0DD1-1C5A-421B-936D-482A26E4A524}">
  <dimension ref="A1:R222"/>
  <sheetViews>
    <sheetView topLeftCell="D1" zoomScaleNormal="100" workbookViewId="0">
      <selection activeCell="T1" sqref="T1:Y1048576"/>
    </sheetView>
  </sheetViews>
  <sheetFormatPr baseColWidth="10" defaultColWidth="9" defaultRowHeight="15.75" x14ac:dyDescent="0.25"/>
  <cols>
    <col min="1" max="1" width="9" style="213"/>
    <col min="2" max="2" width="24" style="213" customWidth="1"/>
    <col min="3" max="3" width="121.75" style="213" customWidth="1"/>
    <col min="4" max="4" width="9" style="213"/>
    <col min="5" max="5" width="18" style="213" customWidth="1"/>
    <col min="6" max="6" width="30" style="213" customWidth="1"/>
    <col min="7" max="7" width="32" style="213" customWidth="1"/>
    <col min="8" max="8" width="16" style="213" customWidth="1"/>
    <col min="9" max="9" width="19" style="213" customWidth="1"/>
    <col min="10" max="10" width="30.5" style="213" customWidth="1"/>
    <col min="11" max="11" width="65.875" style="213" customWidth="1"/>
    <col min="12" max="12" width="9" style="213"/>
    <col min="13" max="13" width="31.25" style="213" customWidth="1"/>
    <col min="14" max="14" width="24" style="213" customWidth="1"/>
    <col min="15" max="15" width="41.75" style="213" customWidth="1"/>
    <col min="16" max="16" width="36.25" style="213" customWidth="1"/>
    <col min="17" max="17" width="30.75" style="213" customWidth="1"/>
    <col min="18" max="18" width="52.75" style="213" customWidth="1"/>
    <col min="19" max="16384" width="9" style="213"/>
  </cols>
  <sheetData>
    <row r="1" spans="2:18" ht="39.950000000000003" customHeight="1" x14ac:dyDescent="0.25">
      <c r="B1" s="1135" t="s">
        <v>7710</v>
      </c>
      <c r="D1" s="1136"/>
      <c r="E1" s="1135" t="s">
        <v>7710</v>
      </c>
      <c r="J1" s="1136" t="s">
        <v>4830</v>
      </c>
      <c r="N1" s="1135" t="s">
        <v>7710</v>
      </c>
      <c r="P1" s="1136" t="s">
        <v>4830</v>
      </c>
    </row>
    <row r="2" spans="2:18" ht="39.950000000000003" customHeight="1" x14ac:dyDescent="0.25">
      <c r="B2" s="1137" t="s">
        <v>7397</v>
      </c>
      <c r="C2" s="1138" t="s">
        <v>7711</v>
      </c>
      <c r="E2" s="1188" t="s">
        <v>7938</v>
      </c>
      <c r="F2" s="1189"/>
      <c r="G2" s="1189"/>
      <c r="H2" s="1189"/>
      <c r="I2" s="1189"/>
      <c r="J2" s="1189"/>
      <c r="K2" s="1190"/>
      <c r="M2" s="1265" t="s">
        <v>5339</v>
      </c>
      <c r="N2" s="1265"/>
      <c r="O2" s="1265"/>
      <c r="P2" s="1265"/>
      <c r="Q2" s="1265"/>
      <c r="R2" s="1265"/>
    </row>
    <row r="3" spans="2:18" ht="24.95" customHeight="1" x14ac:dyDescent="0.25">
      <c r="B3" s="1143" t="s">
        <v>4860</v>
      </c>
      <c r="C3" s="1144" t="s">
        <v>7717</v>
      </c>
      <c r="E3" s="1185" t="s">
        <v>7937</v>
      </c>
      <c r="F3" s="1183" t="s">
        <v>7712</v>
      </c>
      <c r="G3" s="1183" t="s">
        <v>7936</v>
      </c>
      <c r="H3" s="1184" t="s">
        <v>7714</v>
      </c>
      <c r="I3" s="1183" t="s">
        <v>7343</v>
      </c>
      <c r="J3" s="1183" t="s">
        <v>7716</v>
      </c>
      <c r="K3" s="1182" t="s">
        <v>7935</v>
      </c>
      <c r="M3" s="810"/>
      <c r="N3" s="810"/>
      <c r="O3" s="810"/>
      <c r="P3" s="810"/>
      <c r="Q3" s="810"/>
      <c r="R3" s="810"/>
    </row>
    <row r="4" spans="2:18" ht="24.95" customHeight="1" x14ac:dyDescent="0.25">
      <c r="B4" s="1143" t="s">
        <v>7723</v>
      </c>
      <c r="C4" s="1144" t="s">
        <v>7724</v>
      </c>
      <c r="E4" s="1186" t="s">
        <v>7913</v>
      </c>
      <c r="F4" s="1187" t="s">
        <v>7906</v>
      </c>
      <c r="G4" s="1191" t="s">
        <v>7836</v>
      </c>
      <c r="H4" s="1191" t="s">
        <v>7796</v>
      </c>
      <c r="I4" s="1191" t="s">
        <v>7934</v>
      </c>
      <c r="J4" s="1205" t="s">
        <v>7933</v>
      </c>
      <c r="K4" s="1206" t="s">
        <v>7932</v>
      </c>
      <c r="M4" s="811" t="s">
        <v>5340</v>
      </c>
      <c r="N4" s="811" t="s">
        <v>5341</v>
      </c>
      <c r="O4" s="811" t="s">
        <v>5342</v>
      </c>
      <c r="P4" s="811" t="s">
        <v>5343</v>
      </c>
      <c r="Q4" s="811" t="s">
        <v>5344</v>
      </c>
      <c r="R4" s="811" t="s">
        <v>5345</v>
      </c>
    </row>
    <row r="5" spans="2:18" ht="24.95" customHeight="1" x14ac:dyDescent="0.25">
      <c r="B5" s="1904" t="s">
        <v>7729</v>
      </c>
      <c r="C5" s="1903" t="s">
        <v>7730</v>
      </c>
      <c r="E5" s="1186"/>
      <c r="F5" s="1187"/>
      <c r="G5" s="1191"/>
      <c r="H5" s="1191"/>
      <c r="I5" s="1191"/>
      <c r="J5" s="1205"/>
      <c r="K5" s="1206"/>
      <c r="M5" s="268"/>
      <c r="N5" s="268"/>
      <c r="O5" s="268"/>
      <c r="P5" s="268"/>
      <c r="Q5" s="268"/>
      <c r="R5" s="839"/>
    </row>
    <row r="6" spans="2:18" ht="24.95" customHeight="1" x14ac:dyDescent="0.25">
      <c r="B6" s="1904"/>
      <c r="C6" s="1903"/>
      <c r="E6" s="1174"/>
      <c r="F6" s="1173"/>
      <c r="G6" s="1172"/>
      <c r="H6" s="1172"/>
      <c r="I6" s="1172"/>
      <c r="J6" s="1148"/>
      <c r="K6" s="1149"/>
      <c r="M6" s="1497" t="s">
        <v>55</v>
      </c>
      <c r="N6" s="1502" t="s">
        <v>5346</v>
      </c>
      <c r="O6" s="1495" t="s">
        <v>5347</v>
      </c>
      <c r="P6" s="1496" t="s">
        <v>5348</v>
      </c>
      <c r="Q6" s="1496" t="s">
        <v>5349</v>
      </c>
      <c r="R6" s="1496" t="s">
        <v>5017</v>
      </c>
    </row>
    <row r="7" spans="2:18" ht="24.95" customHeight="1" x14ac:dyDescent="0.25">
      <c r="B7" s="1143" t="s">
        <v>7736</v>
      </c>
      <c r="C7" s="1144" t="s">
        <v>7737</v>
      </c>
      <c r="E7" s="1186" t="s">
        <v>7913</v>
      </c>
      <c r="F7" s="1187" t="s">
        <v>7903</v>
      </c>
      <c r="G7" s="1192" t="s">
        <v>7832</v>
      </c>
      <c r="H7" s="1192" t="s">
        <v>7791</v>
      </c>
      <c r="I7" s="1192" t="s">
        <v>7931</v>
      </c>
      <c r="J7" s="1205" t="s">
        <v>7930</v>
      </c>
      <c r="K7" s="1206" t="s">
        <v>7929</v>
      </c>
      <c r="M7" s="1497"/>
      <c r="N7" s="1503"/>
      <c r="O7" s="1495"/>
      <c r="P7" s="1496"/>
      <c r="Q7" s="1496"/>
      <c r="R7" s="1496"/>
    </row>
    <row r="8" spans="2:18" ht="24.95" customHeight="1" x14ac:dyDescent="0.25">
      <c r="B8" s="1143" t="s">
        <v>7743</v>
      </c>
      <c r="C8" s="1144" t="s">
        <v>7744</v>
      </c>
      <c r="E8" s="1186"/>
      <c r="F8" s="1187"/>
      <c r="G8" s="1192"/>
      <c r="H8" s="1192"/>
      <c r="I8" s="1192"/>
      <c r="J8" s="1205"/>
      <c r="K8" s="1206"/>
      <c r="M8" s="268"/>
      <c r="N8" s="268"/>
      <c r="O8" s="268"/>
      <c r="P8" s="984"/>
      <c r="Q8" s="984"/>
      <c r="R8" s="839"/>
    </row>
    <row r="9" spans="2:18" ht="24.95" customHeight="1" x14ac:dyDescent="0.25">
      <c r="B9" s="1904" t="s">
        <v>7750</v>
      </c>
      <c r="C9" s="1903" t="s">
        <v>7751</v>
      </c>
      <c r="E9" s="1174"/>
      <c r="F9" s="1173"/>
      <c r="G9" s="1172"/>
      <c r="H9" s="1172"/>
      <c r="I9" s="1172"/>
      <c r="J9" s="1148"/>
      <c r="K9" s="1149"/>
      <c r="M9" s="1497" t="s">
        <v>55</v>
      </c>
      <c r="N9" s="1340" t="s">
        <v>5350</v>
      </c>
      <c r="O9" s="1495" t="s">
        <v>5351</v>
      </c>
      <c r="P9" s="1496" t="s">
        <v>5352</v>
      </c>
      <c r="Q9" s="1496" t="s">
        <v>5353</v>
      </c>
      <c r="R9" s="1496" t="s">
        <v>5354</v>
      </c>
    </row>
    <row r="10" spans="2:18" ht="24.95" customHeight="1" x14ac:dyDescent="0.25">
      <c r="B10" s="1904"/>
      <c r="C10" s="1903"/>
      <c r="E10" s="1186" t="s">
        <v>7913</v>
      </c>
      <c r="F10" s="1187" t="s">
        <v>7928</v>
      </c>
      <c r="G10" s="1193" t="s">
        <v>7927</v>
      </c>
      <c r="H10" s="1193" t="s">
        <v>7926</v>
      </c>
      <c r="I10" s="1193" t="s">
        <v>7925</v>
      </c>
      <c r="J10" s="1205" t="s">
        <v>7924</v>
      </c>
      <c r="K10" s="1206" t="s">
        <v>7923</v>
      </c>
      <c r="M10" s="1497"/>
      <c r="N10" s="1342"/>
      <c r="O10" s="1495"/>
      <c r="P10" s="1496"/>
      <c r="Q10" s="1496"/>
      <c r="R10" s="1496"/>
    </row>
    <row r="11" spans="2:18" ht="24.95" customHeight="1" x14ac:dyDescent="0.25">
      <c r="B11" s="1143" t="s">
        <v>7757</v>
      </c>
      <c r="C11" s="1144" t="s">
        <v>7758</v>
      </c>
      <c r="E11" s="1186"/>
      <c r="F11" s="1187"/>
      <c r="G11" s="1193"/>
      <c r="H11" s="1193"/>
      <c r="I11" s="1193"/>
      <c r="J11" s="1205"/>
      <c r="K11" s="1206"/>
      <c r="M11" s="268"/>
      <c r="N11" s="268"/>
      <c r="O11" s="268"/>
      <c r="P11" s="984"/>
      <c r="Q11" s="984"/>
      <c r="R11" s="839"/>
    </row>
    <row r="12" spans="2:18" ht="24.95" customHeight="1" x14ac:dyDescent="0.25">
      <c r="B12" s="1904" t="s">
        <v>7759</v>
      </c>
      <c r="C12" s="1903" t="s">
        <v>7760</v>
      </c>
      <c r="E12" s="1174"/>
      <c r="F12" s="1173"/>
      <c r="G12" s="1172"/>
      <c r="H12" s="1172"/>
      <c r="I12" s="1172"/>
      <c r="J12" s="1148"/>
      <c r="K12" s="1149"/>
      <c r="M12" s="1497" t="s">
        <v>55</v>
      </c>
      <c r="N12" s="1352" t="s">
        <v>5355</v>
      </c>
      <c r="O12" s="1495" t="s">
        <v>5356</v>
      </c>
      <c r="P12" s="1496" t="s">
        <v>5357</v>
      </c>
      <c r="Q12" s="1496" t="s">
        <v>5353</v>
      </c>
      <c r="R12" s="1496" t="s">
        <v>5354</v>
      </c>
    </row>
    <row r="13" spans="2:18" ht="24.95" customHeight="1" x14ac:dyDescent="0.25">
      <c r="B13" s="1904"/>
      <c r="C13" s="1903"/>
      <c r="E13" s="1186" t="s">
        <v>7913</v>
      </c>
      <c r="F13" s="1187" t="s">
        <v>7884</v>
      </c>
      <c r="G13" s="1194" t="s">
        <v>7828</v>
      </c>
      <c r="H13" s="1194" t="s">
        <v>7827</v>
      </c>
      <c r="I13" s="1194" t="s">
        <v>7922</v>
      </c>
      <c r="J13" s="1205" t="s">
        <v>7921</v>
      </c>
      <c r="K13" s="1206" t="s">
        <v>7920</v>
      </c>
      <c r="M13" s="1497"/>
      <c r="N13" s="1354"/>
      <c r="O13" s="1495"/>
      <c r="P13" s="1496"/>
      <c r="Q13" s="1496"/>
      <c r="R13" s="1496"/>
    </row>
    <row r="14" spans="2:18" ht="24.95" customHeight="1" x14ac:dyDescent="0.25">
      <c r="B14" s="1905"/>
      <c r="C14" s="1906"/>
      <c r="E14" s="1186"/>
      <c r="F14" s="1187"/>
      <c r="G14" s="1194"/>
      <c r="H14" s="1194"/>
      <c r="I14" s="1194"/>
      <c r="J14" s="1205"/>
      <c r="K14" s="1206"/>
      <c r="M14" s="268"/>
      <c r="N14" s="268"/>
      <c r="O14" s="268"/>
      <c r="P14" s="984"/>
      <c r="Q14" s="984"/>
      <c r="R14" s="839"/>
    </row>
    <row r="15" spans="2:18" ht="24.95" customHeight="1" x14ac:dyDescent="0.25">
      <c r="E15" s="1174"/>
      <c r="F15" s="1173"/>
      <c r="G15" s="1172"/>
      <c r="H15" s="1172"/>
      <c r="I15" s="1172"/>
      <c r="J15" s="1148"/>
      <c r="K15" s="1149"/>
      <c r="M15" s="1497" t="s">
        <v>5358</v>
      </c>
      <c r="N15" s="1343" t="s">
        <v>5359</v>
      </c>
      <c r="O15" s="1495" t="s">
        <v>5360</v>
      </c>
      <c r="P15" s="1496" t="s">
        <v>5361</v>
      </c>
      <c r="Q15" s="1496" t="s">
        <v>5349</v>
      </c>
      <c r="R15" s="1496" t="s">
        <v>5362</v>
      </c>
    </row>
    <row r="16" spans="2:18" ht="24.95" customHeight="1" x14ac:dyDescent="0.25">
      <c r="E16" s="1186" t="s">
        <v>7913</v>
      </c>
      <c r="F16" s="1187" t="s">
        <v>7919</v>
      </c>
      <c r="G16" s="1194" t="s">
        <v>7828</v>
      </c>
      <c r="H16" s="1194" t="s">
        <v>7827</v>
      </c>
      <c r="I16" s="1194" t="s">
        <v>7918</v>
      </c>
      <c r="J16" s="1205" t="s">
        <v>7917</v>
      </c>
      <c r="K16" s="1206" t="s">
        <v>7916</v>
      </c>
      <c r="M16" s="1497"/>
      <c r="N16" s="1345"/>
      <c r="O16" s="1495"/>
      <c r="P16" s="1496"/>
      <c r="Q16" s="1496"/>
      <c r="R16" s="1496"/>
    </row>
    <row r="17" spans="5:18" ht="24.95" customHeight="1" x14ac:dyDescent="0.25">
      <c r="E17" s="1186"/>
      <c r="F17" s="1187"/>
      <c r="G17" s="1194"/>
      <c r="H17" s="1194"/>
      <c r="I17" s="1194"/>
      <c r="J17" s="1205"/>
      <c r="K17" s="1206"/>
      <c r="M17" s="268"/>
      <c r="N17" s="268"/>
      <c r="O17" s="268"/>
      <c r="P17" s="984"/>
      <c r="Q17" s="984"/>
      <c r="R17" s="839"/>
    </row>
    <row r="18" spans="5:18" ht="24.95" customHeight="1" x14ac:dyDescent="0.25">
      <c r="E18" s="1174"/>
      <c r="F18" s="1173"/>
      <c r="G18" s="1172"/>
      <c r="H18" s="1172"/>
      <c r="I18" s="1172"/>
      <c r="J18" s="1148"/>
      <c r="K18" s="1149"/>
      <c r="M18" s="1497" t="s">
        <v>5358</v>
      </c>
      <c r="N18" s="1508" t="s">
        <v>5363</v>
      </c>
      <c r="O18" s="1495" t="s">
        <v>5364</v>
      </c>
      <c r="P18" s="1496" t="s">
        <v>5365</v>
      </c>
      <c r="Q18" s="1496" t="s">
        <v>5366</v>
      </c>
      <c r="R18" s="1496" t="s">
        <v>5362</v>
      </c>
    </row>
    <row r="19" spans="5:18" ht="24.95" customHeight="1" x14ac:dyDescent="0.25">
      <c r="E19" s="1186" t="s">
        <v>7913</v>
      </c>
      <c r="F19" s="1187" t="s">
        <v>5363</v>
      </c>
      <c r="G19" s="1195" t="s">
        <v>7911</v>
      </c>
      <c r="H19" s="1195" t="s">
        <v>7910</v>
      </c>
      <c r="I19" s="1195" t="s">
        <v>7915</v>
      </c>
      <c r="J19" s="1205" t="s">
        <v>7914</v>
      </c>
      <c r="K19" s="1206" t="s">
        <v>7907</v>
      </c>
      <c r="M19" s="1497"/>
      <c r="N19" s="1509"/>
      <c r="O19" s="1495"/>
      <c r="P19" s="1496"/>
      <c r="Q19" s="1496"/>
      <c r="R19" s="1496"/>
    </row>
    <row r="20" spans="5:18" ht="24.95" customHeight="1" x14ac:dyDescent="0.25">
      <c r="E20" s="1186"/>
      <c r="F20" s="1187"/>
      <c r="G20" s="1195"/>
      <c r="H20" s="1195"/>
      <c r="I20" s="1195"/>
      <c r="J20" s="1205"/>
      <c r="K20" s="1206"/>
      <c r="M20" s="268"/>
      <c r="N20" s="268"/>
      <c r="O20" s="268"/>
      <c r="P20" s="984"/>
      <c r="Q20" s="984"/>
      <c r="R20" s="839"/>
    </row>
    <row r="21" spans="5:18" ht="24.95" customHeight="1" x14ac:dyDescent="0.25">
      <c r="E21" s="1174"/>
      <c r="F21" s="1173"/>
      <c r="G21" s="1172"/>
      <c r="H21" s="1172"/>
      <c r="I21" s="1172"/>
      <c r="J21" s="1148"/>
      <c r="K21" s="1149"/>
      <c r="M21" s="1497" t="s">
        <v>5358</v>
      </c>
      <c r="N21" s="1343" t="s">
        <v>5367</v>
      </c>
      <c r="O21" s="1495" t="s">
        <v>5368</v>
      </c>
      <c r="P21" s="1496" t="s">
        <v>5369</v>
      </c>
      <c r="Q21" s="1496" t="s">
        <v>5353</v>
      </c>
      <c r="R21" s="1496" t="s">
        <v>5354</v>
      </c>
    </row>
    <row r="22" spans="5:18" ht="24.95" customHeight="1" x14ac:dyDescent="0.25">
      <c r="E22" s="1186" t="s">
        <v>7913</v>
      </c>
      <c r="F22" s="1187" t="s">
        <v>7912</v>
      </c>
      <c r="G22" s="1195" t="s">
        <v>7911</v>
      </c>
      <c r="H22" s="1195" t="s">
        <v>7910</v>
      </c>
      <c r="I22" s="1195" t="s">
        <v>7909</v>
      </c>
      <c r="J22" s="1205" t="s">
        <v>7908</v>
      </c>
      <c r="K22" s="1206" t="s">
        <v>7907</v>
      </c>
      <c r="M22" s="1497"/>
      <c r="N22" s="1345"/>
      <c r="O22" s="1495"/>
      <c r="P22" s="1496"/>
      <c r="Q22" s="1496"/>
      <c r="R22" s="1496"/>
    </row>
    <row r="23" spans="5:18" ht="24.95" customHeight="1" x14ac:dyDescent="0.25">
      <c r="E23" s="1186"/>
      <c r="F23" s="1187"/>
      <c r="G23" s="1195"/>
      <c r="H23" s="1195"/>
      <c r="I23" s="1195"/>
      <c r="J23" s="1205"/>
      <c r="K23" s="1206"/>
      <c r="M23" s="268"/>
      <c r="N23" s="268"/>
      <c r="O23" s="268"/>
      <c r="P23" s="984"/>
      <c r="Q23" s="984"/>
      <c r="R23" s="839"/>
    </row>
    <row r="24" spans="5:18" ht="24.95" customHeight="1" x14ac:dyDescent="0.25">
      <c r="E24" s="1174"/>
      <c r="F24" s="1173"/>
      <c r="G24" s="1172"/>
      <c r="H24" s="1172"/>
      <c r="I24" s="1172"/>
      <c r="J24" s="1148"/>
      <c r="K24" s="1149"/>
      <c r="M24" s="1497" t="s">
        <v>5370</v>
      </c>
      <c r="N24" s="1316" t="s">
        <v>5371</v>
      </c>
      <c r="O24" s="1495" t="s">
        <v>5372</v>
      </c>
      <c r="P24" s="1496" t="s">
        <v>5373</v>
      </c>
      <c r="Q24" s="1496" t="s">
        <v>5349</v>
      </c>
      <c r="R24" s="1496" t="s">
        <v>5362</v>
      </c>
    </row>
    <row r="25" spans="5:18" ht="24.95" customHeight="1" x14ac:dyDescent="0.25">
      <c r="E25" s="1186" t="s">
        <v>7892</v>
      </c>
      <c r="F25" s="1187" t="s">
        <v>7906</v>
      </c>
      <c r="G25" s="1191" t="s">
        <v>7836</v>
      </c>
      <c r="H25" s="1191" t="s">
        <v>7796</v>
      </c>
      <c r="I25" s="1191" t="s">
        <v>7348</v>
      </c>
      <c r="J25" s="1205" t="s">
        <v>7905</v>
      </c>
      <c r="K25" s="1206" t="s">
        <v>7904</v>
      </c>
      <c r="M25" s="1497"/>
      <c r="N25" s="1318"/>
      <c r="O25" s="1495"/>
      <c r="P25" s="1496"/>
      <c r="Q25" s="1496"/>
      <c r="R25" s="1496"/>
    </row>
    <row r="26" spans="5:18" ht="24.95" customHeight="1" x14ac:dyDescent="0.25">
      <c r="E26" s="1186"/>
      <c r="F26" s="1187"/>
      <c r="G26" s="1191"/>
      <c r="H26" s="1191"/>
      <c r="I26" s="1191"/>
      <c r="J26" s="1205"/>
      <c r="K26" s="1206"/>
      <c r="M26" s="268"/>
      <c r="N26" s="268"/>
      <c r="O26" s="268"/>
      <c r="P26" s="984"/>
      <c r="Q26" s="984"/>
      <c r="R26" s="839"/>
    </row>
    <row r="27" spans="5:18" ht="24.95" customHeight="1" x14ac:dyDescent="0.25">
      <c r="E27" s="1174"/>
      <c r="F27" s="1173"/>
      <c r="G27" s="1172"/>
      <c r="H27" s="1172"/>
      <c r="I27" s="1172"/>
      <c r="J27" s="1148"/>
      <c r="K27" s="1149"/>
      <c r="M27" s="1497" t="s">
        <v>5370</v>
      </c>
      <c r="N27" s="1343" t="s">
        <v>5374</v>
      </c>
      <c r="O27" s="1495" t="s">
        <v>5375</v>
      </c>
      <c r="P27" s="1496" t="s">
        <v>5376</v>
      </c>
      <c r="Q27" s="1496" t="s">
        <v>5349</v>
      </c>
      <c r="R27" s="1496" t="s">
        <v>5016</v>
      </c>
    </row>
    <row r="28" spans="5:18" ht="24.95" customHeight="1" x14ac:dyDescent="0.25">
      <c r="E28" s="1186" t="s">
        <v>7892</v>
      </c>
      <c r="F28" s="1187" t="s">
        <v>7903</v>
      </c>
      <c r="G28" s="1192" t="s">
        <v>7832</v>
      </c>
      <c r="H28" s="1192" t="s">
        <v>7791</v>
      </c>
      <c r="I28" s="1192" t="s">
        <v>7349</v>
      </c>
      <c r="J28" s="1205" t="s">
        <v>6813</v>
      </c>
      <c r="K28" s="1206" t="s">
        <v>7902</v>
      </c>
      <c r="M28" s="1497"/>
      <c r="N28" s="1345"/>
      <c r="O28" s="1495"/>
      <c r="P28" s="1496"/>
      <c r="Q28" s="1496"/>
      <c r="R28" s="1496"/>
    </row>
    <row r="29" spans="5:18" ht="24.95" customHeight="1" x14ac:dyDescent="0.25">
      <c r="E29" s="1186"/>
      <c r="F29" s="1187"/>
      <c r="G29" s="1192"/>
      <c r="H29" s="1192"/>
      <c r="I29" s="1192"/>
      <c r="J29" s="1205"/>
      <c r="K29" s="1206"/>
      <c r="M29" s="268"/>
      <c r="N29" s="268"/>
      <c r="O29" s="268"/>
      <c r="P29" s="984"/>
      <c r="Q29" s="984"/>
      <c r="R29" s="839"/>
    </row>
    <row r="30" spans="5:18" ht="24.95" customHeight="1" x14ac:dyDescent="0.25">
      <c r="E30" s="1174"/>
      <c r="F30" s="1173"/>
      <c r="G30" s="1172"/>
      <c r="H30" s="1172"/>
      <c r="I30" s="1172"/>
      <c r="J30" s="1148"/>
      <c r="K30" s="1149"/>
      <c r="M30" s="1497" t="s">
        <v>5370</v>
      </c>
      <c r="N30" s="1506" t="s">
        <v>5377</v>
      </c>
      <c r="O30" s="1495" t="s">
        <v>5378</v>
      </c>
      <c r="P30" s="1496" t="s">
        <v>5379</v>
      </c>
      <c r="Q30" s="1496" t="s">
        <v>5353</v>
      </c>
      <c r="R30" s="1496" t="s">
        <v>5354</v>
      </c>
    </row>
    <row r="31" spans="5:18" ht="24.95" customHeight="1" x14ac:dyDescent="0.25">
      <c r="E31" s="1186" t="s">
        <v>7892</v>
      </c>
      <c r="F31" s="1187" t="s">
        <v>7901</v>
      </c>
      <c r="G31" s="1196" t="s">
        <v>7783</v>
      </c>
      <c r="H31" s="1196" t="s">
        <v>7782</v>
      </c>
      <c r="I31" s="1196" t="s">
        <v>7346</v>
      </c>
      <c r="J31" s="1205" t="s">
        <v>7900</v>
      </c>
      <c r="K31" s="1206" t="s">
        <v>7899</v>
      </c>
      <c r="M31" s="1497"/>
      <c r="N31" s="1507"/>
      <c r="O31" s="1495"/>
      <c r="P31" s="1496"/>
      <c r="Q31" s="1496"/>
      <c r="R31" s="1496"/>
    </row>
    <row r="32" spans="5:18" ht="24.95" customHeight="1" x14ac:dyDescent="0.25">
      <c r="E32" s="1186"/>
      <c r="F32" s="1187"/>
      <c r="G32" s="1196"/>
      <c r="H32" s="1196"/>
      <c r="I32" s="1196"/>
      <c r="J32" s="1205"/>
      <c r="K32" s="1206"/>
      <c r="M32" s="268"/>
      <c r="N32" s="268"/>
      <c r="O32" s="268"/>
      <c r="P32" s="984"/>
      <c r="Q32" s="984"/>
      <c r="R32" s="839"/>
    </row>
    <row r="33" spans="5:18" ht="24.95" customHeight="1" x14ac:dyDescent="0.25">
      <c r="E33" s="1174"/>
      <c r="F33" s="1173"/>
      <c r="G33" s="1172"/>
      <c r="H33" s="1172"/>
      <c r="I33" s="1172"/>
      <c r="J33" s="1148"/>
      <c r="K33" s="1149"/>
      <c r="M33" s="1497" t="s">
        <v>53</v>
      </c>
      <c r="N33" s="1352" t="s">
        <v>5380</v>
      </c>
      <c r="O33" s="1495" t="s">
        <v>5381</v>
      </c>
      <c r="P33" s="1496" t="s">
        <v>5382</v>
      </c>
      <c r="Q33" s="1496" t="s">
        <v>5349</v>
      </c>
      <c r="R33" s="1496" t="s">
        <v>5362</v>
      </c>
    </row>
    <row r="34" spans="5:18" ht="24.95" customHeight="1" x14ac:dyDescent="0.25">
      <c r="E34" s="1186" t="s">
        <v>7892</v>
      </c>
      <c r="F34" s="1187" t="s">
        <v>7898</v>
      </c>
      <c r="G34" s="1197" t="s">
        <v>7897</v>
      </c>
      <c r="H34" s="1197" t="s">
        <v>7896</v>
      </c>
      <c r="I34" s="1197" t="s">
        <v>7895</v>
      </c>
      <c r="J34" s="1205" t="s">
        <v>7894</v>
      </c>
      <c r="K34" s="1206" t="s">
        <v>7893</v>
      </c>
      <c r="M34" s="1497"/>
      <c r="N34" s="1354"/>
      <c r="O34" s="1495"/>
      <c r="P34" s="1496"/>
      <c r="Q34" s="1496"/>
      <c r="R34" s="1496"/>
    </row>
    <row r="35" spans="5:18" ht="24.95" customHeight="1" x14ac:dyDescent="0.25">
      <c r="E35" s="1186"/>
      <c r="F35" s="1187"/>
      <c r="G35" s="1197"/>
      <c r="H35" s="1197"/>
      <c r="I35" s="1197"/>
      <c r="J35" s="1205"/>
      <c r="K35" s="1206"/>
      <c r="M35" s="268"/>
      <c r="N35" s="268"/>
      <c r="O35" s="268"/>
      <c r="P35" s="984"/>
      <c r="Q35" s="984"/>
      <c r="R35" s="839"/>
    </row>
    <row r="36" spans="5:18" ht="24.95" customHeight="1" x14ac:dyDescent="0.25">
      <c r="E36" s="1174"/>
      <c r="F36" s="1173"/>
      <c r="G36" s="1172"/>
      <c r="H36" s="1172"/>
      <c r="I36" s="1172"/>
      <c r="J36" s="1148"/>
      <c r="K36" s="1149"/>
      <c r="M36" s="1497" t="s">
        <v>53</v>
      </c>
      <c r="N36" s="1504" t="s">
        <v>5383</v>
      </c>
      <c r="O36" s="1495" t="s">
        <v>5384</v>
      </c>
      <c r="P36" s="1496" t="s">
        <v>5385</v>
      </c>
      <c r="Q36" s="1496" t="s">
        <v>5349</v>
      </c>
      <c r="R36" s="1496" t="s">
        <v>5362</v>
      </c>
    </row>
    <row r="37" spans="5:18" ht="24.95" customHeight="1" x14ac:dyDescent="0.25">
      <c r="E37" s="1175" t="s">
        <v>7892</v>
      </c>
      <c r="F37" s="1173" t="s">
        <v>7891</v>
      </c>
      <c r="G37" s="1181" t="s">
        <v>7787</v>
      </c>
      <c r="H37" s="1181" t="s">
        <v>7786</v>
      </c>
      <c r="I37" s="1181" t="s">
        <v>7890</v>
      </c>
      <c r="J37" s="1167" t="s">
        <v>7889</v>
      </c>
      <c r="K37" s="1166" t="s">
        <v>7888</v>
      </c>
      <c r="M37" s="1497"/>
      <c r="N37" s="1505"/>
      <c r="O37" s="1495"/>
      <c r="P37" s="1496"/>
      <c r="Q37" s="1496"/>
      <c r="R37" s="1496"/>
    </row>
    <row r="38" spans="5:18" ht="24.95" customHeight="1" x14ac:dyDescent="0.25">
      <c r="E38" s="1179"/>
      <c r="F38" s="1178"/>
      <c r="G38" s="1181"/>
      <c r="H38" s="1181"/>
      <c r="I38" s="1181"/>
      <c r="J38" s="1152"/>
      <c r="K38" s="1153"/>
      <c r="M38" s="268"/>
      <c r="N38" s="268"/>
      <c r="O38" s="268"/>
      <c r="P38" s="984"/>
      <c r="Q38" s="984"/>
      <c r="R38" s="839"/>
    </row>
    <row r="39" spans="5:18" ht="24.95" customHeight="1" x14ac:dyDescent="0.25">
      <c r="E39" s="1174"/>
      <c r="F39" s="1173"/>
      <c r="G39" s="1172"/>
      <c r="H39" s="1172"/>
      <c r="I39" s="1172"/>
      <c r="J39" s="1148"/>
      <c r="K39" s="1149"/>
      <c r="M39" s="1497" t="s">
        <v>5129</v>
      </c>
      <c r="N39" s="1334" t="s">
        <v>5386</v>
      </c>
      <c r="O39" s="1495" t="s">
        <v>5387</v>
      </c>
      <c r="P39" s="1496" t="s">
        <v>5388</v>
      </c>
      <c r="Q39" s="1496" t="s">
        <v>5349</v>
      </c>
      <c r="R39" s="1496" t="s">
        <v>5362</v>
      </c>
    </row>
    <row r="40" spans="5:18" ht="24.95" customHeight="1" x14ac:dyDescent="0.25">
      <c r="E40" s="1186" t="s">
        <v>5130</v>
      </c>
      <c r="F40" s="1187" t="s">
        <v>4894</v>
      </c>
      <c r="G40" s="1198" t="s">
        <v>7718</v>
      </c>
      <c r="H40" s="1198" t="s">
        <v>7719</v>
      </c>
      <c r="I40" s="1198" t="s">
        <v>7887</v>
      </c>
      <c r="J40" s="1205" t="s">
        <v>7886</v>
      </c>
      <c r="K40" s="1206" t="s">
        <v>7885</v>
      </c>
      <c r="M40" s="1497"/>
      <c r="N40" s="1336"/>
      <c r="O40" s="1495"/>
      <c r="P40" s="1496"/>
      <c r="Q40" s="1496"/>
      <c r="R40" s="1496"/>
    </row>
    <row r="41" spans="5:18" ht="24.95" customHeight="1" x14ac:dyDescent="0.25">
      <c r="E41" s="1186"/>
      <c r="F41" s="1187"/>
      <c r="G41" s="1198"/>
      <c r="H41" s="1198"/>
      <c r="I41" s="1198"/>
      <c r="J41" s="1205"/>
      <c r="K41" s="1206"/>
      <c r="M41" s="268"/>
      <c r="N41" s="268"/>
      <c r="O41" s="268"/>
      <c r="P41" s="984"/>
      <c r="Q41" s="984"/>
      <c r="R41" s="839"/>
    </row>
    <row r="42" spans="5:18" ht="24.95" customHeight="1" x14ac:dyDescent="0.25">
      <c r="E42" s="1174"/>
      <c r="F42" s="1173"/>
      <c r="G42" s="1172"/>
      <c r="H42" s="1172"/>
      <c r="I42" s="1172"/>
      <c r="J42" s="1148"/>
      <c r="K42" s="1149"/>
      <c r="M42" s="1497" t="s">
        <v>5129</v>
      </c>
      <c r="N42" s="1337" t="s">
        <v>5389</v>
      </c>
      <c r="O42" s="1495" t="s">
        <v>5390</v>
      </c>
      <c r="P42" s="1496" t="s">
        <v>5388</v>
      </c>
      <c r="Q42" s="1496" t="s">
        <v>5349</v>
      </c>
      <c r="R42" s="1496" t="s">
        <v>5362</v>
      </c>
    </row>
    <row r="43" spans="5:18" ht="24.95" customHeight="1" x14ac:dyDescent="0.25">
      <c r="E43" s="1175" t="s">
        <v>5130</v>
      </c>
      <c r="F43" s="1173" t="s">
        <v>7884</v>
      </c>
      <c r="G43" s="1176" t="s">
        <v>7820</v>
      </c>
      <c r="H43" s="1176" t="s">
        <v>7819</v>
      </c>
      <c r="I43" s="1176" t="s">
        <v>7883</v>
      </c>
      <c r="J43" s="1167" t="s">
        <v>7882</v>
      </c>
      <c r="K43" s="1166" t="s">
        <v>7871</v>
      </c>
      <c r="M43" s="1497"/>
      <c r="N43" s="1339"/>
      <c r="O43" s="1495"/>
      <c r="P43" s="1496"/>
      <c r="Q43" s="1496"/>
      <c r="R43" s="1496"/>
    </row>
    <row r="44" spans="5:18" ht="24.95" customHeight="1" x14ac:dyDescent="0.25">
      <c r="E44" s="1179"/>
      <c r="F44" s="1178"/>
      <c r="G44" s="1176"/>
      <c r="H44" s="1176"/>
      <c r="I44" s="1176"/>
      <c r="J44" s="1152"/>
      <c r="K44" s="1153"/>
      <c r="M44" s="268"/>
      <c r="N44" s="268"/>
      <c r="O44" s="268"/>
      <c r="P44" s="984"/>
      <c r="Q44" s="984"/>
      <c r="R44" s="839"/>
    </row>
    <row r="45" spans="5:18" ht="24.95" customHeight="1" x14ac:dyDescent="0.25">
      <c r="E45" s="1174"/>
      <c r="F45" s="1173"/>
      <c r="G45" s="1172"/>
      <c r="H45" s="1172"/>
      <c r="I45" s="1172"/>
      <c r="J45" s="1148"/>
      <c r="K45" s="1149"/>
      <c r="M45" s="1497" t="s">
        <v>5129</v>
      </c>
      <c r="N45" s="1313" t="s">
        <v>5391</v>
      </c>
      <c r="O45" s="1495" t="s">
        <v>5392</v>
      </c>
      <c r="P45" s="1496" t="s">
        <v>5393</v>
      </c>
      <c r="Q45" s="1496" t="s">
        <v>5349</v>
      </c>
      <c r="R45" s="1496" t="s">
        <v>5362</v>
      </c>
    </row>
    <row r="46" spans="5:18" ht="24.95" customHeight="1" x14ac:dyDescent="0.25">
      <c r="E46" s="1186" t="s">
        <v>5130</v>
      </c>
      <c r="F46" s="1187" t="s">
        <v>7881</v>
      </c>
      <c r="G46" s="1199" t="s">
        <v>7820</v>
      </c>
      <c r="H46" s="1199" t="s">
        <v>7819</v>
      </c>
      <c r="I46" s="1199" t="s">
        <v>7880</v>
      </c>
      <c r="J46" s="1205" t="s">
        <v>7879</v>
      </c>
      <c r="K46" s="1206" t="s">
        <v>7871</v>
      </c>
      <c r="M46" s="1497"/>
      <c r="N46" s="1315"/>
      <c r="O46" s="1495"/>
      <c r="P46" s="1496"/>
      <c r="Q46" s="1496"/>
      <c r="R46" s="1496"/>
    </row>
    <row r="47" spans="5:18" ht="24.95" customHeight="1" x14ac:dyDescent="0.25">
      <c r="E47" s="1186"/>
      <c r="F47" s="1187"/>
      <c r="G47" s="1199"/>
      <c r="H47" s="1199"/>
      <c r="I47" s="1199"/>
      <c r="J47" s="1205"/>
      <c r="K47" s="1206"/>
      <c r="M47" s="268"/>
      <c r="N47" s="268"/>
      <c r="O47" s="268"/>
      <c r="P47" s="984"/>
      <c r="Q47" s="984"/>
      <c r="R47" s="839"/>
    </row>
    <row r="48" spans="5:18" ht="24.95" customHeight="1" x14ac:dyDescent="0.25">
      <c r="E48" s="1174"/>
      <c r="F48" s="1173"/>
      <c r="G48" s="1172"/>
      <c r="H48" s="1172"/>
      <c r="I48" s="1172"/>
      <c r="J48" s="1148"/>
      <c r="K48" s="1149"/>
      <c r="M48" s="1497" t="s">
        <v>56</v>
      </c>
      <c r="N48" s="1502" t="s">
        <v>5394</v>
      </c>
      <c r="O48" s="1495" t="s">
        <v>5395</v>
      </c>
      <c r="P48" s="1496" t="s">
        <v>5396</v>
      </c>
      <c r="Q48" s="1496" t="s">
        <v>5349</v>
      </c>
      <c r="R48" s="1496" t="s">
        <v>5354</v>
      </c>
    </row>
    <row r="49" spans="5:18" ht="24.95" customHeight="1" x14ac:dyDescent="0.25">
      <c r="E49" s="1175" t="s">
        <v>5130</v>
      </c>
      <c r="F49" s="1173" t="s">
        <v>7878</v>
      </c>
      <c r="G49" s="1180" t="s">
        <v>7828</v>
      </c>
      <c r="H49" s="1180" t="s">
        <v>7827</v>
      </c>
      <c r="I49" s="1180" t="s">
        <v>7877</v>
      </c>
      <c r="J49" s="1167" t="s">
        <v>7876</v>
      </c>
      <c r="K49" s="1166" t="s">
        <v>7875</v>
      </c>
      <c r="M49" s="1497"/>
      <c r="N49" s="1503"/>
      <c r="O49" s="1495"/>
      <c r="P49" s="1496"/>
      <c r="Q49" s="1496"/>
      <c r="R49" s="1496"/>
    </row>
    <row r="50" spans="5:18" ht="24.95" customHeight="1" x14ac:dyDescent="0.25">
      <c r="E50" s="1179"/>
      <c r="F50" s="1178"/>
      <c r="G50" s="1180"/>
      <c r="H50" s="1180"/>
      <c r="I50" s="1180"/>
      <c r="J50" s="1152"/>
      <c r="K50" s="1153"/>
      <c r="M50" s="268"/>
      <c r="N50" s="268"/>
      <c r="O50" s="268"/>
      <c r="P50" s="984"/>
      <c r="Q50" s="984"/>
      <c r="R50" s="839"/>
    </row>
    <row r="51" spans="5:18" ht="24.95" customHeight="1" x14ac:dyDescent="0.25">
      <c r="E51" s="1174"/>
      <c r="F51" s="1173"/>
      <c r="G51" s="1172"/>
      <c r="H51" s="1172"/>
      <c r="I51" s="1172"/>
      <c r="J51" s="1148"/>
      <c r="K51" s="1149"/>
      <c r="M51" s="1497" t="s">
        <v>56</v>
      </c>
      <c r="N51" s="1313" t="s">
        <v>5397</v>
      </c>
      <c r="O51" s="1495" t="s">
        <v>5398</v>
      </c>
      <c r="P51" s="1496" t="s">
        <v>5399</v>
      </c>
      <c r="Q51" s="1496" t="s">
        <v>5349</v>
      </c>
      <c r="R51" s="1496" t="s">
        <v>5362</v>
      </c>
    </row>
    <row r="52" spans="5:18" ht="24.95" customHeight="1" x14ac:dyDescent="0.25">
      <c r="E52" s="1175" t="s">
        <v>5130</v>
      </c>
      <c r="F52" s="1173" t="s">
        <v>7874</v>
      </c>
      <c r="G52" s="1176" t="s">
        <v>7820</v>
      </c>
      <c r="H52" s="1199" t="s">
        <v>7819</v>
      </c>
      <c r="I52" s="1176" t="s">
        <v>7873</v>
      </c>
      <c r="J52" s="1167" t="s">
        <v>7872</v>
      </c>
      <c r="K52" s="1166" t="s">
        <v>7871</v>
      </c>
      <c r="M52" s="1497"/>
      <c r="N52" s="1315"/>
      <c r="O52" s="1495"/>
      <c r="P52" s="1496"/>
      <c r="Q52" s="1496"/>
      <c r="R52" s="1496"/>
    </row>
    <row r="53" spans="5:18" ht="24.95" customHeight="1" x14ac:dyDescent="0.25">
      <c r="E53" s="1174"/>
      <c r="F53" s="1173"/>
      <c r="G53" s="1176"/>
      <c r="H53" s="1199"/>
      <c r="I53" s="1176"/>
      <c r="J53" s="1148"/>
      <c r="K53" s="1149"/>
      <c r="M53" s="268"/>
      <c r="N53" s="268"/>
      <c r="O53" s="268"/>
      <c r="P53" s="984"/>
      <c r="Q53" s="984"/>
      <c r="R53" s="839"/>
    </row>
    <row r="54" spans="5:18" ht="24.95" customHeight="1" x14ac:dyDescent="0.25">
      <c r="E54" s="1174"/>
      <c r="F54" s="1173"/>
      <c r="G54" s="1172"/>
      <c r="H54" s="1172"/>
      <c r="I54" s="1172"/>
      <c r="J54" s="1148"/>
      <c r="K54" s="1149"/>
      <c r="M54" s="1497" t="s">
        <v>56</v>
      </c>
      <c r="N54" s="1498" t="s">
        <v>5400</v>
      </c>
      <c r="O54" s="1495" t="s">
        <v>5401</v>
      </c>
      <c r="P54" s="1496" t="s">
        <v>5402</v>
      </c>
      <c r="Q54" s="1496" t="s">
        <v>5366</v>
      </c>
      <c r="R54" s="1496" t="s">
        <v>5362</v>
      </c>
    </row>
    <row r="55" spans="5:18" ht="24.95" customHeight="1" x14ac:dyDescent="0.25">
      <c r="E55" s="1175" t="s">
        <v>7861</v>
      </c>
      <c r="F55" s="1173" t="s">
        <v>7870</v>
      </c>
      <c r="G55" s="1177" t="s">
        <v>7869</v>
      </c>
      <c r="H55" s="1177" t="s">
        <v>7854</v>
      </c>
      <c r="I55" s="1177" t="s">
        <v>7868</v>
      </c>
      <c r="J55" s="1167" t="s">
        <v>7867</v>
      </c>
      <c r="K55" s="1166" t="s">
        <v>7857</v>
      </c>
      <c r="M55" s="1497"/>
      <c r="N55" s="1499"/>
      <c r="O55" s="1495"/>
      <c r="P55" s="1496"/>
      <c r="Q55" s="1496"/>
      <c r="R55" s="1496"/>
    </row>
    <row r="56" spans="5:18" ht="24.95" customHeight="1" x14ac:dyDescent="0.25">
      <c r="E56" s="1179"/>
      <c r="F56" s="1178"/>
      <c r="G56" s="1177"/>
      <c r="H56" s="1177"/>
      <c r="I56" s="1177"/>
      <c r="J56" s="1152"/>
      <c r="K56" s="1153"/>
      <c r="M56" s="268"/>
      <c r="N56" s="268"/>
      <c r="O56" s="268"/>
      <c r="P56" s="984"/>
      <c r="Q56" s="984"/>
      <c r="R56" s="839"/>
    </row>
    <row r="57" spans="5:18" ht="24.95" customHeight="1" x14ac:dyDescent="0.25">
      <c r="E57" s="1174"/>
      <c r="F57" s="1173"/>
      <c r="G57" s="1172"/>
      <c r="H57" s="1172"/>
      <c r="I57" s="1172"/>
      <c r="J57" s="1148"/>
      <c r="K57" s="1149"/>
      <c r="M57" s="1497" t="s">
        <v>56</v>
      </c>
      <c r="N57" s="1500" t="s">
        <v>5403</v>
      </c>
      <c r="O57" s="1495" t="s">
        <v>5404</v>
      </c>
      <c r="P57" s="1496" t="s">
        <v>5405</v>
      </c>
      <c r="Q57" s="1496" t="s">
        <v>5366</v>
      </c>
      <c r="R57" s="1496" t="s">
        <v>5362</v>
      </c>
    </row>
    <row r="58" spans="5:18" ht="24.95" customHeight="1" x14ac:dyDescent="0.25">
      <c r="E58" s="1186" t="s">
        <v>7861</v>
      </c>
      <c r="F58" s="1187" t="s">
        <v>7866</v>
      </c>
      <c r="G58" s="1202" t="s">
        <v>7865</v>
      </c>
      <c r="H58" s="1202" t="s">
        <v>7864</v>
      </c>
      <c r="I58" s="1202" t="s">
        <v>7863</v>
      </c>
      <c r="J58" s="1205" t="s">
        <v>7862</v>
      </c>
      <c r="K58" s="1206" t="s">
        <v>7857</v>
      </c>
      <c r="M58" s="1497"/>
      <c r="N58" s="1501"/>
      <c r="O58" s="1495"/>
      <c r="P58" s="1496"/>
      <c r="Q58" s="1496"/>
      <c r="R58" s="1496"/>
    </row>
    <row r="59" spans="5:18" ht="24.95" customHeight="1" x14ac:dyDescent="0.25">
      <c r="E59" s="1186"/>
      <c r="F59" s="1187"/>
      <c r="G59" s="1202"/>
      <c r="H59" s="1202"/>
      <c r="I59" s="1202"/>
      <c r="J59" s="1205"/>
      <c r="K59" s="1206"/>
      <c r="M59" s="268"/>
      <c r="N59" s="268"/>
      <c r="O59" s="268"/>
      <c r="P59" s="984"/>
      <c r="Q59" s="984"/>
      <c r="R59" s="839"/>
    </row>
    <row r="60" spans="5:18" ht="24.95" customHeight="1" x14ac:dyDescent="0.25">
      <c r="E60" s="1174"/>
      <c r="F60" s="1173"/>
      <c r="G60" s="1172"/>
      <c r="H60" s="1172"/>
      <c r="I60" s="1172"/>
      <c r="J60" s="1148"/>
      <c r="K60" s="1149"/>
      <c r="M60" s="197"/>
      <c r="N60" s="197"/>
      <c r="O60" s="197"/>
      <c r="P60" s="985"/>
      <c r="Q60" s="985"/>
      <c r="R60" s="812"/>
    </row>
    <row r="61" spans="5:18" ht="24.95" customHeight="1" x14ac:dyDescent="0.25">
      <c r="E61" s="1186" t="s">
        <v>7861</v>
      </c>
      <c r="F61" s="1187" t="s">
        <v>7860</v>
      </c>
      <c r="G61" s="1203" t="s">
        <v>7732</v>
      </c>
      <c r="H61" s="1203" t="s">
        <v>7733</v>
      </c>
      <c r="I61" s="1203" t="s">
        <v>7859</v>
      </c>
      <c r="J61" s="1205" t="s">
        <v>7858</v>
      </c>
      <c r="K61" s="1206" t="s">
        <v>7857</v>
      </c>
      <c r="M61" s="197"/>
      <c r="N61" s="197"/>
      <c r="O61" s="197"/>
      <c r="P61" s="197"/>
      <c r="Q61" s="197"/>
      <c r="R61" s="812"/>
    </row>
    <row r="62" spans="5:18" ht="24.95" customHeight="1" x14ac:dyDescent="0.25">
      <c r="E62" s="1186"/>
      <c r="F62" s="1187"/>
      <c r="G62" s="1203"/>
      <c r="H62" s="1203"/>
      <c r="I62" s="1203"/>
      <c r="J62" s="1205"/>
      <c r="K62" s="1206"/>
      <c r="M62" s="813" t="s">
        <v>5406</v>
      </c>
      <c r="N62" s="1908" t="s">
        <v>5407</v>
      </c>
      <c r="O62" s="1908"/>
      <c r="P62" s="821" t="s">
        <v>5345</v>
      </c>
      <c r="Q62" s="813"/>
      <c r="R62" s="813"/>
    </row>
    <row r="63" spans="5:18" ht="24.95" customHeight="1" x14ac:dyDescent="0.25">
      <c r="E63" s="1174"/>
      <c r="F63" s="1173"/>
      <c r="G63" s="1172"/>
      <c r="H63" s="1172"/>
      <c r="I63" s="1172"/>
      <c r="J63" s="1148"/>
      <c r="K63" s="1149"/>
      <c r="M63" s="1907" t="s">
        <v>5408</v>
      </c>
      <c r="N63" s="1494" t="s">
        <v>5409</v>
      </c>
      <c r="O63" s="1494"/>
      <c r="P63" s="271" t="s">
        <v>5017</v>
      </c>
      <c r="Q63" s="812"/>
      <c r="R63" s="812"/>
    </row>
    <row r="64" spans="5:18" ht="24.95" customHeight="1" x14ac:dyDescent="0.25">
      <c r="E64" s="1186" t="s">
        <v>7842</v>
      </c>
      <c r="F64" s="1187" t="s">
        <v>7856</v>
      </c>
      <c r="G64" s="1200" t="s">
        <v>7855</v>
      </c>
      <c r="H64" s="1200" t="s">
        <v>7854</v>
      </c>
      <c r="I64" s="1200" t="s">
        <v>7853</v>
      </c>
      <c r="J64" s="1205" t="s">
        <v>7852</v>
      </c>
      <c r="K64" s="1206" t="s">
        <v>7843</v>
      </c>
      <c r="M64" s="1907"/>
      <c r="N64" s="1494"/>
      <c r="O64" s="1494"/>
      <c r="P64" s="271"/>
      <c r="Q64" s="812"/>
      <c r="R64" s="812"/>
    </row>
    <row r="65" spans="5:18" ht="24.95" customHeight="1" x14ac:dyDescent="0.25">
      <c r="E65" s="1186"/>
      <c r="F65" s="1187"/>
      <c r="G65" s="1200"/>
      <c r="H65" s="1200"/>
      <c r="I65" s="1200"/>
      <c r="J65" s="1205"/>
      <c r="K65" s="1206"/>
      <c r="M65" s="1907" t="s">
        <v>5410</v>
      </c>
      <c r="N65" s="1494" t="s">
        <v>5411</v>
      </c>
      <c r="O65" s="1494"/>
      <c r="P65" s="271" t="s">
        <v>5362</v>
      </c>
      <c r="Q65" s="812"/>
      <c r="R65" s="812"/>
    </row>
    <row r="66" spans="5:18" ht="24.95" customHeight="1" x14ac:dyDescent="0.25">
      <c r="E66" s="1174"/>
      <c r="F66" s="1173"/>
      <c r="G66" s="1172"/>
      <c r="H66" s="1172"/>
      <c r="I66" s="1172"/>
      <c r="J66" s="1148"/>
      <c r="K66" s="1149"/>
      <c r="M66" s="1907"/>
      <c r="N66" s="1494"/>
      <c r="O66" s="1494"/>
      <c r="P66" s="271"/>
      <c r="Q66" s="812"/>
      <c r="R66" s="812"/>
    </row>
    <row r="67" spans="5:18" ht="24.95" customHeight="1" x14ac:dyDescent="0.25">
      <c r="E67" s="1186" t="s">
        <v>7842</v>
      </c>
      <c r="F67" s="1187" t="s">
        <v>7851</v>
      </c>
      <c r="G67" s="1207" t="s">
        <v>7850</v>
      </c>
      <c r="H67" s="1207" t="s">
        <v>7747</v>
      </c>
      <c r="I67" s="1207" t="s">
        <v>7849</v>
      </c>
      <c r="J67" s="1205" t="s">
        <v>7848</v>
      </c>
      <c r="K67" s="1206" t="s">
        <v>7843</v>
      </c>
      <c r="M67" s="1907" t="s">
        <v>5412</v>
      </c>
      <c r="N67" s="1494" t="s">
        <v>5413</v>
      </c>
      <c r="O67" s="1494"/>
      <c r="P67" s="271" t="s">
        <v>5414</v>
      </c>
      <c r="Q67" s="812"/>
      <c r="R67" s="812"/>
    </row>
    <row r="68" spans="5:18" ht="24.95" customHeight="1" x14ac:dyDescent="0.25">
      <c r="E68" s="1186"/>
      <c r="F68" s="1187"/>
      <c r="G68" s="1207"/>
      <c r="H68" s="1207"/>
      <c r="I68" s="1207"/>
      <c r="J68" s="1205"/>
      <c r="K68" s="1206"/>
      <c r="M68" s="1907"/>
      <c r="N68" s="1494"/>
      <c r="O68" s="1494"/>
      <c r="P68" s="271"/>
      <c r="Q68" s="812"/>
      <c r="R68" s="812"/>
    </row>
    <row r="69" spans="5:18" ht="24.95" customHeight="1" x14ac:dyDescent="0.25">
      <c r="E69" s="1174"/>
      <c r="F69" s="1173"/>
      <c r="G69" s="1172"/>
      <c r="H69" s="1172"/>
      <c r="I69" s="1172"/>
      <c r="J69" s="1148"/>
      <c r="K69" s="1149"/>
      <c r="M69" s="1907" t="s">
        <v>5415</v>
      </c>
      <c r="N69" s="1494" t="s">
        <v>5416</v>
      </c>
      <c r="O69" s="1494"/>
      <c r="P69" s="271" t="s">
        <v>5354</v>
      </c>
      <c r="Q69" s="812"/>
      <c r="R69" s="812"/>
    </row>
    <row r="70" spans="5:18" ht="24.95" customHeight="1" x14ac:dyDescent="0.25">
      <c r="E70" s="1186" t="s">
        <v>7842</v>
      </c>
      <c r="F70" s="1187" t="s">
        <v>7847</v>
      </c>
      <c r="G70" s="1201" t="s">
        <v>7846</v>
      </c>
      <c r="H70" s="1201" t="s">
        <v>7845</v>
      </c>
      <c r="I70" s="1201" t="s">
        <v>7844</v>
      </c>
      <c r="J70" s="1205" t="s">
        <v>5387</v>
      </c>
      <c r="K70" s="1206" t="s">
        <v>7843</v>
      </c>
      <c r="M70" s="1907"/>
      <c r="N70" s="1494"/>
      <c r="O70" s="1494"/>
      <c r="P70" s="271"/>
      <c r="Q70" s="812"/>
      <c r="R70" s="812"/>
    </row>
    <row r="71" spans="5:18" ht="24.95" customHeight="1" x14ac:dyDescent="0.25">
      <c r="E71" s="1186"/>
      <c r="F71" s="1187"/>
      <c r="G71" s="1201"/>
      <c r="H71" s="1201"/>
      <c r="I71" s="1201"/>
      <c r="J71" s="1205"/>
      <c r="K71" s="1206"/>
      <c r="M71" s="1907" t="s">
        <v>5417</v>
      </c>
      <c r="N71" s="1494" t="s">
        <v>5418</v>
      </c>
      <c r="O71" s="1494"/>
      <c r="P71" s="271" t="s">
        <v>5016</v>
      </c>
      <c r="Q71" s="812"/>
      <c r="R71" s="812"/>
    </row>
    <row r="72" spans="5:18" ht="24.95" customHeight="1" x14ac:dyDescent="0.25">
      <c r="E72" s="1174"/>
      <c r="F72" s="1173"/>
      <c r="G72" s="1172"/>
      <c r="H72" s="1172"/>
      <c r="I72" s="1172"/>
      <c r="J72" s="1148"/>
      <c r="K72" s="1149"/>
      <c r="M72" s="1907"/>
      <c r="N72" s="1494"/>
      <c r="O72" s="1494"/>
      <c r="P72" s="812"/>
      <c r="Q72" s="812"/>
      <c r="R72" s="812"/>
    </row>
    <row r="73" spans="5:18" ht="24.95" customHeight="1" x14ac:dyDescent="0.25">
      <c r="E73" s="1186" t="s">
        <v>7842</v>
      </c>
      <c r="F73" s="1187" t="s">
        <v>7838</v>
      </c>
      <c r="G73" s="1209" t="s">
        <v>7841</v>
      </c>
      <c r="H73" s="1209" t="s">
        <v>7840</v>
      </c>
      <c r="I73" s="1209" t="s">
        <v>7839</v>
      </c>
      <c r="J73" s="1205" t="s">
        <v>7838</v>
      </c>
      <c r="K73" s="1206" t="s">
        <v>7837</v>
      </c>
    </row>
    <row r="74" spans="5:18" ht="24.95" customHeight="1" x14ac:dyDescent="0.25">
      <c r="E74" s="1186"/>
      <c r="F74" s="1187"/>
      <c r="G74" s="1209"/>
      <c r="H74" s="1209"/>
      <c r="I74" s="1209"/>
      <c r="J74" s="1205"/>
      <c r="K74" s="1206"/>
    </row>
    <row r="75" spans="5:18" ht="24.95" customHeight="1" x14ac:dyDescent="0.25">
      <c r="E75" s="1174"/>
      <c r="F75" s="1173"/>
      <c r="G75" s="1172"/>
      <c r="H75" s="1172"/>
      <c r="I75" s="1172"/>
      <c r="J75" s="1148"/>
      <c r="K75" s="1149"/>
    </row>
    <row r="76" spans="5:18" ht="24.95" customHeight="1" x14ac:dyDescent="0.25">
      <c r="E76" s="1186" t="s">
        <v>7816</v>
      </c>
      <c r="F76" s="1187" t="s">
        <v>5394</v>
      </c>
      <c r="G76" s="1191" t="s">
        <v>7836</v>
      </c>
      <c r="H76" s="1191" t="s">
        <v>7796</v>
      </c>
      <c r="I76" s="1191" t="s">
        <v>7835</v>
      </c>
      <c r="J76" s="1205" t="s">
        <v>7834</v>
      </c>
      <c r="K76" s="1206" t="s">
        <v>7833</v>
      </c>
    </row>
    <row r="77" spans="5:18" ht="24.95" customHeight="1" x14ac:dyDescent="0.25">
      <c r="E77" s="1186"/>
      <c r="F77" s="1187"/>
      <c r="G77" s="1191"/>
      <c r="H77" s="1191"/>
      <c r="I77" s="1191"/>
      <c r="J77" s="1205"/>
      <c r="K77" s="1206"/>
    </row>
    <row r="78" spans="5:18" ht="24.95" customHeight="1" x14ac:dyDescent="0.25">
      <c r="E78" s="1174"/>
      <c r="F78" s="1173"/>
      <c r="G78" s="1172"/>
      <c r="H78" s="1172"/>
      <c r="I78" s="1172"/>
      <c r="J78" s="1148"/>
      <c r="K78" s="1149"/>
    </row>
    <row r="79" spans="5:18" ht="24.95" customHeight="1" x14ac:dyDescent="0.25">
      <c r="E79" s="1186" t="s">
        <v>7816</v>
      </c>
      <c r="F79" s="1187" t="s">
        <v>5474</v>
      </c>
      <c r="G79" s="1192" t="s">
        <v>7832</v>
      </c>
      <c r="H79" s="1192" t="s">
        <v>7791</v>
      </c>
      <c r="I79" s="1192" t="s">
        <v>7831</v>
      </c>
      <c r="J79" s="1205" t="s">
        <v>7830</v>
      </c>
      <c r="K79" s="1206" t="s">
        <v>7810</v>
      </c>
    </row>
    <row r="80" spans="5:18" ht="24.95" customHeight="1" x14ac:dyDescent="0.25">
      <c r="E80" s="1186"/>
      <c r="F80" s="1187"/>
      <c r="G80" s="1192"/>
      <c r="H80" s="1192"/>
      <c r="I80" s="1192"/>
      <c r="J80" s="1205"/>
      <c r="K80" s="1206"/>
    </row>
    <row r="81" spans="5:11" ht="24.95" customHeight="1" x14ac:dyDescent="0.25">
      <c r="E81" s="1174"/>
      <c r="F81" s="1173"/>
      <c r="G81" s="1172"/>
      <c r="H81" s="1172"/>
      <c r="I81" s="1172"/>
      <c r="J81" s="1148"/>
      <c r="K81" s="1149"/>
    </row>
    <row r="82" spans="5:11" ht="24.95" customHeight="1" x14ac:dyDescent="0.25">
      <c r="E82" s="1186" t="s">
        <v>7816</v>
      </c>
      <c r="F82" s="1187" t="s">
        <v>7829</v>
      </c>
      <c r="G82" s="1204" t="s">
        <v>7828</v>
      </c>
      <c r="H82" s="1204" t="s">
        <v>7827</v>
      </c>
      <c r="I82" s="1204" t="s">
        <v>7826</v>
      </c>
      <c r="J82" s="1205" t="s">
        <v>7825</v>
      </c>
      <c r="K82" s="1206" t="s">
        <v>7810</v>
      </c>
    </row>
    <row r="83" spans="5:11" ht="24.95" customHeight="1" x14ac:dyDescent="0.25">
      <c r="E83" s="1186"/>
      <c r="F83" s="1187"/>
      <c r="G83" s="1204"/>
      <c r="H83" s="1204"/>
      <c r="I83" s="1204"/>
      <c r="J83" s="1205"/>
      <c r="K83" s="1206"/>
    </row>
    <row r="84" spans="5:11" ht="24.95" customHeight="1" x14ac:dyDescent="0.25">
      <c r="E84" s="1174"/>
      <c r="F84" s="1173"/>
      <c r="G84" s="1172"/>
      <c r="H84" s="1172"/>
      <c r="I84" s="1172"/>
      <c r="J84" s="1148"/>
      <c r="K84" s="1149"/>
    </row>
    <row r="85" spans="5:11" ht="24.95" customHeight="1" x14ac:dyDescent="0.25">
      <c r="E85" s="1186" t="s">
        <v>7816</v>
      </c>
      <c r="F85" s="1187" t="s">
        <v>7824</v>
      </c>
      <c r="G85" s="1203" t="s">
        <v>7823</v>
      </c>
      <c r="H85" s="1203" t="s">
        <v>7733</v>
      </c>
      <c r="I85" s="1203" t="s">
        <v>7822</v>
      </c>
      <c r="J85" s="1205" t="s">
        <v>7822</v>
      </c>
      <c r="K85" s="1206" t="s">
        <v>7810</v>
      </c>
    </row>
    <row r="86" spans="5:11" ht="24.95" customHeight="1" x14ac:dyDescent="0.25">
      <c r="E86" s="1186"/>
      <c r="F86" s="1187"/>
      <c r="G86" s="1203"/>
      <c r="H86" s="1203"/>
      <c r="I86" s="1203"/>
      <c r="J86" s="1205"/>
      <c r="K86" s="1206"/>
    </row>
    <row r="87" spans="5:11" ht="24.95" customHeight="1" x14ac:dyDescent="0.25">
      <c r="E87" s="1174"/>
      <c r="F87" s="1173"/>
      <c r="G87" s="1172"/>
      <c r="H87" s="1172"/>
      <c r="I87" s="1172"/>
      <c r="J87" s="1148"/>
      <c r="K87" s="1149"/>
    </row>
    <row r="88" spans="5:11" ht="24.95" customHeight="1" x14ac:dyDescent="0.25">
      <c r="E88" s="1186" t="s">
        <v>7816</v>
      </c>
      <c r="F88" s="1187" t="s">
        <v>7821</v>
      </c>
      <c r="G88" s="1199" t="s">
        <v>7820</v>
      </c>
      <c r="H88" s="1199" t="s">
        <v>7819</v>
      </c>
      <c r="I88" s="1199" t="s">
        <v>7818</v>
      </c>
      <c r="J88" s="1205" t="s">
        <v>7817</v>
      </c>
      <c r="K88" s="1206" t="s">
        <v>7810</v>
      </c>
    </row>
    <row r="89" spans="5:11" ht="24.95" customHeight="1" x14ac:dyDescent="0.25">
      <c r="E89" s="1186"/>
      <c r="F89" s="1187"/>
      <c r="G89" s="1199"/>
      <c r="H89" s="1199"/>
      <c r="I89" s="1199"/>
      <c r="J89" s="1205"/>
      <c r="K89" s="1206"/>
    </row>
    <row r="90" spans="5:11" ht="24.95" customHeight="1" x14ac:dyDescent="0.25">
      <c r="E90" s="1174"/>
      <c r="F90" s="1173"/>
      <c r="G90" s="1172"/>
      <c r="H90" s="1172"/>
      <c r="I90" s="1172"/>
      <c r="J90" s="1148"/>
      <c r="K90" s="1149"/>
    </row>
    <row r="91" spans="5:11" ht="24.95" customHeight="1" x14ac:dyDescent="0.25">
      <c r="E91" s="1186" t="s">
        <v>7816</v>
      </c>
      <c r="F91" s="1187" t="s">
        <v>7815</v>
      </c>
      <c r="G91" s="1208" t="s">
        <v>7814</v>
      </c>
      <c r="H91" s="1208" t="s">
        <v>7813</v>
      </c>
      <c r="I91" s="1208" t="s">
        <v>7812</v>
      </c>
      <c r="J91" s="1205" t="s">
        <v>7811</v>
      </c>
      <c r="K91" s="1206" t="s">
        <v>7810</v>
      </c>
    </row>
    <row r="92" spans="5:11" ht="24.95" customHeight="1" x14ac:dyDescent="0.25">
      <c r="E92" s="1186"/>
      <c r="F92" s="1187"/>
      <c r="G92" s="1208"/>
      <c r="H92" s="1208"/>
      <c r="I92" s="1208"/>
      <c r="J92" s="1205"/>
      <c r="K92" s="1206"/>
    </row>
    <row r="93" spans="5:11" ht="24.95" customHeight="1" x14ac:dyDescent="0.25">
      <c r="E93" s="1174"/>
      <c r="F93" s="1173"/>
      <c r="G93" s="1172"/>
      <c r="H93" s="1172"/>
      <c r="I93" s="1172"/>
      <c r="J93" s="1148"/>
      <c r="K93" s="1149"/>
    </row>
    <row r="94" spans="5:11" ht="24.95" customHeight="1" x14ac:dyDescent="0.25">
      <c r="E94" s="1186" t="s">
        <v>7809</v>
      </c>
      <c r="F94" s="1187" t="s">
        <v>7808</v>
      </c>
      <c r="G94" s="1210" t="s">
        <v>7807</v>
      </c>
      <c r="H94" s="1210" t="s">
        <v>7806</v>
      </c>
      <c r="I94" s="1210" t="s">
        <v>7805</v>
      </c>
      <c r="J94" s="1205" t="s">
        <v>7804</v>
      </c>
      <c r="K94" s="1206" t="s">
        <v>7803</v>
      </c>
    </row>
    <row r="95" spans="5:11" ht="24.95" customHeight="1" x14ac:dyDescent="0.25">
      <c r="E95" s="1186"/>
      <c r="F95" s="1187"/>
      <c r="G95" s="1210"/>
      <c r="H95" s="1210"/>
      <c r="I95" s="1210"/>
      <c r="J95" s="1205"/>
      <c r="K95" s="1206"/>
    </row>
    <row r="96" spans="5:11" ht="24.95" customHeight="1" x14ac:dyDescent="0.25">
      <c r="E96" s="1174"/>
      <c r="F96" s="1173"/>
      <c r="G96" s="1172"/>
      <c r="H96" s="1172"/>
      <c r="I96" s="1172"/>
      <c r="J96" s="1148"/>
      <c r="K96" s="1149"/>
    </row>
    <row r="97" spans="5:11" ht="24.95" customHeight="1" x14ac:dyDescent="0.25">
      <c r="E97" s="1171"/>
      <c r="F97" s="1159"/>
      <c r="G97" s="1159"/>
      <c r="H97" s="1159"/>
      <c r="I97" s="1159"/>
      <c r="J97" s="1159"/>
      <c r="K97" s="1160"/>
    </row>
    <row r="98" spans="5:11" ht="24.95" customHeight="1" x14ac:dyDescent="0.25"/>
    <row r="99" spans="5:11" ht="24.95" customHeight="1" x14ac:dyDescent="0.25">
      <c r="E99" s="1188" t="s">
        <v>7802</v>
      </c>
      <c r="F99" s="1189"/>
      <c r="G99" s="1189"/>
      <c r="H99" s="1189"/>
      <c r="I99" s="1189"/>
      <c r="J99" s="1189"/>
      <c r="K99" s="1190"/>
    </row>
    <row r="100" spans="5:11" ht="24.95" customHeight="1" x14ac:dyDescent="0.25">
      <c r="E100" s="1170" t="s">
        <v>7447</v>
      </c>
      <c r="F100" s="1169" t="s">
        <v>7712</v>
      </c>
      <c r="G100" s="1169" t="s">
        <v>7801</v>
      </c>
      <c r="H100" s="1169" t="s">
        <v>7714</v>
      </c>
      <c r="I100" s="1169" t="s">
        <v>7800</v>
      </c>
      <c r="J100" s="1169" t="s">
        <v>7799</v>
      </c>
      <c r="K100" s="1168"/>
    </row>
    <row r="101" spans="5:11" ht="24.95" customHeight="1" x14ac:dyDescent="0.25">
      <c r="E101" s="1211" t="s">
        <v>7348</v>
      </c>
      <c r="F101" s="1212" t="s">
        <v>7798</v>
      </c>
      <c r="G101" s="1212" t="s">
        <v>7797</v>
      </c>
      <c r="H101" s="1212" t="s">
        <v>7796</v>
      </c>
      <c r="I101" s="1205" t="s">
        <v>7795</v>
      </c>
      <c r="J101" s="1205"/>
      <c r="K101" s="1228" t="s">
        <v>7794</v>
      </c>
    </row>
    <row r="102" spans="5:11" ht="24.95" customHeight="1" x14ac:dyDescent="0.25">
      <c r="E102" s="1211"/>
      <c r="F102" s="1212"/>
      <c r="G102" s="1212"/>
      <c r="H102" s="1212"/>
      <c r="I102" s="1205"/>
      <c r="J102" s="1205"/>
      <c r="K102" s="1228"/>
    </row>
    <row r="103" spans="5:11" ht="24.95" customHeight="1" x14ac:dyDescent="0.25">
      <c r="E103" s="1165"/>
      <c r="F103" s="1164"/>
      <c r="G103" s="1164"/>
      <c r="H103" s="1163"/>
      <c r="I103" s="1148"/>
      <c r="J103" s="1148"/>
      <c r="K103" s="1149"/>
    </row>
    <row r="104" spans="5:11" ht="24.95" customHeight="1" x14ac:dyDescent="0.25">
      <c r="E104" s="1213" t="s">
        <v>7349</v>
      </c>
      <c r="F104" s="1214" t="s">
        <v>7793</v>
      </c>
      <c r="G104" s="1214" t="s">
        <v>7792</v>
      </c>
      <c r="H104" s="1214" t="s">
        <v>7791</v>
      </c>
      <c r="I104" s="1205" t="s">
        <v>7767</v>
      </c>
      <c r="J104" s="1205"/>
      <c r="K104" s="1228" t="s">
        <v>7790</v>
      </c>
    </row>
    <row r="105" spans="5:11" ht="24.95" customHeight="1" x14ac:dyDescent="0.25">
      <c r="E105" s="1213"/>
      <c r="F105" s="1214"/>
      <c r="G105" s="1214"/>
      <c r="H105" s="1214"/>
      <c r="I105" s="1205"/>
      <c r="J105" s="1205"/>
      <c r="K105" s="1228"/>
    </row>
    <row r="106" spans="5:11" ht="24.95" customHeight="1" x14ac:dyDescent="0.25">
      <c r="E106" s="1165"/>
      <c r="F106" s="1164"/>
      <c r="G106" s="1164"/>
      <c r="H106" s="1163"/>
      <c r="I106" s="1148"/>
      <c r="J106" s="1148"/>
      <c r="K106" s="1149"/>
    </row>
    <row r="107" spans="5:11" ht="24.95" customHeight="1" x14ac:dyDescent="0.25">
      <c r="E107" s="1215" t="s">
        <v>7789</v>
      </c>
      <c r="F107" s="1216" t="s">
        <v>7788</v>
      </c>
      <c r="G107" s="1216" t="s">
        <v>7787</v>
      </c>
      <c r="H107" s="1216" t="s">
        <v>7786</v>
      </c>
      <c r="I107" s="1205" t="s">
        <v>7767</v>
      </c>
      <c r="J107" s="1205"/>
      <c r="K107" s="1228" t="s">
        <v>7785</v>
      </c>
    </row>
    <row r="108" spans="5:11" ht="24.95" customHeight="1" x14ac:dyDescent="0.25">
      <c r="E108" s="1215"/>
      <c r="F108" s="1216"/>
      <c r="G108" s="1216"/>
      <c r="H108" s="1216"/>
      <c r="I108" s="1205"/>
      <c r="J108" s="1205"/>
      <c r="K108" s="1228"/>
    </row>
    <row r="109" spans="5:11" ht="24.95" customHeight="1" x14ac:dyDescent="0.25">
      <c r="E109" s="1165"/>
      <c r="F109" s="1164"/>
      <c r="G109" s="1164"/>
      <c r="H109" s="1163"/>
      <c r="I109" s="1148"/>
      <c r="J109" s="1148"/>
      <c r="K109" s="1149"/>
    </row>
    <row r="110" spans="5:11" ht="24.95" customHeight="1" x14ac:dyDescent="0.25">
      <c r="E110" s="1217" t="s">
        <v>7346</v>
      </c>
      <c r="F110" s="1218" t="s">
        <v>7784</v>
      </c>
      <c r="G110" s="1219" t="s">
        <v>7783</v>
      </c>
      <c r="H110" s="1219" t="s">
        <v>7782</v>
      </c>
      <c r="I110" s="1205" t="s">
        <v>7767</v>
      </c>
      <c r="J110" s="1205"/>
      <c r="K110" s="1228" t="s">
        <v>7781</v>
      </c>
    </row>
    <row r="111" spans="5:11" ht="24.95" customHeight="1" x14ac:dyDescent="0.25">
      <c r="E111" s="1217"/>
      <c r="F111" s="1218"/>
      <c r="G111" s="1219"/>
      <c r="H111" s="1219"/>
      <c r="I111" s="1205"/>
      <c r="J111" s="1205"/>
      <c r="K111" s="1228"/>
    </row>
    <row r="112" spans="5:11" ht="24.95" customHeight="1" x14ac:dyDescent="0.25">
      <c r="E112" s="1165"/>
      <c r="F112" s="1164"/>
      <c r="G112" s="1164"/>
      <c r="H112" s="1163"/>
      <c r="I112" s="1148"/>
      <c r="J112" s="1148"/>
      <c r="K112" s="1149"/>
    </row>
    <row r="113" spans="5:11" ht="24.95" customHeight="1" x14ac:dyDescent="0.25">
      <c r="E113" s="1220" t="s">
        <v>7780</v>
      </c>
      <c r="F113" s="1221" t="s">
        <v>521</v>
      </c>
      <c r="G113" s="1221" t="s">
        <v>7779</v>
      </c>
      <c r="H113" s="1221" t="s">
        <v>7747</v>
      </c>
      <c r="I113" s="1205" t="s">
        <v>7767</v>
      </c>
      <c r="J113" s="1205"/>
      <c r="K113" s="1228" t="s">
        <v>7778</v>
      </c>
    </row>
    <row r="114" spans="5:11" ht="24.95" customHeight="1" x14ac:dyDescent="0.25">
      <c r="E114" s="1220"/>
      <c r="F114" s="1221"/>
      <c r="G114" s="1221"/>
      <c r="H114" s="1221"/>
      <c r="I114" s="1205"/>
      <c r="J114" s="1205"/>
      <c r="K114" s="1228"/>
    </row>
    <row r="115" spans="5:11" ht="24.95" customHeight="1" x14ac:dyDescent="0.25">
      <c r="E115" s="1165"/>
      <c r="F115" s="1164"/>
      <c r="G115" s="1164"/>
      <c r="H115" s="1163"/>
      <c r="I115" s="1148"/>
      <c r="J115" s="1148"/>
      <c r="K115" s="1149"/>
    </row>
    <row r="116" spans="5:11" ht="24.95" customHeight="1" x14ac:dyDescent="0.25">
      <c r="E116" s="1222" t="s">
        <v>7345</v>
      </c>
      <c r="F116" s="1223" t="s">
        <v>7777</v>
      </c>
      <c r="G116" s="1223" t="s">
        <v>7776</v>
      </c>
      <c r="H116" s="1223" t="s">
        <v>7726</v>
      </c>
      <c r="I116" s="1205" t="s">
        <v>7767</v>
      </c>
      <c r="J116" s="1205"/>
      <c r="K116" s="1228" t="s">
        <v>7775</v>
      </c>
    </row>
    <row r="117" spans="5:11" ht="24.95" customHeight="1" x14ac:dyDescent="0.25">
      <c r="E117" s="1222"/>
      <c r="F117" s="1223"/>
      <c r="G117" s="1223"/>
      <c r="H117" s="1223"/>
      <c r="I117" s="1205"/>
      <c r="J117" s="1205"/>
      <c r="K117" s="1228"/>
    </row>
    <row r="118" spans="5:11" ht="24.95" customHeight="1" x14ac:dyDescent="0.25">
      <c r="E118" s="1165"/>
      <c r="F118" s="1164"/>
      <c r="G118" s="1164"/>
      <c r="H118" s="1163"/>
      <c r="I118" s="1148"/>
      <c r="J118" s="1148"/>
      <c r="K118" s="1149"/>
    </row>
    <row r="119" spans="5:11" ht="24.95" customHeight="1" x14ac:dyDescent="0.25">
      <c r="E119" s="1224" t="s">
        <v>7774</v>
      </c>
      <c r="F119" s="1225" t="s">
        <v>7773</v>
      </c>
      <c r="G119" s="1225" t="s">
        <v>7764</v>
      </c>
      <c r="H119" s="1225" t="s">
        <v>7763</v>
      </c>
      <c r="I119" s="1205" t="s">
        <v>7767</v>
      </c>
      <c r="J119" s="1205"/>
      <c r="K119" s="1228" t="s">
        <v>7772</v>
      </c>
    </row>
    <row r="120" spans="5:11" ht="24.95" customHeight="1" x14ac:dyDescent="0.25">
      <c r="E120" s="1224"/>
      <c r="F120" s="1225"/>
      <c r="G120" s="1225"/>
      <c r="H120" s="1225"/>
      <c r="I120" s="1205"/>
      <c r="J120" s="1205"/>
      <c r="K120" s="1228"/>
    </row>
    <row r="121" spans="5:11" ht="24.95" customHeight="1" x14ac:dyDescent="0.25">
      <c r="E121" s="1165"/>
      <c r="F121" s="1164"/>
      <c r="G121" s="1164"/>
      <c r="H121" s="1163"/>
      <c r="I121" s="1148"/>
      <c r="J121" s="1148"/>
      <c r="K121" s="1149"/>
    </row>
    <row r="122" spans="5:11" ht="24.95" customHeight="1" x14ac:dyDescent="0.25">
      <c r="E122" s="1226" t="s">
        <v>7771</v>
      </c>
      <c r="F122" s="1227" t="s">
        <v>7770</v>
      </c>
      <c r="G122" s="1227" t="s">
        <v>7769</v>
      </c>
      <c r="H122" s="1227" t="s">
        <v>7768</v>
      </c>
      <c r="I122" s="1205" t="s">
        <v>7767</v>
      </c>
      <c r="J122" s="1205"/>
      <c r="K122" s="1228" t="s">
        <v>7766</v>
      </c>
    </row>
    <row r="123" spans="5:11" ht="24.95" customHeight="1" x14ac:dyDescent="0.25">
      <c r="E123" s="1226"/>
      <c r="F123" s="1227"/>
      <c r="G123" s="1227"/>
      <c r="H123" s="1227"/>
      <c r="I123" s="1205"/>
      <c r="J123" s="1205"/>
      <c r="K123" s="1228"/>
    </row>
    <row r="124" spans="5:11" ht="24.95" customHeight="1" x14ac:dyDescent="0.25">
      <c r="E124" s="1165"/>
      <c r="F124" s="1164"/>
      <c r="G124" s="1164"/>
      <c r="H124" s="1163"/>
      <c r="I124" s="1148"/>
      <c r="J124" s="1148"/>
      <c r="K124" s="1149"/>
    </row>
    <row r="125" spans="5:11" ht="24.95" customHeight="1" x14ac:dyDescent="0.25">
      <c r="E125" s="1224" t="s">
        <v>7765</v>
      </c>
      <c r="F125" s="1225" t="s">
        <v>7103</v>
      </c>
      <c r="G125" s="1225" t="s">
        <v>7764</v>
      </c>
      <c r="H125" s="1225" t="s">
        <v>7763</v>
      </c>
      <c r="I125" s="1205" t="s">
        <v>7762</v>
      </c>
      <c r="J125" s="1205"/>
      <c r="K125" s="1206" t="s">
        <v>7761</v>
      </c>
    </row>
    <row r="126" spans="5:11" ht="24.95" customHeight="1" x14ac:dyDescent="0.25">
      <c r="E126" s="1224"/>
      <c r="F126" s="1225"/>
      <c r="G126" s="1225"/>
      <c r="H126" s="1225"/>
      <c r="I126" s="1205"/>
      <c r="J126" s="1205"/>
      <c r="K126" s="1206"/>
    </row>
    <row r="127" spans="5:11" ht="24.95" customHeight="1" x14ac:dyDescent="0.25">
      <c r="E127" s="1165"/>
      <c r="F127" s="1164"/>
      <c r="G127" s="1164"/>
      <c r="H127" s="1163"/>
      <c r="I127" s="1148"/>
      <c r="J127" s="1148"/>
      <c r="K127" s="1149"/>
    </row>
    <row r="128" spans="5:11" ht="24.95" customHeight="1" x14ac:dyDescent="0.25">
      <c r="E128" s="1158"/>
      <c r="F128" s="1162"/>
      <c r="G128" s="1162"/>
      <c r="H128" s="1162"/>
      <c r="I128" s="1162"/>
      <c r="J128" s="1162"/>
      <c r="K128" s="1161"/>
    </row>
    <row r="129" spans="1:18" ht="24.95" customHeight="1" x14ac:dyDescent="0.25"/>
    <row r="130" spans="1:18" s="196" customFormat="1" ht="24.95" customHeight="1" x14ac:dyDescent="0.25">
      <c r="A130" s="213"/>
      <c r="B130" s="213"/>
      <c r="C130" s="213"/>
      <c r="D130" s="213"/>
      <c r="E130" s="809"/>
      <c r="F130" s="809"/>
      <c r="G130" s="809"/>
      <c r="H130" s="809"/>
      <c r="I130" s="809"/>
      <c r="M130" s="213"/>
      <c r="N130" s="213"/>
      <c r="O130" s="213"/>
      <c r="P130" s="213"/>
      <c r="Q130" s="213"/>
      <c r="R130" s="213"/>
    </row>
    <row r="131" spans="1:18" s="196" customFormat="1" ht="24.95" customHeight="1" x14ac:dyDescent="0.25">
      <c r="A131" s="213"/>
      <c r="B131" s="213"/>
      <c r="C131" s="213"/>
      <c r="D131" s="213"/>
      <c r="E131" s="1139"/>
      <c r="F131" s="1140" t="s">
        <v>7712</v>
      </c>
      <c r="G131" s="1141" t="s">
        <v>7713</v>
      </c>
      <c r="H131" s="1141" t="s">
        <v>7714</v>
      </c>
      <c r="I131" s="1141" t="s">
        <v>7715</v>
      </c>
      <c r="J131" s="1141" t="s">
        <v>7716</v>
      </c>
      <c r="K131" s="1142" t="s">
        <v>5258</v>
      </c>
      <c r="M131" s="213"/>
      <c r="N131" s="213"/>
      <c r="O131" s="213"/>
      <c r="P131" s="213"/>
      <c r="Q131" s="213"/>
      <c r="R131" s="213"/>
    </row>
    <row r="132" spans="1:18" s="196" customFormat="1" ht="24.95" customHeight="1" x14ac:dyDescent="0.25">
      <c r="A132" s="213"/>
      <c r="B132" s="213"/>
      <c r="C132" s="213"/>
      <c r="D132" s="213"/>
      <c r="E132" s="1145"/>
      <c r="F132" s="1146" t="s">
        <v>4894</v>
      </c>
      <c r="G132" s="1147" t="s">
        <v>7718</v>
      </c>
      <c r="H132" s="1147" t="s">
        <v>7719</v>
      </c>
      <c r="I132" s="1148" t="s">
        <v>7720</v>
      </c>
      <c r="J132" s="1148" t="s">
        <v>7721</v>
      </c>
      <c r="K132" s="1149" t="s">
        <v>7722</v>
      </c>
      <c r="M132" s="213"/>
      <c r="N132" s="213"/>
      <c r="O132" s="213"/>
      <c r="P132" s="213"/>
      <c r="Q132" s="213"/>
      <c r="R132" s="213"/>
    </row>
    <row r="133" spans="1:18" s="196" customFormat="1" ht="24.95" customHeight="1" x14ac:dyDescent="0.25">
      <c r="A133" s="213"/>
      <c r="B133" s="213"/>
      <c r="C133" s="213"/>
      <c r="D133" s="213"/>
      <c r="E133" s="1145"/>
      <c r="F133" s="1150" t="s">
        <v>6860</v>
      </c>
      <c r="G133" s="1151" t="s">
        <v>7725</v>
      </c>
      <c r="H133" s="1151" t="s">
        <v>7726</v>
      </c>
      <c r="I133" s="1152" t="s">
        <v>7720</v>
      </c>
      <c r="J133" s="1152" t="s">
        <v>7727</v>
      </c>
      <c r="K133" s="1153" t="s">
        <v>7728</v>
      </c>
      <c r="M133" s="213"/>
      <c r="N133" s="213"/>
      <c r="O133" s="213"/>
      <c r="P133" s="213"/>
      <c r="Q133" s="213"/>
      <c r="R133" s="213"/>
    </row>
    <row r="134" spans="1:18" s="196" customFormat="1" ht="24.95" customHeight="1" x14ac:dyDescent="0.25">
      <c r="A134" s="213"/>
      <c r="B134" s="213"/>
      <c r="C134" s="213"/>
      <c r="D134" s="213"/>
      <c r="E134" s="1145"/>
      <c r="F134" s="1146" t="s">
        <v>7731</v>
      </c>
      <c r="G134" s="1154" t="s">
        <v>7732</v>
      </c>
      <c r="H134" s="1154" t="s">
        <v>7733</v>
      </c>
      <c r="I134" s="1148" t="s">
        <v>7720</v>
      </c>
      <c r="J134" s="1148" t="s">
        <v>7734</v>
      </c>
      <c r="K134" s="1149" t="s">
        <v>7735</v>
      </c>
      <c r="M134" s="213"/>
      <c r="N134" s="213"/>
      <c r="O134" s="213"/>
      <c r="P134" s="213"/>
      <c r="Q134" s="213"/>
      <c r="R134" s="213"/>
    </row>
    <row r="135" spans="1:18" s="196" customFormat="1" ht="24.95" customHeight="1" x14ac:dyDescent="0.25">
      <c r="A135" s="213"/>
      <c r="B135" s="213"/>
      <c r="C135" s="213"/>
      <c r="D135" s="213"/>
      <c r="E135" s="1145"/>
      <c r="F135" s="1150" t="s">
        <v>7738</v>
      </c>
      <c r="G135" s="1155" t="s">
        <v>7739</v>
      </c>
      <c r="H135" s="1155" t="s">
        <v>7740</v>
      </c>
      <c r="I135" s="1152" t="s">
        <v>7720</v>
      </c>
      <c r="J135" s="1152" t="s">
        <v>7741</v>
      </c>
      <c r="K135" s="1153" t="s">
        <v>7742</v>
      </c>
      <c r="M135" s="213"/>
      <c r="N135" s="213"/>
      <c r="O135" s="213"/>
      <c r="P135" s="213"/>
      <c r="Q135" s="213"/>
      <c r="R135" s="213"/>
    </row>
    <row r="136" spans="1:18" s="196" customFormat="1" ht="24.95" customHeight="1" x14ac:dyDescent="0.25">
      <c r="A136" s="213"/>
      <c r="B136" s="213"/>
      <c r="C136" s="213"/>
      <c r="D136" s="213"/>
      <c r="E136" s="1145"/>
      <c r="F136" s="1146" t="s">
        <v>7745</v>
      </c>
      <c r="G136" s="1156" t="s">
        <v>7746</v>
      </c>
      <c r="H136" s="1156" t="s">
        <v>7747</v>
      </c>
      <c r="I136" s="1148" t="s">
        <v>7720</v>
      </c>
      <c r="J136" s="1148" t="s">
        <v>7748</v>
      </c>
      <c r="K136" s="1149" t="s">
        <v>7749</v>
      </c>
      <c r="M136" s="213"/>
      <c r="N136" s="213"/>
      <c r="O136" s="213"/>
      <c r="P136" s="213"/>
      <c r="Q136" s="213"/>
      <c r="R136" s="213"/>
    </row>
    <row r="137" spans="1:18" s="196" customFormat="1" ht="24.95" customHeight="1" x14ac:dyDescent="0.25">
      <c r="A137" s="213"/>
      <c r="B137" s="213"/>
      <c r="C137" s="213"/>
      <c r="D137" s="213"/>
      <c r="E137" s="1145"/>
      <c r="F137" s="1150" t="s">
        <v>7752</v>
      </c>
      <c r="G137" s="1157" t="s">
        <v>7753</v>
      </c>
      <c r="H137" s="1157" t="s">
        <v>7754</v>
      </c>
      <c r="I137" s="1152" t="s">
        <v>7720</v>
      </c>
      <c r="J137" s="1152" t="s">
        <v>7755</v>
      </c>
      <c r="K137" s="1153" t="s">
        <v>7756</v>
      </c>
      <c r="M137" s="213"/>
      <c r="N137" s="213"/>
      <c r="O137" s="213"/>
      <c r="P137" s="213"/>
      <c r="Q137" s="213"/>
      <c r="R137" s="213"/>
    </row>
    <row r="138" spans="1:18" s="196" customFormat="1" ht="24.95" customHeight="1" x14ac:dyDescent="0.25">
      <c r="A138" s="213"/>
      <c r="B138" s="213"/>
      <c r="C138" s="213"/>
      <c r="D138" s="213"/>
      <c r="E138" s="1158"/>
      <c r="F138" s="1159"/>
      <c r="G138" s="1159"/>
      <c r="H138" s="1159"/>
      <c r="I138" s="1159"/>
      <c r="J138" s="1159"/>
      <c r="K138" s="1160"/>
      <c r="M138" s="213"/>
      <c r="N138" s="213"/>
      <c r="O138" s="213"/>
      <c r="P138" s="213"/>
      <c r="Q138" s="213"/>
      <c r="R138" s="213"/>
    </row>
    <row r="139" spans="1:18" s="196" customFormat="1" ht="24.95" customHeight="1" x14ac:dyDescent="0.25">
      <c r="A139" s="213"/>
      <c r="B139" s="213"/>
      <c r="C139" s="213"/>
      <c r="D139" s="213"/>
      <c r="E139" s="810"/>
      <c r="F139" s="810"/>
      <c r="G139" s="810"/>
      <c r="H139" s="810"/>
      <c r="I139" s="810"/>
      <c r="M139" s="213"/>
      <c r="N139" s="213"/>
      <c r="O139" s="213"/>
      <c r="P139" s="213"/>
      <c r="Q139" s="213"/>
      <c r="R139" s="213"/>
    </row>
    <row r="140" spans="1:18" s="196" customFormat="1" ht="24.95" customHeight="1" x14ac:dyDescent="0.25">
      <c r="A140" s="213"/>
      <c r="B140" s="213"/>
      <c r="C140" s="213"/>
      <c r="D140" s="213"/>
      <c r="E140" s="810"/>
      <c r="F140" s="810"/>
      <c r="G140" s="810"/>
      <c r="H140" s="810"/>
      <c r="I140" s="810"/>
      <c r="M140" s="213"/>
      <c r="N140" s="213"/>
      <c r="O140" s="213"/>
      <c r="P140" s="213"/>
      <c r="Q140" s="213"/>
      <c r="R140" s="213"/>
    </row>
    <row r="141" spans="1:18" s="196" customFormat="1" ht="24.95" customHeight="1" x14ac:dyDescent="0.25">
      <c r="A141" s="213"/>
      <c r="B141" s="213"/>
      <c r="C141" s="213"/>
      <c r="D141" s="213"/>
      <c r="E141" s="810"/>
      <c r="F141" s="810"/>
      <c r="G141" s="810"/>
      <c r="H141" s="810"/>
      <c r="I141" s="810"/>
      <c r="M141" s="213"/>
      <c r="N141" s="213"/>
      <c r="O141" s="213"/>
      <c r="P141" s="213"/>
      <c r="Q141" s="213"/>
      <c r="R141" s="213"/>
    </row>
    <row r="142" spans="1:18" s="196" customFormat="1" ht="24.95" customHeight="1" x14ac:dyDescent="0.25">
      <c r="A142" s="213"/>
      <c r="B142" s="213"/>
      <c r="C142" s="213"/>
      <c r="D142" s="213"/>
      <c r="E142" s="810"/>
      <c r="F142" s="810"/>
      <c r="G142" s="810"/>
      <c r="H142" s="810"/>
      <c r="I142" s="810"/>
      <c r="M142" s="213"/>
      <c r="N142" s="213"/>
      <c r="O142" s="213"/>
      <c r="P142" s="213"/>
      <c r="Q142" s="213"/>
      <c r="R142" s="213"/>
    </row>
    <row r="143" spans="1:18" s="196" customFormat="1" ht="24.95" customHeight="1" x14ac:dyDescent="0.25">
      <c r="A143" s="213"/>
      <c r="B143" s="213"/>
      <c r="C143" s="213"/>
      <c r="D143" s="213"/>
      <c r="E143" s="810"/>
      <c r="F143" s="810"/>
      <c r="G143" s="810"/>
      <c r="H143" s="810"/>
      <c r="I143" s="810"/>
      <c r="M143" s="213"/>
      <c r="N143" s="213"/>
      <c r="O143" s="213"/>
      <c r="P143" s="213"/>
      <c r="Q143" s="213"/>
      <c r="R143" s="213"/>
    </row>
    <row r="144" spans="1:18" s="196" customFormat="1" ht="24.95" customHeight="1" x14ac:dyDescent="0.25">
      <c r="A144" s="213"/>
      <c r="B144" s="213"/>
      <c r="C144" s="213"/>
      <c r="D144" s="213"/>
      <c r="E144" s="810"/>
      <c r="F144" s="810"/>
      <c r="G144" s="810"/>
      <c r="H144" s="810"/>
      <c r="I144" s="810"/>
      <c r="M144" s="213"/>
      <c r="N144" s="213"/>
      <c r="O144" s="213"/>
      <c r="P144" s="213"/>
      <c r="Q144" s="213"/>
      <c r="R144" s="213"/>
    </row>
    <row r="145" spans="1:18" s="196" customFormat="1" ht="24.95" customHeight="1" x14ac:dyDescent="0.25">
      <c r="A145" s="213"/>
      <c r="B145" s="213"/>
      <c r="C145" s="213"/>
      <c r="D145" s="213"/>
      <c r="E145" s="810"/>
      <c r="F145" s="810"/>
      <c r="G145" s="810"/>
      <c r="H145" s="810"/>
      <c r="I145" s="810"/>
      <c r="M145" s="213"/>
      <c r="N145" s="213"/>
      <c r="O145" s="213"/>
      <c r="P145" s="213"/>
      <c r="Q145" s="213"/>
      <c r="R145" s="213"/>
    </row>
    <row r="146" spans="1:18" s="196" customFormat="1" ht="24.95" customHeight="1" x14ac:dyDescent="0.25">
      <c r="A146" s="213"/>
      <c r="B146" s="213"/>
      <c r="C146" s="213"/>
      <c r="D146" s="213"/>
      <c r="E146" s="810"/>
      <c r="F146" s="810"/>
      <c r="G146" s="810"/>
      <c r="H146" s="810"/>
      <c r="I146" s="810"/>
      <c r="M146" s="213"/>
      <c r="N146" s="213"/>
      <c r="O146" s="213"/>
      <c r="P146" s="213"/>
      <c r="Q146" s="213"/>
      <c r="R146" s="213"/>
    </row>
    <row r="147" spans="1:18" s="196" customFormat="1" ht="24.95" customHeight="1" x14ac:dyDescent="0.25">
      <c r="A147" s="213"/>
      <c r="B147" s="213"/>
      <c r="C147" s="213"/>
      <c r="D147" s="213"/>
      <c r="E147" s="810"/>
      <c r="F147" s="810"/>
      <c r="G147" s="810"/>
      <c r="H147" s="810"/>
      <c r="I147" s="810"/>
      <c r="M147" s="213"/>
      <c r="N147" s="213"/>
      <c r="O147" s="213"/>
      <c r="P147" s="213"/>
      <c r="Q147" s="213"/>
      <c r="R147" s="213"/>
    </row>
    <row r="148" spans="1:18" s="196" customFormat="1" ht="24.95" customHeight="1" x14ac:dyDescent="0.25">
      <c r="A148" s="213"/>
      <c r="B148" s="213"/>
      <c r="C148" s="213"/>
      <c r="D148" s="213"/>
      <c r="E148" s="810"/>
      <c r="F148" s="810"/>
      <c r="G148" s="810"/>
      <c r="H148" s="810"/>
      <c r="I148" s="810"/>
      <c r="M148" s="213"/>
      <c r="N148" s="213"/>
      <c r="O148" s="213"/>
      <c r="P148" s="213"/>
      <c r="Q148" s="213"/>
      <c r="R148" s="213"/>
    </row>
    <row r="149" spans="1:18" s="196" customFormat="1" ht="24.95" customHeight="1" x14ac:dyDescent="0.25">
      <c r="A149" s="213"/>
      <c r="B149" s="213"/>
      <c r="C149" s="213"/>
      <c r="D149" s="213"/>
      <c r="E149" s="810"/>
      <c r="F149" s="810"/>
      <c r="G149" s="810"/>
      <c r="H149" s="810"/>
      <c r="I149" s="810"/>
      <c r="M149" s="213"/>
      <c r="N149" s="213"/>
      <c r="O149" s="213"/>
      <c r="P149" s="213"/>
      <c r="Q149" s="213"/>
      <c r="R149" s="213"/>
    </row>
    <row r="150" spans="1:18" s="196" customFormat="1" ht="24.95" customHeight="1" x14ac:dyDescent="0.25">
      <c r="A150" s="213"/>
      <c r="B150" s="213"/>
      <c r="C150" s="213"/>
      <c r="D150" s="213"/>
      <c r="E150" s="810"/>
      <c r="F150" s="810"/>
      <c r="G150" s="810"/>
      <c r="H150" s="810"/>
      <c r="I150" s="810"/>
      <c r="M150" s="213"/>
      <c r="N150" s="213"/>
      <c r="O150" s="213"/>
      <c r="P150" s="213"/>
      <c r="Q150" s="213"/>
      <c r="R150" s="213"/>
    </row>
    <row r="151" spans="1:18" s="196" customFormat="1" ht="24.95" customHeight="1" x14ac:dyDescent="0.25">
      <c r="A151" s="213"/>
      <c r="B151" s="213"/>
      <c r="C151" s="213"/>
      <c r="D151" s="213"/>
      <c r="E151" s="810"/>
      <c r="F151" s="810"/>
      <c r="G151" s="810"/>
      <c r="H151" s="810"/>
      <c r="I151" s="810"/>
      <c r="M151" s="213"/>
      <c r="N151" s="213"/>
      <c r="O151" s="213"/>
      <c r="P151" s="213"/>
      <c r="Q151" s="213"/>
      <c r="R151" s="213"/>
    </row>
    <row r="152" spans="1:18" s="196" customFormat="1" ht="24.95" customHeight="1" x14ac:dyDescent="0.25">
      <c r="A152" s="213"/>
      <c r="B152" s="213"/>
      <c r="C152" s="213"/>
      <c r="D152" s="213"/>
      <c r="E152" s="810"/>
      <c r="F152" s="810"/>
      <c r="G152" s="810"/>
      <c r="H152" s="810"/>
      <c r="I152" s="810"/>
      <c r="M152" s="213"/>
      <c r="N152" s="213"/>
      <c r="O152" s="213"/>
      <c r="P152" s="213"/>
      <c r="Q152" s="213"/>
      <c r="R152" s="213"/>
    </row>
    <row r="153" spans="1:18" s="196" customFormat="1" ht="24.95" customHeight="1" x14ac:dyDescent="0.25">
      <c r="A153" s="213"/>
      <c r="B153" s="213"/>
      <c r="C153" s="213"/>
      <c r="D153" s="213"/>
      <c r="E153" s="810"/>
      <c r="F153" s="810"/>
      <c r="G153" s="810"/>
      <c r="H153" s="810"/>
      <c r="I153" s="810"/>
      <c r="M153" s="213"/>
      <c r="N153" s="213"/>
      <c r="O153" s="213"/>
      <c r="P153" s="213"/>
      <c r="Q153" s="213"/>
      <c r="R153" s="213"/>
    </row>
    <row r="154" spans="1:18" s="196" customFormat="1" ht="24.95" customHeight="1" x14ac:dyDescent="0.25">
      <c r="A154" s="213"/>
      <c r="B154" s="213"/>
      <c r="C154" s="213"/>
      <c r="D154" s="213"/>
      <c r="E154" s="810"/>
      <c r="F154" s="810"/>
      <c r="G154" s="810"/>
      <c r="H154" s="810"/>
      <c r="I154" s="810"/>
      <c r="M154" s="213"/>
      <c r="N154" s="213"/>
      <c r="O154" s="213"/>
      <c r="P154" s="213"/>
      <c r="Q154" s="213"/>
      <c r="R154" s="213"/>
    </row>
    <row r="155" spans="1:18" s="196" customFormat="1" ht="24.95" customHeight="1" x14ac:dyDescent="0.25">
      <c r="A155" s="213"/>
      <c r="B155" s="213"/>
      <c r="C155" s="213"/>
      <c r="D155" s="213"/>
      <c r="E155" s="810"/>
      <c r="F155" s="810"/>
      <c r="G155" s="810"/>
      <c r="H155" s="810"/>
      <c r="I155" s="810"/>
      <c r="M155" s="213"/>
      <c r="N155" s="213"/>
      <c r="O155" s="213"/>
      <c r="P155" s="213"/>
      <c r="Q155" s="213"/>
      <c r="R155" s="213"/>
    </row>
    <row r="156" spans="1:18" s="196" customFormat="1" ht="24.95" customHeight="1" x14ac:dyDescent="0.25">
      <c r="A156" s="213"/>
      <c r="B156" s="213"/>
      <c r="C156" s="213"/>
      <c r="D156" s="213"/>
      <c r="E156" s="810"/>
      <c r="F156" s="810"/>
      <c r="G156" s="810"/>
      <c r="H156" s="810"/>
      <c r="I156" s="810"/>
      <c r="M156" s="213"/>
      <c r="N156" s="213"/>
      <c r="O156" s="213"/>
      <c r="P156" s="213"/>
      <c r="Q156" s="213"/>
      <c r="R156" s="213"/>
    </row>
    <row r="157" spans="1:18" s="196" customFormat="1" ht="24.95" customHeight="1" x14ac:dyDescent="0.25">
      <c r="A157" s="213"/>
      <c r="B157" s="213"/>
      <c r="C157" s="213"/>
      <c r="D157" s="213"/>
      <c r="E157" s="810"/>
      <c r="F157" s="810"/>
      <c r="G157" s="810"/>
      <c r="H157" s="810"/>
      <c r="I157" s="810"/>
      <c r="M157" s="213"/>
      <c r="N157" s="213"/>
      <c r="O157" s="213"/>
      <c r="P157" s="213"/>
      <c r="Q157" s="213"/>
      <c r="R157" s="213"/>
    </row>
    <row r="158" spans="1:18" s="196" customFormat="1" ht="24.95" customHeight="1" x14ac:dyDescent="0.25">
      <c r="A158" s="213"/>
      <c r="B158" s="213"/>
      <c r="C158" s="213"/>
      <c r="D158" s="213"/>
      <c r="E158" s="810"/>
      <c r="F158" s="810"/>
      <c r="G158" s="810"/>
      <c r="H158" s="810"/>
      <c r="I158" s="810"/>
      <c r="M158" s="213"/>
      <c r="N158" s="213"/>
      <c r="O158" s="213"/>
      <c r="P158" s="213"/>
      <c r="Q158" s="213"/>
      <c r="R158" s="213"/>
    </row>
    <row r="159" spans="1:18" s="196" customFormat="1" ht="24.95" customHeight="1" x14ac:dyDescent="0.25">
      <c r="A159" s="213"/>
      <c r="B159" s="213"/>
      <c r="C159" s="213"/>
      <c r="D159" s="213"/>
      <c r="E159" s="810"/>
      <c r="F159" s="810"/>
      <c r="G159" s="810"/>
      <c r="H159" s="810"/>
      <c r="I159" s="810"/>
      <c r="M159" s="213"/>
      <c r="N159" s="213"/>
      <c r="O159" s="213"/>
      <c r="P159" s="213"/>
      <c r="Q159" s="213"/>
      <c r="R159" s="213"/>
    </row>
    <row r="160" spans="1:18" s="196" customFormat="1" ht="24.95" customHeight="1" x14ac:dyDescent="0.25">
      <c r="A160" s="213"/>
      <c r="B160" s="213"/>
      <c r="C160" s="213"/>
      <c r="D160" s="213"/>
      <c r="E160" s="810"/>
      <c r="F160" s="810"/>
      <c r="G160" s="810"/>
      <c r="H160" s="810"/>
      <c r="I160" s="810"/>
      <c r="M160" s="213"/>
      <c r="N160" s="213"/>
      <c r="O160" s="213"/>
      <c r="P160" s="213"/>
      <c r="Q160" s="213"/>
      <c r="R160" s="213"/>
    </row>
    <row r="161" spans="1:18" s="196" customFormat="1" ht="24.95" customHeight="1" x14ac:dyDescent="0.25">
      <c r="A161" s="213"/>
      <c r="B161" s="213"/>
      <c r="C161" s="213"/>
      <c r="D161" s="213"/>
      <c r="E161" s="810"/>
      <c r="F161" s="810"/>
      <c r="G161" s="810"/>
      <c r="H161" s="810"/>
      <c r="I161" s="810"/>
      <c r="M161" s="213"/>
      <c r="N161" s="213"/>
      <c r="O161" s="213"/>
      <c r="P161" s="213"/>
      <c r="Q161" s="213"/>
      <c r="R161" s="213"/>
    </row>
    <row r="162" spans="1:18" s="196" customFormat="1" ht="24.95" customHeight="1" x14ac:dyDescent="0.25">
      <c r="A162" s="213"/>
      <c r="B162" s="213"/>
      <c r="C162" s="213"/>
      <c r="D162" s="213"/>
      <c r="E162" s="810"/>
      <c r="F162" s="810"/>
      <c r="G162" s="810"/>
      <c r="H162" s="810"/>
      <c r="I162" s="810"/>
      <c r="M162" s="213"/>
      <c r="N162" s="213"/>
      <c r="O162" s="213"/>
      <c r="P162" s="213"/>
      <c r="Q162" s="213"/>
      <c r="R162" s="213"/>
    </row>
    <row r="163" spans="1:18" s="196" customFormat="1" ht="24.95" customHeight="1" x14ac:dyDescent="0.25">
      <c r="A163" s="213"/>
      <c r="B163" s="213"/>
      <c r="C163" s="213"/>
      <c r="D163" s="213"/>
      <c r="E163" s="810"/>
      <c r="F163" s="810"/>
      <c r="G163" s="810"/>
      <c r="H163" s="810"/>
      <c r="I163" s="810"/>
      <c r="M163" s="213"/>
      <c r="N163" s="213"/>
      <c r="O163" s="213"/>
      <c r="P163" s="213"/>
      <c r="Q163" s="213"/>
      <c r="R163" s="213"/>
    </row>
    <row r="164" spans="1:18" s="196" customFormat="1" ht="24.95" customHeight="1" x14ac:dyDescent="0.25">
      <c r="A164" s="213"/>
      <c r="B164" s="213"/>
      <c r="C164" s="213"/>
      <c r="D164" s="213"/>
      <c r="E164" s="810"/>
      <c r="F164" s="810"/>
      <c r="G164" s="810"/>
      <c r="H164" s="810"/>
      <c r="I164" s="810"/>
      <c r="M164" s="213"/>
      <c r="N164" s="213"/>
      <c r="O164" s="213"/>
      <c r="P164" s="213"/>
      <c r="Q164" s="213"/>
      <c r="R164" s="213"/>
    </row>
    <row r="165" spans="1:18" s="196" customFormat="1" ht="24.95" customHeight="1" x14ac:dyDescent="0.25">
      <c r="A165" s="213"/>
      <c r="B165" s="213"/>
      <c r="C165" s="213"/>
      <c r="D165" s="213"/>
      <c r="E165" s="810"/>
      <c r="F165" s="810"/>
      <c r="G165" s="810"/>
      <c r="H165" s="810"/>
      <c r="I165" s="810"/>
      <c r="M165" s="213"/>
      <c r="N165" s="213"/>
      <c r="O165" s="213"/>
      <c r="P165" s="213"/>
      <c r="Q165" s="213"/>
      <c r="R165" s="213"/>
    </row>
    <row r="166" spans="1:18" s="196" customFormat="1" ht="24.95" customHeight="1" x14ac:dyDescent="0.25">
      <c r="A166" s="213"/>
      <c r="B166" s="213"/>
      <c r="C166" s="213"/>
      <c r="D166" s="213"/>
      <c r="E166" s="810"/>
      <c r="F166" s="810"/>
      <c r="G166" s="810"/>
      <c r="H166" s="810"/>
      <c r="I166" s="810"/>
      <c r="M166" s="213"/>
      <c r="N166" s="213"/>
      <c r="O166" s="213"/>
      <c r="P166" s="213"/>
      <c r="Q166" s="213"/>
      <c r="R166" s="213"/>
    </row>
    <row r="167" spans="1:18" s="196" customFormat="1" ht="24.95" customHeight="1" x14ac:dyDescent="0.25">
      <c r="A167" s="213"/>
      <c r="B167" s="213"/>
      <c r="C167" s="213"/>
      <c r="D167" s="213"/>
      <c r="E167" s="810"/>
      <c r="F167" s="810"/>
      <c r="G167" s="810"/>
      <c r="H167" s="810"/>
      <c r="I167" s="810"/>
      <c r="M167" s="213"/>
      <c r="N167" s="213"/>
      <c r="O167" s="213"/>
      <c r="P167" s="213"/>
      <c r="Q167" s="213"/>
      <c r="R167" s="213"/>
    </row>
    <row r="168" spans="1:18" s="196" customFormat="1" ht="24.95" customHeight="1" x14ac:dyDescent="0.25">
      <c r="A168" s="213"/>
      <c r="B168" s="213"/>
      <c r="C168" s="213"/>
      <c r="D168" s="213"/>
      <c r="E168" s="810"/>
      <c r="F168" s="810"/>
      <c r="G168" s="810"/>
      <c r="H168" s="810"/>
      <c r="I168" s="810"/>
      <c r="M168" s="213"/>
      <c r="N168" s="213"/>
      <c r="O168" s="213"/>
      <c r="P168" s="213"/>
      <c r="Q168" s="213"/>
      <c r="R168" s="213"/>
    </row>
    <row r="169" spans="1:18" s="196" customFormat="1" ht="24.95" customHeight="1" x14ac:dyDescent="0.25">
      <c r="A169" s="213"/>
      <c r="B169" s="213"/>
      <c r="C169" s="213"/>
      <c r="D169" s="213"/>
      <c r="E169" s="810"/>
      <c r="F169" s="810"/>
      <c r="G169" s="810"/>
      <c r="H169" s="810"/>
      <c r="I169" s="810"/>
      <c r="M169" s="213"/>
      <c r="N169" s="213"/>
      <c r="O169" s="213"/>
      <c r="P169" s="213"/>
      <c r="Q169" s="213"/>
      <c r="R169" s="213"/>
    </row>
    <row r="170" spans="1:18" s="196" customFormat="1" ht="24.95" customHeight="1" x14ac:dyDescent="0.25">
      <c r="A170" s="213"/>
      <c r="B170" s="213"/>
      <c r="C170" s="213"/>
      <c r="D170" s="213"/>
      <c r="E170" s="810"/>
      <c r="F170" s="810"/>
      <c r="G170" s="810"/>
      <c r="H170" s="810"/>
      <c r="I170" s="810"/>
      <c r="M170" s="213"/>
      <c r="N170" s="213"/>
      <c r="O170" s="213"/>
      <c r="P170" s="213"/>
      <c r="Q170" s="213"/>
      <c r="R170" s="213"/>
    </row>
    <row r="171" spans="1:18" s="196" customFormat="1" ht="24.95" customHeight="1" x14ac:dyDescent="0.25">
      <c r="A171" s="213"/>
      <c r="B171" s="213"/>
      <c r="C171" s="213"/>
      <c r="D171" s="213"/>
      <c r="E171" s="810"/>
      <c r="F171" s="810"/>
      <c r="G171" s="810"/>
      <c r="H171" s="810"/>
      <c r="I171" s="810"/>
      <c r="M171" s="213"/>
      <c r="N171" s="213"/>
      <c r="O171" s="213"/>
      <c r="P171" s="213"/>
      <c r="Q171" s="213"/>
      <c r="R171" s="213"/>
    </row>
    <row r="172" spans="1:18" s="196" customFormat="1" ht="24.95" customHeight="1" x14ac:dyDescent="0.25">
      <c r="A172" s="213"/>
      <c r="B172" s="213"/>
      <c r="C172" s="213"/>
      <c r="D172" s="213"/>
      <c r="E172" s="810"/>
      <c r="F172" s="810"/>
      <c r="G172" s="810"/>
      <c r="H172" s="810"/>
      <c r="I172" s="810"/>
      <c r="M172" s="213"/>
      <c r="N172" s="213"/>
      <c r="O172" s="213"/>
      <c r="P172" s="213"/>
      <c r="Q172" s="213"/>
      <c r="R172" s="213"/>
    </row>
    <row r="173" spans="1:18" s="196" customFormat="1" ht="24.95" customHeight="1" x14ac:dyDescent="0.25">
      <c r="A173" s="213"/>
      <c r="B173" s="213"/>
      <c r="C173" s="213"/>
      <c r="D173" s="213"/>
      <c r="E173" s="810"/>
      <c r="F173" s="810"/>
      <c r="G173" s="810"/>
      <c r="H173" s="810"/>
      <c r="I173" s="810"/>
      <c r="M173" s="213"/>
      <c r="N173" s="213"/>
      <c r="O173" s="213"/>
      <c r="P173" s="213"/>
      <c r="Q173" s="213"/>
      <c r="R173" s="213"/>
    </row>
    <row r="174" spans="1:18" s="196" customFormat="1" ht="24.95" customHeight="1" x14ac:dyDescent="0.25">
      <c r="A174" s="213"/>
      <c r="B174" s="213"/>
      <c r="C174" s="213"/>
      <c r="D174" s="213"/>
      <c r="E174" s="810"/>
      <c r="F174" s="810"/>
      <c r="G174" s="810"/>
      <c r="H174" s="810"/>
      <c r="I174" s="810"/>
      <c r="M174" s="213"/>
      <c r="N174" s="213"/>
      <c r="O174" s="213"/>
      <c r="P174" s="213"/>
      <c r="Q174" s="213"/>
      <c r="R174" s="213"/>
    </row>
    <row r="175" spans="1:18" s="196" customFormat="1" ht="24.95" customHeight="1" x14ac:dyDescent="0.25">
      <c r="A175" s="213"/>
      <c r="B175" s="213"/>
      <c r="C175" s="213"/>
      <c r="D175" s="213"/>
      <c r="E175" s="810"/>
      <c r="F175" s="810"/>
      <c r="G175" s="810"/>
      <c r="H175" s="810"/>
      <c r="I175" s="810"/>
      <c r="M175" s="213"/>
      <c r="N175" s="213"/>
      <c r="O175" s="213"/>
      <c r="P175" s="213"/>
      <c r="Q175" s="213"/>
      <c r="R175" s="213"/>
    </row>
    <row r="176" spans="1:18" s="196" customFormat="1" ht="24.95" customHeight="1" x14ac:dyDescent="0.25">
      <c r="A176" s="213"/>
      <c r="B176" s="213"/>
      <c r="C176" s="213"/>
      <c r="D176" s="213"/>
      <c r="E176" s="810"/>
      <c r="F176" s="810"/>
      <c r="G176" s="810"/>
      <c r="H176" s="810"/>
      <c r="I176" s="810"/>
      <c r="M176" s="213"/>
      <c r="N176" s="213"/>
      <c r="O176" s="213"/>
      <c r="P176" s="213"/>
      <c r="Q176" s="213"/>
      <c r="R176" s="213"/>
    </row>
    <row r="177" spans="1:18" s="196" customFormat="1" ht="24.95" customHeight="1" x14ac:dyDescent="0.25">
      <c r="A177" s="213"/>
      <c r="B177" s="213"/>
      <c r="C177" s="213"/>
      <c r="D177" s="213"/>
      <c r="E177" s="810"/>
      <c r="F177" s="810"/>
      <c r="G177" s="810"/>
      <c r="H177" s="810"/>
      <c r="I177" s="810"/>
      <c r="M177" s="213"/>
      <c r="N177" s="213"/>
      <c r="O177" s="213"/>
      <c r="P177" s="213"/>
      <c r="Q177" s="213"/>
      <c r="R177" s="213"/>
    </row>
    <row r="178" spans="1:18" s="196" customFormat="1" ht="24.95" customHeight="1" x14ac:dyDescent="0.25">
      <c r="A178" s="213"/>
      <c r="B178" s="213"/>
      <c r="C178" s="213"/>
      <c r="D178" s="213"/>
      <c r="E178" s="810"/>
      <c r="F178" s="810"/>
      <c r="G178" s="810"/>
      <c r="H178" s="810"/>
      <c r="I178" s="810"/>
      <c r="M178" s="213"/>
      <c r="N178" s="213"/>
      <c r="O178" s="213"/>
      <c r="P178" s="213"/>
      <c r="Q178" s="213"/>
      <c r="R178" s="213"/>
    </row>
    <row r="179" spans="1:18" s="196" customFormat="1" ht="24.95" customHeight="1" x14ac:dyDescent="0.25">
      <c r="A179" s="213"/>
      <c r="B179" s="213"/>
      <c r="C179" s="213"/>
      <c r="D179" s="213"/>
      <c r="E179" s="810"/>
      <c r="F179" s="810"/>
      <c r="G179" s="810"/>
      <c r="H179" s="810"/>
      <c r="I179" s="810"/>
      <c r="M179" s="213"/>
      <c r="N179" s="213"/>
      <c r="O179" s="213"/>
      <c r="P179" s="213"/>
      <c r="Q179" s="213"/>
      <c r="R179" s="213"/>
    </row>
    <row r="180" spans="1:18" s="196" customFormat="1" ht="24.95" customHeight="1" x14ac:dyDescent="0.25">
      <c r="A180" s="213"/>
      <c r="B180" s="213"/>
      <c r="C180" s="213"/>
      <c r="D180" s="213"/>
      <c r="E180" s="810"/>
      <c r="F180" s="810"/>
      <c r="G180" s="810"/>
      <c r="H180" s="810"/>
      <c r="I180" s="810"/>
      <c r="M180" s="213"/>
      <c r="N180" s="213"/>
      <c r="O180" s="213"/>
      <c r="P180" s="213"/>
      <c r="Q180" s="213"/>
      <c r="R180" s="213"/>
    </row>
    <row r="181" spans="1:18" s="196" customFormat="1" ht="24.95" customHeight="1" x14ac:dyDescent="0.25">
      <c r="A181" s="213"/>
      <c r="B181" s="213"/>
      <c r="C181" s="213"/>
      <c r="D181" s="213"/>
      <c r="E181" s="810"/>
      <c r="F181" s="810"/>
      <c r="G181" s="810"/>
      <c r="H181" s="810"/>
      <c r="I181" s="810"/>
      <c r="M181" s="213"/>
      <c r="N181" s="213"/>
      <c r="O181" s="213"/>
      <c r="P181" s="213"/>
      <c r="Q181" s="213"/>
      <c r="R181" s="213"/>
    </row>
    <row r="182" spans="1:18" s="196" customFormat="1" ht="24.95" customHeight="1" x14ac:dyDescent="0.25">
      <c r="A182" s="213"/>
      <c r="B182" s="213"/>
      <c r="C182" s="213"/>
      <c r="D182" s="213"/>
      <c r="E182" s="810"/>
      <c r="F182" s="810"/>
      <c r="G182" s="810"/>
      <c r="H182" s="810"/>
      <c r="I182" s="810"/>
      <c r="M182" s="213"/>
      <c r="N182" s="213"/>
      <c r="O182" s="213"/>
      <c r="P182" s="213"/>
      <c r="Q182" s="213"/>
      <c r="R182" s="213"/>
    </row>
    <row r="183" spans="1:18" s="196" customFormat="1" ht="24.95" customHeight="1" x14ac:dyDescent="0.25">
      <c r="A183" s="213"/>
      <c r="B183" s="213"/>
      <c r="C183" s="213"/>
      <c r="D183" s="213"/>
      <c r="E183" s="810"/>
      <c r="F183" s="810"/>
      <c r="G183" s="810"/>
      <c r="H183" s="810"/>
      <c r="I183" s="810"/>
      <c r="M183" s="213"/>
      <c r="N183" s="213"/>
      <c r="O183" s="213"/>
      <c r="P183" s="213"/>
      <c r="Q183" s="213"/>
      <c r="R183" s="213"/>
    </row>
    <row r="184" spans="1:18" s="196" customFormat="1" ht="24.95" customHeight="1" x14ac:dyDescent="0.25">
      <c r="A184" s="213"/>
      <c r="B184" s="213"/>
      <c r="C184" s="213"/>
      <c r="D184" s="213"/>
      <c r="E184" s="810"/>
      <c r="F184" s="810"/>
      <c r="G184" s="810"/>
      <c r="H184" s="810"/>
      <c r="I184" s="810"/>
      <c r="M184" s="213"/>
      <c r="N184" s="213"/>
      <c r="O184" s="213"/>
      <c r="P184" s="213"/>
      <c r="Q184" s="213"/>
      <c r="R184" s="213"/>
    </row>
    <row r="185" spans="1:18" s="196" customFormat="1" ht="24.95" customHeight="1" x14ac:dyDescent="0.25">
      <c r="A185" s="213"/>
      <c r="B185" s="213"/>
      <c r="C185" s="213"/>
      <c r="D185" s="213"/>
      <c r="E185" s="810"/>
      <c r="F185" s="810"/>
      <c r="G185" s="810"/>
      <c r="H185" s="810"/>
      <c r="I185" s="810"/>
      <c r="M185" s="213"/>
      <c r="N185" s="213"/>
      <c r="O185" s="213"/>
      <c r="P185" s="213"/>
      <c r="Q185" s="213"/>
      <c r="R185" s="213"/>
    </row>
    <row r="186" spans="1:18" s="196" customFormat="1" ht="24.95" customHeight="1" x14ac:dyDescent="0.25">
      <c r="A186" s="213"/>
      <c r="B186" s="213"/>
      <c r="C186" s="213"/>
      <c r="D186" s="213"/>
      <c r="E186" s="810"/>
      <c r="F186" s="810"/>
      <c r="G186" s="810"/>
      <c r="H186" s="810"/>
      <c r="I186" s="810"/>
      <c r="M186" s="213"/>
      <c r="N186" s="213"/>
      <c r="O186" s="213"/>
      <c r="P186" s="213"/>
      <c r="Q186" s="213"/>
      <c r="R186" s="213"/>
    </row>
    <row r="187" spans="1:18" s="196" customFormat="1" ht="24.95" customHeight="1" x14ac:dyDescent="0.25">
      <c r="A187" s="213"/>
      <c r="B187" s="213"/>
      <c r="C187" s="213"/>
      <c r="D187" s="213"/>
      <c r="E187" s="810"/>
      <c r="F187" s="810"/>
      <c r="G187" s="810"/>
      <c r="H187" s="810"/>
      <c r="I187" s="810"/>
      <c r="M187" s="213"/>
      <c r="N187" s="213"/>
      <c r="O187" s="213"/>
      <c r="P187" s="213"/>
      <c r="Q187" s="213"/>
      <c r="R187" s="213"/>
    </row>
    <row r="188" spans="1:18" s="196" customFormat="1" ht="24.95" customHeight="1" x14ac:dyDescent="0.25">
      <c r="A188" s="213"/>
      <c r="B188" s="213"/>
      <c r="C188" s="213"/>
      <c r="D188" s="213"/>
      <c r="E188" s="810"/>
      <c r="F188" s="810"/>
      <c r="G188" s="810"/>
      <c r="H188" s="810"/>
      <c r="I188" s="810"/>
      <c r="M188" s="213"/>
      <c r="N188" s="213"/>
      <c r="O188" s="213"/>
      <c r="P188" s="213"/>
      <c r="Q188" s="213"/>
      <c r="R188" s="213"/>
    </row>
    <row r="189" spans="1:18" s="196" customFormat="1" ht="24.95" customHeight="1" x14ac:dyDescent="0.25">
      <c r="A189" s="213"/>
      <c r="B189" s="213"/>
      <c r="C189" s="213"/>
      <c r="D189" s="213"/>
      <c r="E189" s="810"/>
      <c r="F189" s="810"/>
      <c r="G189" s="810"/>
      <c r="H189" s="810"/>
      <c r="I189" s="810"/>
      <c r="M189" s="213"/>
      <c r="N189" s="213"/>
      <c r="O189" s="213"/>
      <c r="P189" s="213"/>
      <c r="Q189" s="213"/>
      <c r="R189" s="213"/>
    </row>
    <row r="190" spans="1:18" s="196" customFormat="1" ht="24.95" customHeight="1" x14ac:dyDescent="0.25">
      <c r="A190" s="213"/>
      <c r="B190" s="213"/>
      <c r="C190" s="213"/>
      <c r="D190" s="213"/>
      <c r="E190" s="810"/>
      <c r="F190" s="810"/>
      <c r="G190" s="810"/>
      <c r="H190" s="810"/>
      <c r="I190" s="810"/>
      <c r="M190" s="213"/>
      <c r="N190" s="213"/>
      <c r="O190" s="213"/>
      <c r="P190" s="213"/>
      <c r="Q190" s="213"/>
      <c r="R190" s="213"/>
    </row>
    <row r="191" spans="1:18" s="196" customFormat="1" ht="24.95" customHeight="1" x14ac:dyDescent="0.25">
      <c r="A191" s="213"/>
      <c r="B191" s="213"/>
      <c r="C191" s="213"/>
      <c r="D191" s="213"/>
      <c r="E191" s="810"/>
      <c r="F191" s="810"/>
      <c r="G191" s="810"/>
      <c r="H191" s="810"/>
      <c r="I191" s="810"/>
      <c r="M191" s="213"/>
      <c r="N191" s="213"/>
      <c r="O191" s="213"/>
      <c r="P191" s="213"/>
      <c r="Q191" s="213"/>
      <c r="R191" s="213"/>
    </row>
    <row r="192" spans="1:18" s="196" customFormat="1" ht="24.95" customHeight="1" x14ac:dyDescent="0.25">
      <c r="A192" s="213"/>
      <c r="B192" s="213"/>
      <c r="C192" s="213"/>
      <c r="D192" s="213"/>
      <c r="E192" s="810"/>
      <c r="F192" s="810"/>
      <c r="G192" s="810"/>
      <c r="H192" s="810"/>
      <c r="I192" s="810"/>
      <c r="M192" s="213"/>
      <c r="N192" s="213"/>
      <c r="O192" s="213"/>
      <c r="P192" s="213"/>
      <c r="Q192" s="213"/>
      <c r="R192" s="213"/>
    </row>
    <row r="193" spans="1:18" s="196" customFormat="1" ht="24.95" customHeight="1" x14ac:dyDescent="0.25">
      <c r="A193" s="213"/>
      <c r="B193" s="213"/>
      <c r="C193" s="213"/>
      <c r="D193" s="213"/>
      <c r="E193" s="810"/>
      <c r="F193" s="810"/>
      <c r="G193" s="810"/>
      <c r="H193" s="810"/>
      <c r="I193" s="810"/>
      <c r="M193" s="213"/>
      <c r="N193" s="213"/>
      <c r="O193" s="213"/>
      <c r="P193" s="213"/>
      <c r="Q193" s="213"/>
      <c r="R193" s="213"/>
    </row>
    <row r="194" spans="1:18" s="196" customFormat="1" ht="24.95" customHeight="1" x14ac:dyDescent="0.25">
      <c r="A194" s="213"/>
      <c r="B194" s="213"/>
      <c r="C194" s="213"/>
      <c r="D194" s="213"/>
      <c r="E194" s="810"/>
      <c r="F194" s="810"/>
      <c r="G194" s="810"/>
      <c r="H194" s="810"/>
      <c r="I194" s="810"/>
      <c r="M194" s="213"/>
      <c r="N194" s="213"/>
      <c r="O194" s="213"/>
      <c r="P194" s="213"/>
      <c r="Q194" s="213"/>
      <c r="R194" s="213"/>
    </row>
    <row r="195" spans="1:18" s="196" customFormat="1" ht="24.95" customHeight="1" x14ac:dyDescent="0.25">
      <c r="A195" s="213"/>
      <c r="B195" s="213"/>
      <c r="C195" s="213"/>
      <c r="D195" s="213"/>
      <c r="E195" s="810"/>
      <c r="F195" s="810"/>
      <c r="G195" s="810"/>
      <c r="H195" s="810"/>
      <c r="I195" s="810"/>
      <c r="M195" s="213"/>
      <c r="N195" s="213"/>
      <c r="O195" s="213"/>
      <c r="P195" s="213"/>
      <c r="Q195" s="213"/>
      <c r="R195" s="213"/>
    </row>
    <row r="196" spans="1:18" s="196" customFormat="1" ht="24.95" customHeight="1" x14ac:dyDescent="0.25">
      <c r="A196" s="213"/>
      <c r="B196" s="213"/>
      <c r="C196" s="213"/>
      <c r="D196" s="213"/>
      <c r="E196" s="810"/>
      <c r="F196" s="810"/>
      <c r="G196" s="810"/>
      <c r="H196" s="810"/>
      <c r="I196" s="810"/>
      <c r="M196" s="213"/>
      <c r="N196" s="213"/>
      <c r="O196" s="213"/>
      <c r="P196" s="213"/>
      <c r="Q196" s="213"/>
      <c r="R196" s="213"/>
    </row>
    <row r="197" spans="1:18" s="196" customFormat="1" ht="24.95" customHeight="1" x14ac:dyDescent="0.25">
      <c r="A197" s="213"/>
      <c r="B197" s="213"/>
      <c r="C197" s="213"/>
      <c r="D197" s="213"/>
      <c r="E197" s="810"/>
      <c r="F197" s="810"/>
      <c r="G197" s="810"/>
      <c r="H197" s="810"/>
      <c r="I197" s="810"/>
      <c r="M197" s="213"/>
      <c r="N197" s="213"/>
      <c r="O197" s="213"/>
      <c r="P197" s="213"/>
      <c r="Q197" s="213"/>
      <c r="R197" s="213"/>
    </row>
    <row r="198" spans="1:18" s="196" customFormat="1" ht="24.95" customHeight="1" x14ac:dyDescent="0.25">
      <c r="A198" s="213"/>
      <c r="B198" s="213"/>
      <c r="C198" s="213"/>
      <c r="D198" s="213"/>
      <c r="E198" s="810"/>
      <c r="F198" s="810"/>
      <c r="G198" s="810"/>
      <c r="H198" s="810"/>
      <c r="I198" s="810"/>
      <c r="M198" s="213"/>
      <c r="N198" s="213"/>
      <c r="O198" s="213"/>
      <c r="P198" s="213"/>
      <c r="Q198" s="213"/>
      <c r="R198" s="213"/>
    </row>
    <row r="199" spans="1:18" s="196" customFormat="1" ht="24.95" customHeight="1" x14ac:dyDescent="0.25">
      <c r="A199" s="213"/>
      <c r="B199" s="213"/>
      <c r="C199" s="213"/>
      <c r="D199" s="213"/>
      <c r="E199" s="810"/>
      <c r="F199" s="810"/>
      <c r="G199" s="810"/>
      <c r="H199" s="810"/>
      <c r="I199" s="810"/>
      <c r="M199" s="213"/>
      <c r="N199" s="213"/>
      <c r="O199" s="213"/>
      <c r="P199" s="213"/>
      <c r="Q199" s="213"/>
      <c r="R199" s="213"/>
    </row>
    <row r="200" spans="1:18" s="196" customFormat="1" ht="24.95" customHeight="1" x14ac:dyDescent="0.25">
      <c r="A200" s="213"/>
      <c r="B200" s="213"/>
      <c r="C200" s="213"/>
      <c r="D200" s="213"/>
      <c r="E200" s="810"/>
      <c r="F200" s="810"/>
      <c r="G200" s="810"/>
      <c r="H200" s="810"/>
      <c r="I200" s="810"/>
      <c r="M200" s="213"/>
      <c r="N200" s="213"/>
      <c r="O200" s="213"/>
      <c r="P200" s="213"/>
      <c r="Q200" s="213"/>
      <c r="R200" s="213"/>
    </row>
    <row r="201" spans="1:18" s="196" customFormat="1" ht="24.95" customHeight="1" x14ac:dyDescent="0.25">
      <c r="A201" s="213"/>
      <c r="B201" s="213"/>
      <c r="C201" s="213"/>
      <c r="D201" s="213"/>
      <c r="E201" s="810"/>
      <c r="F201" s="810"/>
      <c r="G201" s="810"/>
      <c r="H201" s="810"/>
      <c r="I201" s="810"/>
      <c r="M201" s="213"/>
      <c r="N201" s="213"/>
      <c r="O201" s="213"/>
      <c r="P201" s="213"/>
      <c r="Q201" s="213"/>
      <c r="R201" s="213"/>
    </row>
    <row r="202" spans="1:18" s="196" customFormat="1" ht="24.95" customHeight="1" x14ac:dyDescent="0.25">
      <c r="A202" s="213"/>
      <c r="B202" s="213"/>
      <c r="C202" s="213"/>
      <c r="D202" s="213"/>
      <c r="E202" s="810"/>
      <c r="F202" s="810"/>
      <c r="G202" s="810"/>
      <c r="H202" s="810"/>
      <c r="I202" s="810"/>
      <c r="M202" s="213"/>
      <c r="N202" s="213"/>
      <c r="O202" s="213"/>
      <c r="P202" s="213"/>
      <c r="Q202" s="213"/>
      <c r="R202" s="213"/>
    </row>
    <row r="203" spans="1:18" s="196" customFormat="1" ht="24.95" customHeight="1" x14ac:dyDescent="0.25">
      <c r="A203" s="213"/>
      <c r="B203" s="213"/>
      <c r="C203" s="213"/>
      <c r="D203" s="213"/>
      <c r="E203" s="810"/>
      <c r="F203" s="810"/>
      <c r="G203" s="810"/>
      <c r="H203" s="810"/>
      <c r="I203" s="810"/>
      <c r="M203" s="213"/>
      <c r="N203" s="213"/>
      <c r="O203" s="213"/>
      <c r="P203" s="213"/>
      <c r="Q203" s="213"/>
      <c r="R203" s="213"/>
    </row>
    <row r="204" spans="1:18" s="196" customFormat="1" ht="24.95" customHeight="1" x14ac:dyDescent="0.25">
      <c r="A204" s="213"/>
      <c r="B204" s="213"/>
      <c r="C204" s="213"/>
      <c r="D204" s="213"/>
      <c r="E204" s="810"/>
      <c r="F204" s="810"/>
      <c r="G204" s="810"/>
      <c r="H204" s="810"/>
      <c r="I204" s="810"/>
      <c r="M204" s="213"/>
      <c r="N204" s="213"/>
      <c r="O204" s="213"/>
      <c r="P204" s="213"/>
      <c r="Q204" s="213"/>
      <c r="R204" s="213"/>
    </row>
    <row r="205" spans="1:18" s="196" customFormat="1" ht="24.95" customHeight="1" x14ac:dyDescent="0.25">
      <c r="A205" s="213"/>
      <c r="B205" s="213"/>
      <c r="C205" s="213"/>
      <c r="D205" s="213"/>
      <c r="E205" s="810"/>
      <c r="F205" s="810"/>
      <c r="G205" s="810"/>
      <c r="H205" s="810"/>
      <c r="I205" s="810"/>
      <c r="M205" s="213"/>
      <c r="N205" s="213"/>
      <c r="O205" s="213"/>
      <c r="P205" s="213"/>
      <c r="Q205" s="213"/>
      <c r="R205" s="213"/>
    </row>
    <row r="206" spans="1:18" s="196" customFormat="1" ht="24.95" customHeight="1" x14ac:dyDescent="0.25">
      <c r="A206" s="213"/>
      <c r="B206" s="213"/>
      <c r="C206" s="213"/>
      <c r="D206" s="213"/>
      <c r="E206" s="810"/>
      <c r="F206" s="810"/>
      <c r="G206" s="810"/>
      <c r="H206" s="810"/>
      <c r="I206" s="810"/>
      <c r="M206" s="213"/>
      <c r="N206" s="213"/>
      <c r="O206" s="213"/>
      <c r="P206" s="213"/>
      <c r="Q206" s="213"/>
      <c r="R206" s="213"/>
    </row>
    <row r="207" spans="1:18" s="196" customFormat="1" ht="24.95" customHeight="1" x14ac:dyDescent="0.25">
      <c r="A207" s="213"/>
      <c r="B207" s="213"/>
      <c r="C207" s="213"/>
      <c r="D207" s="213"/>
      <c r="E207" s="810"/>
      <c r="F207" s="810"/>
      <c r="G207" s="810"/>
      <c r="H207" s="810"/>
      <c r="I207" s="810"/>
      <c r="M207" s="213"/>
      <c r="N207" s="213"/>
      <c r="O207" s="213"/>
      <c r="P207" s="213"/>
      <c r="Q207" s="213"/>
      <c r="R207" s="213"/>
    </row>
    <row r="208" spans="1:18" s="196" customFormat="1" ht="24.95" customHeight="1" x14ac:dyDescent="0.25">
      <c r="A208" s="213"/>
      <c r="B208" s="213"/>
      <c r="C208" s="213"/>
      <c r="D208" s="213"/>
      <c r="E208" s="810"/>
      <c r="F208" s="810"/>
      <c r="G208" s="810"/>
      <c r="H208" s="810"/>
      <c r="I208" s="810"/>
      <c r="M208" s="213"/>
      <c r="N208" s="213"/>
      <c r="O208" s="213"/>
      <c r="P208" s="213"/>
      <c r="Q208" s="213"/>
      <c r="R208" s="213"/>
    </row>
    <row r="209" spans="1:18" s="196" customFormat="1" ht="24.95" customHeight="1" x14ac:dyDescent="0.25">
      <c r="A209" s="213"/>
      <c r="B209" s="213"/>
      <c r="C209" s="213"/>
      <c r="D209" s="213"/>
      <c r="E209" s="810"/>
      <c r="F209" s="810"/>
      <c r="G209" s="810"/>
      <c r="H209" s="810"/>
      <c r="I209" s="810"/>
      <c r="M209" s="213"/>
      <c r="N209" s="213"/>
      <c r="O209" s="213"/>
      <c r="P209" s="213"/>
      <c r="Q209" s="213"/>
      <c r="R209" s="213"/>
    </row>
    <row r="210" spans="1:18" s="196" customFormat="1" ht="24.95" customHeight="1" x14ac:dyDescent="0.25">
      <c r="A210" s="213"/>
      <c r="B210" s="213"/>
      <c r="C210" s="213"/>
      <c r="D210" s="213"/>
      <c r="E210" s="810"/>
      <c r="F210" s="810"/>
      <c r="G210" s="810"/>
      <c r="H210" s="810"/>
      <c r="I210" s="810"/>
      <c r="M210" s="213"/>
      <c r="N210" s="213"/>
      <c r="O210" s="213"/>
      <c r="P210" s="213"/>
      <c r="Q210" s="213"/>
      <c r="R210" s="213"/>
    </row>
    <row r="211" spans="1:18" s="196" customFormat="1" ht="24.95" customHeight="1" x14ac:dyDescent="0.25">
      <c r="A211" s="213"/>
      <c r="B211" s="213"/>
      <c r="C211" s="213"/>
      <c r="D211" s="213"/>
      <c r="E211" s="810"/>
      <c r="F211" s="810"/>
      <c r="G211" s="810"/>
      <c r="H211" s="810"/>
      <c r="I211" s="810"/>
      <c r="M211" s="213"/>
      <c r="N211" s="213"/>
      <c r="O211" s="213"/>
      <c r="P211" s="213"/>
      <c r="Q211" s="213"/>
      <c r="R211" s="213"/>
    </row>
    <row r="212" spans="1:18" s="196" customFormat="1" ht="24.95" customHeight="1" x14ac:dyDescent="0.25">
      <c r="A212" s="213"/>
      <c r="B212" s="213"/>
      <c r="C212" s="213"/>
      <c r="D212" s="213"/>
      <c r="E212" s="810"/>
      <c r="F212" s="810"/>
      <c r="G212" s="810"/>
      <c r="H212" s="810"/>
      <c r="I212" s="810"/>
      <c r="M212" s="213"/>
      <c r="N212" s="213"/>
      <c r="O212" s="213"/>
      <c r="P212" s="213"/>
      <c r="Q212" s="213"/>
      <c r="R212" s="213"/>
    </row>
    <row r="213" spans="1:18" s="196" customFormat="1" ht="24.95" customHeight="1" x14ac:dyDescent="0.25">
      <c r="A213" s="213"/>
      <c r="B213" s="213"/>
      <c r="C213" s="213"/>
      <c r="D213" s="213"/>
      <c r="E213" s="810"/>
      <c r="F213" s="810"/>
      <c r="G213" s="810"/>
      <c r="H213" s="810"/>
      <c r="I213" s="810"/>
      <c r="M213" s="213"/>
      <c r="N213" s="213"/>
      <c r="O213" s="213"/>
      <c r="P213" s="213"/>
      <c r="Q213" s="213"/>
      <c r="R213" s="213"/>
    </row>
    <row r="214" spans="1:18" s="196" customFormat="1" ht="24.95" customHeight="1" x14ac:dyDescent="0.25">
      <c r="A214" s="213"/>
      <c r="B214" s="213"/>
      <c r="C214" s="213"/>
      <c r="D214" s="213"/>
      <c r="E214" s="810"/>
      <c r="F214" s="810"/>
      <c r="G214" s="810"/>
      <c r="H214" s="810"/>
      <c r="I214" s="810"/>
      <c r="M214" s="213"/>
      <c r="N214" s="213"/>
      <c r="O214" s="213"/>
      <c r="P214" s="213"/>
      <c r="Q214" s="213"/>
      <c r="R214" s="213"/>
    </row>
    <row r="215" spans="1:18" ht="24.95" customHeight="1" x14ac:dyDescent="0.25"/>
    <row r="216" spans="1:18" ht="24.95" customHeight="1" x14ac:dyDescent="0.25"/>
    <row r="217" spans="1:18" ht="24.95" customHeight="1" x14ac:dyDescent="0.25"/>
    <row r="218" spans="1:18" ht="24.95" customHeight="1" x14ac:dyDescent="0.25"/>
    <row r="219" spans="1:18" ht="24.95" customHeight="1" x14ac:dyDescent="0.25"/>
    <row r="220" spans="1:18" ht="24.95" customHeight="1" x14ac:dyDescent="0.25"/>
    <row r="221" spans="1:18" ht="24.95" customHeight="1" x14ac:dyDescent="0.25"/>
    <row r="222" spans="1:18" ht="24.95" customHeight="1" x14ac:dyDescent="0.25"/>
  </sheetData>
  <mergeCells count="365">
    <mergeCell ref="M69:M70"/>
    <mergeCell ref="N69:O70"/>
    <mergeCell ref="M71:M72"/>
    <mergeCell ref="N71:O72"/>
    <mergeCell ref="N62:O62"/>
    <mergeCell ref="M63:M64"/>
    <mergeCell ref="N63:O64"/>
    <mergeCell ref="M65:M66"/>
    <mergeCell ref="N65:O66"/>
    <mergeCell ref="M67:M68"/>
    <mergeCell ref="N67:O68"/>
    <mergeCell ref="Q54:Q55"/>
    <mergeCell ref="R54:R55"/>
    <mergeCell ref="M57:M58"/>
    <mergeCell ref="N57:N58"/>
    <mergeCell ref="O57:O58"/>
    <mergeCell ref="P57:P58"/>
    <mergeCell ref="Q57:Q58"/>
    <mergeCell ref="R57:R58"/>
    <mergeCell ref="Q48:Q49"/>
    <mergeCell ref="R48:R49"/>
    <mergeCell ref="M51:M52"/>
    <mergeCell ref="N51:N52"/>
    <mergeCell ref="O51:O52"/>
    <mergeCell ref="P51:P52"/>
    <mergeCell ref="Q51:Q52"/>
    <mergeCell ref="R51:R52"/>
    <mergeCell ref="Q42:Q43"/>
    <mergeCell ref="R42:R43"/>
    <mergeCell ref="M45:M46"/>
    <mergeCell ref="N45:N46"/>
    <mergeCell ref="O45:O46"/>
    <mergeCell ref="P45:P46"/>
    <mergeCell ref="Q45:Q46"/>
    <mergeCell ref="R45:R46"/>
    <mergeCell ref="Q36:Q37"/>
    <mergeCell ref="R36:R37"/>
    <mergeCell ref="M39:M40"/>
    <mergeCell ref="N39:N40"/>
    <mergeCell ref="O39:O40"/>
    <mergeCell ref="P39:P40"/>
    <mergeCell ref="Q39:Q40"/>
    <mergeCell ref="R39:R40"/>
    <mergeCell ref="Q30:Q31"/>
    <mergeCell ref="R30:R31"/>
    <mergeCell ref="M33:M34"/>
    <mergeCell ref="N33:N34"/>
    <mergeCell ref="O33:O34"/>
    <mergeCell ref="P33:P34"/>
    <mergeCell ref="Q33:Q34"/>
    <mergeCell ref="R33:R34"/>
    <mergeCell ref="Q24:Q25"/>
    <mergeCell ref="R24:R25"/>
    <mergeCell ref="M27:M28"/>
    <mergeCell ref="N27:N28"/>
    <mergeCell ref="O27:O28"/>
    <mergeCell ref="P27:P28"/>
    <mergeCell ref="Q27:Q28"/>
    <mergeCell ref="R27:R28"/>
    <mergeCell ref="Q18:Q19"/>
    <mergeCell ref="R18:R19"/>
    <mergeCell ref="M21:M22"/>
    <mergeCell ref="N21:N22"/>
    <mergeCell ref="O21:O22"/>
    <mergeCell ref="P21:P22"/>
    <mergeCell ref="Q21:Q22"/>
    <mergeCell ref="R21:R22"/>
    <mergeCell ref="O12:O13"/>
    <mergeCell ref="P12:P13"/>
    <mergeCell ref="Q12:Q13"/>
    <mergeCell ref="R12:R13"/>
    <mergeCell ref="M15:M16"/>
    <mergeCell ref="N15:N16"/>
    <mergeCell ref="O15:O16"/>
    <mergeCell ref="P15:P16"/>
    <mergeCell ref="Q15:Q16"/>
    <mergeCell ref="R15:R16"/>
    <mergeCell ref="P6:P7"/>
    <mergeCell ref="Q6:Q7"/>
    <mergeCell ref="R6:R7"/>
    <mergeCell ref="M9:M10"/>
    <mergeCell ref="N9:N10"/>
    <mergeCell ref="O9:O10"/>
    <mergeCell ref="P9:P10"/>
    <mergeCell ref="Q9:Q10"/>
    <mergeCell ref="R9:R10"/>
    <mergeCell ref="M6:M7"/>
    <mergeCell ref="N6:N7"/>
    <mergeCell ref="O6:O7"/>
    <mergeCell ref="M12:M13"/>
    <mergeCell ref="N12:N13"/>
    <mergeCell ref="M54:M55"/>
    <mergeCell ref="N54:N55"/>
    <mergeCell ref="O54:O55"/>
    <mergeCell ref="P54:P55"/>
    <mergeCell ref="M48:M49"/>
    <mergeCell ref="N48:N49"/>
    <mergeCell ref="O48:O49"/>
    <mergeCell ref="P48:P49"/>
    <mergeCell ref="M42:M43"/>
    <mergeCell ref="N42:N43"/>
    <mergeCell ref="O42:O43"/>
    <mergeCell ref="P42:P43"/>
    <mergeCell ref="M36:M37"/>
    <mergeCell ref="N36:N37"/>
    <mergeCell ref="O36:O37"/>
    <mergeCell ref="P36:P37"/>
    <mergeCell ref="M30:M31"/>
    <mergeCell ref="N30:N31"/>
    <mergeCell ref="O30:O31"/>
    <mergeCell ref="P30:P31"/>
    <mergeCell ref="M24:M25"/>
    <mergeCell ref="N24:N25"/>
    <mergeCell ref="O24:O25"/>
    <mergeCell ref="P24:P25"/>
    <mergeCell ref="M18:M19"/>
    <mergeCell ref="N18:N19"/>
    <mergeCell ref="O18:O19"/>
    <mergeCell ref="P18:P19"/>
    <mergeCell ref="C12:C14"/>
    <mergeCell ref="M2:R2"/>
    <mergeCell ref="B5:B6"/>
    <mergeCell ref="C5:C6"/>
    <mergeCell ref="B9:B10"/>
    <mergeCell ref="C9:C10"/>
    <mergeCell ref="B12:B14"/>
    <mergeCell ref="K125:K126"/>
    <mergeCell ref="K119:K120"/>
    <mergeCell ref="E122:E123"/>
    <mergeCell ref="F122:F123"/>
    <mergeCell ref="G122:G123"/>
    <mergeCell ref="H122:H123"/>
    <mergeCell ref="I122:J123"/>
    <mergeCell ref="K122:K123"/>
    <mergeCell ref="I110:J111"/>
    <mergeCell ref="K110:K111"/>
    <mergeCell ref="E113:E114"/>
    <mergeCell ref="F113:F114"/>
    <mergeCell ref="G113:G114"/>
    <mergeCell ref="H113:H114"/>
    <mergeCell ref="I113:J114"/>
    <mergeCell ref="K113:K114"/>
    <mergeCell ref="G104:G105"/>
    <mergeCell ref="H104:H105"/>
    <mergeCell ref="I104:J105"/>
    <mergeCell ref="K104:K105"/>
    <mergeCell ref="E107:E108"/>
    <mergeCell ref="F107:F108"/>
    <mergeCell ref="G107:G108"/>
    <mergeCell ref="H107:H108"/>
    <mergeCell ref="I107:J108"/>
    <mergeCell ref="K107:K108"/>
    <mergeCell ref="I94:I95"/>
    <mergeCell ref="J94:J95"/>
    <mergeCell ref="K94:K95"/>
    <mergeCell ref="E99:K99"/>
    <mergeCell ref="E101:E102"/>
    <mergeCell ref="F101:F102"/>
    <mergeCell ref="G101:G102"/>
    <mergeCell ref="H101:H102"/>
    <mergeCell ref="I101:J102"/>
    <mergeCell ref="K101:K102"/>
    <mergeCell ref="K88:K89"/>
    <mergeCell ref="E91:E92"/>
    <mergeCell ref="F91:F92"/>
    <mergeCell ref="G91:G92"/>
    <mergeCell ref="H91:H92"/>
    <mergeCell ref="I91:I92"/>
    <mergeCell ref="J91:J92"/>
    <mergeCell ref="K91:K92"/>
    <mergeCell ref="E88:E89"/>
    <mergeCell ref="F88:F89"/>
    <mergeCell ref="G88:G89"/>
    <mergeCell ref="H88:H89"/>
    <mergeCell ref="I88:I89"/>
    <mergeCell ref="J88:J89"/>
    <mergeCell ref="K82:K83"/>
    <mergeCell ref="E85:E86"/>
    <mergeCell ref="F85:F86"/>
    <mergeCell ref="G85:G86"/>
    <mergeCell ref="H85:H86"/>
    <mergeCell ref="I85:I86"/>
    <mergeCell ref="J85:J86"/>
    <mergeCell ref="K85:K86"/>
    <mergeCell ref="J76:J77"/>
    <mergeCell ref="K76:K77"/>
    <mergeCell ref="E79:E80"/>
    <mergeCell ref="F79:F80"/>
    <mergeCell ref="G79:G80"/>
    <mergeCell ref="H79:H80"/>
    <mergeCell ref="I79:I80"/>
    <mergeCell ref="J79:J80"/>
    <mergeCell ref="K79:K80"/>
    <mergeCell ref="G73:G74"/>
    <mergeCell ref="H73:H74"/>
    <mergeCell ref="I73:I74"/>
    <mergeCell ref="J73:J74"/>
    <mergeCell ref="K73:K74"/>
    <mergeCell ref="E76:E77"/>
    <mergeCell ref="F76:F77"/>
    <mergeCell ref="G76:G77"/>
    <mergeCell ref="H76:H77"/>
    <mergeCell ref="I76:I77"/>
    <mergeCell ref="I67:I68"/>
    <mergeCell ref="J67:J68"/>
    <mergeCell ref="K67:K68"/>
    <mergeCell ref="E70:E71"/>
    <mergeCell ref="F70:F71"/>
    <mergeCell ref="G70:G71"/>
    <mergeCell ref="H70:H71"/>
    <mergeCell ref="I70:I71"/>
    <mergeCell ref="J70:J71"/>
    <mergeCell ref="K70:K71"/>
    <mergeCell ref="K61:K62"/>
    <mergeCell ref="E64:E65"/>
    <mergeCell ref="F64:F65"/>
    <mergeCell ref="G64:G65"/>
    <mergeCell ref="H64:H65"/>
    <mergeCell ref="I64:I65"/>
    <mergeCell ref="J64:J65"/>
    <mergeCell ref="K64:K65"/>
    <mergeCell ref="E61:E62"/>
    <mergeCell ref="F61:F62"/>
    <mergeCell ref="G61:G62"/>
    <mergeCell ref="H61:H62"/>
    <mergeCell ref="I61:I62"/>
    <mergeCell ref="J61:J62"/>
    <mergeCell ref="G46:G47"/>
    <mergeCell ref="H46:H47"/>
    <mergeCell ref="I46:I47"/>
    <mergeCell ref="J46:J47"/>
    <mergeCell ref="K46:K47"/>
    <mergeCell ref="H52:H53"/>
    <mergeCell ref="J34:J35"/>
    <mergeCell ref="K34:K35"/>
    <mergeCell ref="E40:E41"/>
    <mergeCell ref="F40:F41"/>
    <mergeCell ref="G40:G41"/>
    <mergeCell ref="H40:H41"/>
    <mergeCell ref="I40:I41"/>
    <mergeCell ref="J40:J41"/>
    <mergeCell ref="K40:K41"/>
    <mergeCell ref="G31:G32"/>
    <mergeCell ref="H31:H32"/>
    <mergeCell ref="I31:I32"/>
    <mergeCell ref="J31:J32"/>
    <mergeCell ref="K31:K32"/>
    <mergeCell ref="E34:E35"/>
    <mergeCell ref="F34:F35"/>
    <mergeCell ref="G34:G35"/>
    <mergeCell ref="H34:H35"/>
    <mergeCell ref="I34:I35"/>
    <mergeCell ref="J25:J26"/>
    <mergeCell ref="K25:K26"/>
    <mergeCell ref="E28:E29"/>
    <mergeCell ref="F28:F29"/>
    <mergeCell ref="G28:G29"/>
    <mergeCell ref="H28:H29"/>
    <mergeCell ref="I28:I29"/>
    <mergeCell ref="J28:J29"/>
    <mergeCell ref="K28:K29"/>
    <mergeCell ref="G22:G23"/>
    <mergeCell ref="H22:H23"/>
    <mergeCell ref="I22:I23"/>
    <mergeCell ref="J22:J23"/>
    <mergeCell ref="K22:K23"/>
    <mergeCell ref="E25:E26"/>
    <mergeCell ref="F25:F26"/>
    <mergeCell ref="G25:G26"/>
    <mergeCell ref="H25:H26"/>
    <mergeCell ref="I25:I26"/>
    <mergeCell ref="E125:E126"/>
    <mergeCell ref="F125:F126"/>
    <mergeCell ref="G125:G126"/>
    <mergeCell ref="E116:E117"/>
    <mergeCell ref="F116:F117"/>
    <mergeCell ref="G116:G117"/>
    <mergeCell ref="H116:H117"/>
    <mergeCell ref="I116:J117"/>
    <mergeCell ref="E104:E105"/>
    <mergeCell ref="F104:F105"/>
    <mergeCell ref="E82:E83"/>
    <mergeCell ref="F82:F83"/>
    <mergeCell ref="G82:G83"/>
    <mergeCell ref="H82:H83"/>
    <mergeCell ref="I82:I83"/>
    <mergeCell ref="J82:J83"/>
    <mergeCell ref="E73:E74"/>
    <mergeCell ref="F73:F74"/>
    <mergeCell ref="E58:E59"/>
    <mergeCell ref="F58:F59"/>
    <mergeCell ref="G58:G59"/>
    <mergeCell ref="H58:H59"/>
    <mergeCell ref="I58:I59"/>
    <mergeCell ref="J58:J59"/>
    <mergeCell ref="K58:K59"/>
    <mergeCell ref="E46:E47"/>
    <mergeCell ref="F46:F47"/>
    <mergeCell ref="E31:E32"/>
    <mergeCell ref="F31:F32"/>
    <mergeCell ref="E22:E23"/>
    <mergeCell ref="F22:F23"/>
    <mergeCell ref="K16:K17"/>
    <mergeCell ref="E19:E20"/>
    <mergeCell ref="F19:F20"/>
    <mergeCell ref="G19:G20"/>
    <mergeCell ref="H19:H20"/>
    <mergeCell ref="I19:I20"/>
    <mergeCell ref="J19:J20"/>
    <mergeCell ref="K19:K20"/>
    <mergeCell ref="I10:I11"/>
    <mergeCell ref="J10:J11"/>
    <mergeCell ref="K10:K11"/>
    <mergeCell ref="E13:E14"/>
    <mergeCell ref="F13:F14"/>
    <mergeCell ref="G13:G14"/>
    <mergeCell ref="H13:H14"/>
    <mergeCell ref="I13:I14"/>
    <mergeCell ref="J13:J14"/>
    <mergeCell ref="K13:K14"/>
    <mergeCell ref="G4:G5"/>
    <mergeCell ref="H4:H5"/>
    <mergeCell ref="I4:I5"/>
    <mergeCell ref="J4:J5"/>
    <mergeCell ref="K4:K5"/>
    <mergeCell ref="E7:E8"/>
    <mergeCell ref="F7:F8"/>
    <mergeCell ref="G7:G8"/>
    <mergeCell ref="H7:H8"/>
    <mergeCell ref="I7:I8"/>
    <mergeCell ref="H125:H126"/>
    <mergeCell ref="I125:J126"/>
    <mergeCell ref="K116:K117"/>
    <mergeCell ref="E119:E120"/>
    <mergeCell ref="F119:F120"/>
    <mergeCell ref="G119:G120"/>
    <mergeCell ref="H119:H120"/>
    <mergeCell ref="I119:J120"/>
    <mergeCell ref="E110:E111"/>
    <mergeCell ref="F110:F111"/>
    <mergeCell ref="G110:G111"/>
    <mergeCell ref="H110:H111"/>
    <mergeCell ref="E94:E95"/>
    <mergeCell ref="F94:F95"/>
    <mergeCell ref="G94:G95"/>
    <mergeCell ref="H94:H95"/>
    <mergeCell ref="E67:E68"/>
    <mergeCell ref="F67:F68"/>
    <mergeCell ref="G67:G68"/>
    <mergeCell ref="H67:H68"/>
    <mergeCell ref="E16:E17"/>
    <mergeCell ref="F16:F17"/>
    <mergeCell ref="G16:G17"/>
    <mergeCell ref="H16:H17"/>
    <mergeCell ref="I16:I17"/>
    <mergeCell ref="J16:J17"/>
    <mergeCell ref="J7:J8"/>
    <mergeCell ref="K7:K8"/>
    <mergeCell ref="E10:E11"/>
    <mergeCell ref="F10:F11"/>
    <mergeCell ref="G10:G11"/>
    <mergeCell ref="H10:H11"/>
    <mergeCell ref="E2:K2"/>
    <mergeCell ref="E4:E5"/>
    <mergeCell ref="F4:F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3C9FF-2C56-4624-8134-CE76ABCBE777}">
  <dimension ref="A1:AM249"/>
  <sheetViews>
    <sheetView workbookViewId="0">
      <selection activeCell="M33" sqref="M33:M35"/>
    </sheetView>
  </sheetViews>
  <sheetFormatPr baseColWidth="10" defaultColWidth="9" defaultRowHeight="15.75" x14ac:dyDescent="0.25"/>
  <cols>
    <col min="1" max="1" width="22.5" style="842" customWidth="1"/>
    <col min="2" max="2" width="20.5" style="842" customWidth="1"/>
    <col min="3" max="3" width="13.5" style="842" customWidth="1"/>
    <col min="4" max="4" width="14.5" style="842" customWidth="1"/>
    <col min="5" max="5" width="12.25" style="842" customWidth="1"/>
    <col min="6" max="8" width="0.875" style="842" customWidth="1"/>
    <col min="9" max="9" width="30" style="842" customWidth="1"/>
    <col min="10" max="12" width="0.875" style="842" customWidth="1"/>
    <col min="13" max="13" width="32" style="842" customWidth="1"/>
    <col min="14" max="16" width="0.875" style="842" customWidth="1"/>
    <col min="17" max="17" width="30.25" style="842" customWidth="1"/>
    <col min="18" max="20" width="0.875" style="842" customWidth="1"/>
    <col min="21" max="21" width="32" style="842" customWidth="1"/>
    <col min="22" max="24" width="0.875" style="842" customWidth="1"/>
    <col min="25" max="25" width="28" style="842" customWidth="1"/>
    <col min="26" max="28" width="0.875" style="842" customWidth="1"/>
    <col min="29" max="29" width="28" style="842" customWidth="1"/>
    <col min="30" max="32" width="0.875" style="842" customWidth="1"/>
    <col min="33" max="33" width="31" style="842" customWidth="1"/>
    <col min="34" max="34" width="28" style="842" customWidth="1"/>
    <col min="35" max="35" width="50.5" style="842" customWidth="1"/>
    <col min="36" max="36" width="9" style="842"/>
    <col min="37" max="37" width="25.75" style="842" customWidth="1"/>
    <col min="38" max="38" width="9" style="842"/>
    <col min="39" max="39" width="27.625" style="842" customWidth="1"/>
    <col min="40" max="16384" width="9" style="842"/>
  </cols>
  <sheetData>
    <row r="1" spans="1:39" ht="30" customHeight="1" x14ac:dyDescent="0.25">
      <c r="A1" s="840"/>
      <c r="B1" s="840"/>
      <c r="C1" s="840"/>
      <c r="D1" s="840"/>
      <c r="E1" s="840"/>
      <c r="F1" s="840"/>
      <c r="G1" s="840"/>
      <c r="H1" s="840"/>
      <c r="I1" s="840" t="s">
        <v>6582</v>
      </c>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1"/>
      <c r="AK1" s="841"/>
    </row>
    <row r="2" spans="1:39" x14ac:dyDescent="0.2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row>
    <row r="3" spans="1:39" ht="30" customHeight="1" x14ac:dyDescent="0.25">
      <c r="B3" s="843"/>
      <c r="C3" s="844" t="s">
        <v>5439</v>
      </c>
      <c r="D3" s="845" t="s">
        <v>5440</v>
      </c>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213"/>
      <c r="AK3" s="213"/>
    </row>
    <row r="4" spans="1:39" ht="30" customHeight="1" x14ac:dyDescent="0.25">
      <c r="B4" s="843"/>
      <c r="C4" s="844" t="s">
        <v>5441</v>
      </c>
      <c r="D4" s="845" t="s">
        <v>5442</v>
      </c>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213"/>
      <c r="AK4" s="213"/>
    </row>
    <row r="5" spans="1:39" ht="30" customHeight="1" x14ac:dyDescent="0.25">
      <c r="B5" s="843"/>
      <c r="C5" s="844" t="s">
        <v>5443</v>
      </c>
      <c r="D5" s="845" t="s">
        <v>5444</v>
      </c>
      <c r="E5" s="843"/>
      <c r="F5" s="843"/>
      <c r="G5" s="843"/>
      <c r="H5" s="843"/>
      <c r="I5" s="843"/>
      <c r="J5" s="843"/>
      <c r="K5" s="843"/>
      <c r="L5" s="843"/>
      <c r="M5" s="843"/>
      <c r="N5" s="843"/>
      <c r="O5" s="843"/>
      <c r="P5" s="843"/>
      <c r="Q5" s="843"/>
      <c r="R5" s="843"/>
      <c r="S5" s="843"/>
      <c r="T5" s="843"/>
      <c r="U5" s="843"/>
      <c r="V5" s="843"/>
      <c r="W5" s="843"/>
      <c r="X5" s="843"/>
      <c r="Y5" s="843"/>
      <c r="Z5" s="843"/>
      <c r="AA5" s="843"/>
      <c r="AB5" s="843"/>
      <c r="AC5" s="843"/>
      <c r="AD5" s="843"/>
      <c r="AE5" s="843"/>
      <c r="AF5" s="843"/>
      <c r="AG5" s="843"/>
      <c r="AH5" s="843"/>
      <c r="AI5" s="843"/>
      <c r="AJ5" s="213"/>
      <c r="AK5" s="213"/>
    </row>
    <row r="6" spans="1:39" ht="30" customHeight="1" x14ac:dyDescent="0.25">
      <c r="B6" s="846"/>
      <c r="C6" s="847" t="s">
        <v>5445</v>
      </c>
      <c r="D6" s="848" t="s">
        <v>5446</v>
      </c>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213"/>
      <c r="AK6" s="213"/>
    </row>
    <row r="7" spans="1:39" ht="18.75" x14ac:dyDescent="0.25">
      <c r="A7" s="811" t="s">
        <v>5254</v>
      </c>
      <c r="B7" s="811" t="s">
        <v>5447</v>
      </c>
      <c r="C7" s="811" t="s">
        <v>5448</v>
      </c>
      <c r="D7" s="811" t="s">
        <v>5449</v>
      </c>
      <c r="E7" s="811" t="s">
        <v>5</v>
      </c>
      <c r="F7" s="811"/>
      <c r="G7" s="811"/>
      <c r="H7" s="811"/>
      <c r="I7" s="811" t="s">
        <v>5450</v>
      </c>
      <c r="J7" s="811"/>
      <c r="K7" s="811"/>
      <c r="L7" s="811"/>
      <c r="M7" s="811" t="s">
        <v>5451</v>
      </c>
      <c r="N7" s="811"/>
      <c r="O7" s="811"/>
      <c r="P7" s="811"/>
      <c r="Q7" s="811" t="s">
        <v>5452</v>
      </c>
      <c r="R7" s="811"/>
      <c r="S7" s="811"/>
      <c r="T7" s="811"/>
      <c r="U7" s="811" t="s">
        <v>5453</v>
      </c>
      <c r="V7" s="811"/>
      <c r="W7" s="811"/>
      <c r="X7" s="811"/>
      <c r="Y7" s="811" t="s">
        <v>5129</v>
      </c>
      <c r="Z7" s="811"/>
      <c r="AA7" s="811"/>
      <c r="AB7" s="811"/>
      <c r="AC7" s="811" t="s">
        <v>5454</v>
      </c>
      <c r="AD7" s="811"/>
      <c r="AE7" s="811"/>
      <c r="AF7" s="811"/>
      <c r="AG7" s="811" t="s">
        <v>5455</v>
      </c>
      <c r="AH7" s="811" t="s">
        <v>5456</v>
      </c>
      <c r="AI7" s="811" t="s">
        <v>5457</v>
      </c>
      <c r="AJ7" s="213"/>
      <c r="AK7" s="811" t="s">
        <v>5582</v>
      </c>
      <c r="AM7" s="811" t="s">
        <v>5582</v>
      </c>
    </row>
    <row r="8" spans="1:39" x14ac:dyDescent="0.25">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13"/>
      <c r="AK8" s="213"/>
    </row>
    <row r="9" spans="1:39" ht="9.9499999999999993" customHeight="1" x14ac:dyDescent="0.25">
      <c r="A9" s="1311">
        <v>1</v>
      </c>
      <c r="B9" s="1312">
        <v>1</v>
      </c>
      <c r="C9" s="1269" t="s">
        <v>5458</v>
      </c>
      <c r="D9" s="1269" t="s">
        <v>5459</v>
      </c>
      <c r="E9" s="1269" t="s">
        <v>6580</v>
      </c>
      <c r="F9" s="849"/>
      <c r="G9" s="849"/>
      <c r="H9" s="849"/>
      <c r="I9" s="1361"/>
      <c r="J9" s="849"/>
      <c r="K9" s="849"/>
      <c r="L9" s="849"/>
      <c r="M9" s="1361"/>
      <c r="N9" s="849"/>
      <c r="O9" s="849"/>
      <c r="P9" s="849"/>
      <c r="Q9" s="1361"/>
      <c r="R9" s="849"/>
      <c r="S9" s="849"/>
      <c r="T9" s="849"/>
      <c r="U9" s="1361"/>
      <c r="V9" s="849"/>
      <c r="W9" s="849"/>
      <c r="X9" s="849"/>
      <c r="Y9" s="1361"/>
      <c r="Z9" s="849"/>
      <c r="AA9" s="849"/>
      <c r="AB9" s="849"/>
      <c r="AC9" s="1361"/>
      <c r="AD9" s="849"/>
      <c r="AE9" s="849"/>
      <c r="AF9" s="849"/>
      <c r="AG9" s="1355"/>
      <c r="AH9" s="1355"/>
      <c r="AI9" s="1364"/>
      <c r="AJ9" s="213"/>
      <c r="AK9" s="1305" t="s">
        <v>5346</v>
      </c>
      <c r="AM9" s="1269" t="s">
        <v>5587</v>
      </c>
    </row>
    <row r="10" spans="1:39" ht="9.9499999999999993" customHeight="1" x14ac:dyDescent="0.25">
      <c r="A10" s="1311"/>
      <c r="B10" s="1312"/>
      <c r="C10" s="1270"/>
      <c r="D10" s="1270"/>
      <c r="E10" s="1270"/>
      <c r="F10" s="850"/>
      <c r="G10" s="851"/>
      <c r="H10" s="850"/>
      <c r="I10" s="1362"/>
      <c r="J10" s="850"/>
      <c r="K10" s="851"/>
      <c r="L10" s="850"/>
      <c r="M10" s="1362"/>
      <c r="N10" s="850"/>
      <c r="O10" s="851"/>
      <c r="P10" s="850"/>
      <c r="Q10" s="1362"/>
      <c r="R10" s="850"/>
      <c r="S10" s="851"/>
      <c r="T10" s="850"/>
      <c r="U10" s="1362"/>
      <c r="V10" s="850"/>
      <c r="W10" s="851"/>
      <c r="X10" s="850"/>
      <c r="Y10" s="1362"/>
      <c r="Z10" s="850"/>
      <c r="AA10" s="851"/>
      <c r="AB10" s="850"/>
      <c r="AC10" s="1362"/>
      <c r="AD10" s="850"/>
      <c r="AE10" s="851"/>
      <c r="AF10" s="850"/>
      <c r="AG10" s="1356"/>
      <c r="AH10" s="1356"/>
      <c r="AI10" s="1365"/>
      <c r="AJ10" s="213"/>
      <c r="AK10" s="1306"/>
      <c r="AM10" s="1270"/>
    </row>
    <row r="11" spans="1:39" ht="9.9499999999999993" customHeight="1" x14ac:dyDescent="0.25">
      <c r="A11" s="1311"/>
      <c r="B11" s="1312"/>
      <c r="C11" s="1271"/>
      <c r="D11" s="1271"/>
      <c r="E11" s="1271"/>
      <c r="F11" s="849"/>
      <c r="G11" s="849"/>
      <c r="H11" s="849"/>
      <c r="I11" s="1363"/>
      <c r="J11" s="849"/>
      <c r="K11" s="849"/>
      <c r="L11" s="849"/>
      <c r="M11" s="1363"/>
      <c r="N11" s="849"/>
      <c r="O11" s="849"/>
      <c r="P11" s="849"/>
      <c r="Q11" s="1363"/>
      <c r="R11" s="849"/>
      <c r="S11" s="849"/>
      <c r="T11" s="849"/>
      <c r="U11" s="1363"/>
      <c r="V11" s="849"/>
      <c r="W11" s="849"/>
      <c r="X11" s="849"/>
      <c r="Y11" s="1363"/>
      <c r="Z11" s="849"/>
      <c r="AA11" s="849"/>
      <c r="AB11" s="849"/>
      <c r="AC11" s="1363"/>
      <c r="AD11" s="849"/>
      <c r="AE11" s="849"/>
      <c r="AF11" s="849"/>
      <c r="AG11" s="1357"/>
      <c r="AH11" s="1357"/>
      <c r="AI11" s="1366"/>
      <c r="AJ11" s="213"/>
      <c r="AK11" s="1307"/>
      <c r="AM11" s="1271"/>
    </row>
    <row r="12" spans="1:39" ht="9.9499999999999993" customHeight="1" x14ac:dyDescent="0.25">
      <c r="A12" s="270"/>
      <c r="B12" s="270"/>
      <c r="C12" s="270"/>
      <c r="D12" s="270"/>
      <c r="E12" s="270"/>
      <c r="F12" s="270"/>
      <c r="G12" s="270"/>
      <c r="H12" s="270"/>
      <c r="I12" s="270"/>
      <c r="J12" s="270"/>
      <c r="K12" s="270"/>
      <c r="L12" s="270"/>
      <c r="M12" s="852"/>
      <c r="N12" s="270"/>
      <c r="O12" s="270"/>
      <c r="P12" s="270"/>
      <c r="Q12" s="852"/>
      <c r="R12" s="270"/>
      <c r="S12" s="270"/>
      <c r="T12" s="270"/>
      <c r="U12" s="852"/>
      <c r="V12" s="270"/>
      <c r="W12" s="270"/>
      <c r="X12" s="270"/>
      <c r="Y12" s="852"/>
      <c r="Z12" s="270"/>
      <c r="AA12" s="270"/>
      <c r="AB12" s="270"/>
      <c r="AC12" s="852"/>
      <c r="AD12" s="270"/>
      <c r="AE12" s="270"/>
      <c r="AF12" s="270"/>
      <c r="AG12" s="853"/>
      <c r="AH12" s="853"/>
      <c r="AI12" s="854"/>
      <c r="AJ12" s="213"/>
      <c r="AK12" s="213"/>
      <c r="AM12" s="213"/>
    </row>
    <row r="13" spans="1:39" ht="9.9499999999999993" customHeight="1" x14ac:dyDescent="0.25">
      <c r="A13" s="1311">
        <v>2</v>
      </c>
      <c r="B13" s="1312">
        <v>1</v>
      </c>
      <c r="C13" s="1269" t="s">
        <v>5463</v>
      </c>
      <c r="D13" s="1269" t="s">
        <v>5459</v>
      </c>
      <c r="E13" s="1269" t="s">
        <v>6580</v>
      </c>
      <c r="F13" s="849"/>
      <c r="G13" s="849"/>
      <c r="H13" s="849"/>
      <c r="I13" s="1361"/>
      <c r="J13" s="849"/>
      <c r="K13" s="849"/>
      <c r="L13" s="849"/>
      <c r="M13" s="1361"/>
      <c r="N13" s="849"/>
      <c r="O13" s="849"/>
      <c r="P13" s="849"/>
      <c r="Q13" s="1361"/>
      <c r="R13" s="849"/>
      <c r="S13" s="849"/>
      <c r="T13" s="849"/>
      <c r="U13" s="1361"/>
      <c r="V13" s="849"/>
      <c r="W13" s="849"/>
      <c r="X13" s="849"/>
      <c r="Y13" s="1361"/>
      <c r="Z13" s="849"/>
      <c r="AA13" s="849"/>
      <c r="AB13" s="849"/>
      <c r="AC13" s="1361"/>
      <c r="AD13" s="849"/>
      <c r="AE13" s="849"/>
      <c r="AF13" s="849"/>
      <c r="AG13" s="1355"/>
      <c r="AH13" s="1355"/>
      <c r="AI13" s="1364"/>
      <c r="AJ13" s="213"/>
      <c r="AK13" s="1305" t="s">
        <v>5394</v>
      </c>
      <c r="AM13" s="1269" t="s">
        <v>5588</v>
      </c>
    </row>
    <row r="14" spans="1:39" ht="9.9499999999999993" customHeight="1" x14ac:dyDescent="0.25">
      <c r="A14" s="1311"/>
      <c r="B14" s="1312"/>
      <c r="C14" s="1270"/>
      <c r="D14" s="1270"/>
      <c r="E14" s="1270"/>
      <c r="F14" s="850"/>
      <c r="G14" s="851"/>
      <c r="H14" s="850"/>
      <c r="I14" s="1362"/>
      <c r="J14" s="850"/>
      <c r="K14" s="851"/>
      <c r="L14" s="850"/>
      <c r="M14" s="1362"/>
      <c r="N14" s="850"/>
      <c r="O14" s="851"/>
      <c r="P14" s="850"/>
      <c r="Q14" s="1362"/>
      <c r="R14" s="850"/>
      <c r="S14" s="851"/>
      <c r="T14" s="850"/>
      <c r="U14" s="1362"/>
      <c r="V14" s="850"/>
      <c r="W14" s="851"/>
      <c r="X14" s="850"/>
      <c r="Y14" s="1362"/>
      <c r="Z14" s="850"/>
      <c r="AA14" s="851"/>
      <c r="AB14" s="850"/>
      <c r="AC14" s="1362"/>
      <c r="AD14" s="850"/>
      <c r="AE14" s="851"/>
      <c r="AF14" s="850"/>
      <c r="AG14" s="1356"/>
      <c r="AH14" s="1356"/>
      <c r="AI14" s="1365"/>
      <c r="AJ14" s="213"/>
      <c r="AK14" s="1306"/>
      <c r="AM14" s="1270"/>
    </row>
    <row r="15" spans="1:39" ht="9.9499999999999993" customHeight="1" x14ac:dyDescent="0.25">
      <c r="A15" s="1311"/>
      <c r="B15" s="1312"/>
      <c r="C15" s="1271"/>
      <c r="D15" s="1271"/>
      <c r="E15" s="1271"/>
      <c r="F15" s="849"/>
      <c r="G15" s="849"/>
      <c r="H15" s="849"/>
      <c r="I15" s="1363"/>
      <c r="J15" s="849"/>
      <c r="K15" s="849"/>
      <c r="L15" s="849"/>
      <c r="M15" s="1363"/>
      <c r="N15" s="849"/>
      <c r="O15" s="849"/>
      <c r="P15" s="849"/>
      <c r="Q15" s="1363"/>
      <c r="R15" s="849"/>
      <c r="S15" s="849"/>
      <c r="T15" s="849"/>
      <c r="U15" s="1363"/>
      <c r="V15" s="849"/>
      <c r="W15" s="849"/>
      <c r="X15" s="849"/>
      <c r="Y15" s="1363"/>
      <c r="Z15" s="849"/>
      <c r="AA15" s="849"/>
      <c r="AB15" s="849"/>
      <c r="AC15" s="1363"/>
      <c r="AD15" s="849"/>
      <c r="AE15" s="849"/>
      <c r="AF15" s="849"/>
      <c r="AG15" s="1357"/>
      <c r="AH15" s="1357"/>
      <c r="AI15" s="1366"/>
      <c r="AJ15" s="213"/>
      <c r="AK15" s="1307"/>
      <c r="AM15" s="1271"/>
    </row>
    <row r="16" spans="1:39" ht="9.9499999999999993" customHeight="1" x14ac:dyDescent="0.25">
      <c r="A16" s="270"/>
      <c r="B16" s="270"/>
      <c r="C16" s="270"/>
      <c r="D16" s="270"/>
      <c r="E16" s="270"/>
      <c r="F16" s="270"/>
      <c r="G16" s="270"/>
      <c r="H16" s="270"/>
      <c r="I16" s="270"/>
      <c r="J16" s="270"/>
      <c r="K16" s="270"/>
      <c r="L16" s="270"/>
      <c r="M16" s="852"/>
      <c r="N16" s="270"/>
      <c r="O16" s="270"/>
      <c r="P16" s="270"/>
      <c r="Q16" s="852"/>
      <c r="R16" s="270"/>
      <c r="S16" s="270"/>
      <c r="T16" s="270"/>
      <c r="U16" s="852"/>
      <c r="V16" s="270"/>
      <c r="W16" s="270"/>
      <c r="X16" s="270"/>
      <c r="Y16" s="852"/>
      <c r="Z16" s="270"/>
      <c r="AA16" s="270"/>
      <c r="AB16" s="270"/>
      <c r="AC16" s="852"/>
      <c r="AD16" s="270"/>
      <c r="AE16" s="270"/>
      <c r="AF16" s="270"/>
      <c r="AG16" s="853"/>
      <c r="AH16" s="853"/>
      <c r="AI16" s="854"/>
      <c r="AJ16" s="213"/>
      <c r="AK16" s="213"/>
    </row>
    <row r="17" spans="1:39" ht="9.9499999999999993" customHeight="1" x14ac:dyDescent="0.25">
      <c r="A17" s="1311">
        <v>3</v>
      </c>
      <c r="B17" s="1312">
        <v>1</v>
      </c>
      <c r="C17" s="1269" t="s">
        <v>5464</v>
      </c>
      <c r="D17" s="1269" t="s">
        <v>5459</v>
      </c>
      <c r="E17" s="1269" t="s">
        <v>6580</v>
      </c>
      <c r="F17" s="849"/>
      <c r="G17" s="849"/>
      <c r="H17" s="849"/>
      <c r="I17" s="1361"/>
      <c r="J17" s="849"/>
      <c r="K17" s="849"/>
      <c r="L17" s="849"/>
      <c r="M17" s="1361"/>
      <c r="N17" s="849"/>
      <c r="O17" s="849"/>
      <c r="P17" s="849"/>
      <c r="Q17" s="1361"/>
      <c r="R17" s="849"/>
      <c r="S17" s="849"/>
      <c r="T17" s="849"/>
      <c r="U17" s="1361"/>
      <c r="V17" s="849"/>
      <c r="W17" s="849"/>
      <c r="X17" s="849"/>
      <c r="Y17" s="1361"/>
      <c r="Z17" s="849"/>
      <c r="AA17" s="849"/>
      <c r="AB17" s="849"/>
      <c r="AC17" s="1361"/>
      <c r="AD17" s="849"/>
      <c r="AE17" s="849"/>
      <c r="AF17" s="849"/>
      <c r="AG17" s="1355"/>
      <c r="AH17" s="1355"/>
      <c r="AI17" s="1364"/>
      <c r="AJ17" s="213"/>
      <c r="AK17" s="1281" t="s">
        <v>5355</v>
      </c>
      <c r="AM17" s="1269" t="s">
        <v>5458</v>
      </c>
    </row>
    <row r="18" spans="1:39" ht="9.9499999999999993" customHeight="1" x14ac:dyDescent="0.25">
      <c r="A18" s="1311"/>
      <c r="B18" s="1312"/>
      <c r="C18" s="1270"/>
      <c r="D18" s="1270"/>
      <c r="E18" s="1270"/>
      <c r="F18" s="850"/>
      <c r="G18" s="851"/>
      <c r="H18" s="850"/>
      <c r="I18" s="1362"/>
      <c r="J18" s="850"/>
      <c r="K18" s="851"/>
      <c r="L18" s="850"/>
      <c r="M18" s="1362"/>
      <c r="N18" s="850"/>
      <c r="O18" s="851"/>
      <c r="P18" s="850"/>
      <c r="Q18" s="1362"/>
      <c r="R18" s="850"/>
      <c r="S18" s="851"/>
      <c r="T18" s="850"/>
      <c r="U18" s="1362"/>
      <c r="V18" s="850"/>
      <c r="W18" s="851"/>
      <c r="X18" s="850"/>
      <c r="Y18" s="1362"/>
      <c r="Z18" s="850"/>
      <c r="AA18" s="851"/>
      <c r="AB18" s="850"/>
      <c r="AC18" s="1362"/>
      <c r="AD18" s="850"/>
      <c r="AE18" s="851"/>
      <c r="AF18" s="850"/>
      <c r="AG18" s="1356"/>
      <c r="AH18" s="1356"/>
      <c r="AI18" s="1365"/>
      <c r="AJ18" s="213"/>
      <c r="AK18" s="1282"/>
      <c r="AM18" s="1270"/>
    </row>
    <row r="19" spans="1:39" ht="9.9499999999999993" customHeight="1" x14ac:dyDescent="0.25">
      <c r="A19" s="1311"/>
      <c r="B19" s="1312"/>
      <c r="C19" s="1271"/>
      <c r="D19" s="1271"/>
      <c r="E19" s="1271"/>
      <c r="F19" s="849"/>
      <c r="G19" s="849"/>
      <c r="H19" s="849"/>
      <c r="I19" s="1363"/>
      <c r="J19" s="849"/>
      <c r="K19" s="849"/>
      <c r="L19" s="849"/>
      <c r="M19" s="1363"/>
      <c r="N19" s="849"/>
      <c r="O19" s="849"/>
      <c r="P19" s="849"/>
      <c r="Q19" s="1363"/>
      <c r="R19" s="849"/>
      <c r="S19" s="849"/>
      <c r="T19" s="849"/>
      <c r="U19" s="1363"/>
      <c r="V19" s="849"/>
      <c r="W19" s="849"/>
      <c r="X19" s="849"/>
      <c r="Y19" s="1363"/>
      <c r="Z19" s="849"/>
      <c r="AA19" s="849"/>
      <c r="AB19" s="849"/>
      <c r="AC19" s="1363"/>
      <c r="AD19" s="849"/>
      <c r="AE19" s="849"/>
      <c r="AF19" s="849"/>
      <c r="AG19" s="1357"/>
      <c r="AH19" s="1357"/>
      <c r="AI19" s="1366"/>
      <c r="AJ19" s="213"/>
      <c r="AK19" s="1283"/>
      <c r="AM19" s="1271"/>
    </row>
    <row r="20" spans="1:39" ht="9.9499999999999993" customHeight="1" x14ac:dyDescent="0.25">
      <c r="A20" s="270"/>
      <c r="B20" s="270"/>
      <c r="C20" s="270"/>
      <c r="D20" s="270"/>
      <c r="E20" s="270"/>
      <c r="F20" s="270"/>
      <c r="G20" s="270"/>
      <c r="H20" s="270"/>
      <c r="I20" s="270"/>
      <c r="J20" s="270"/>
      <c r="K20" s="270"/>
      <c r="L20" s="270"/>
      <c r="M20" s="852"/>
      <c r="N20" s="270"/>
      <c r="O20" s="270"/>
      <c r="P20" s="270"/>
      <c r="Q20" s="852"/>
      <c r="R20" s="270"/>
      <c r="S20" s="270"/>
      <c r="T20" s="270"/>
      <c r="U20" s="852"/>
      <c r="V20" s="270"/>
      <c r="W20" s="270"/>
      <c r="X20" s="270"/>
      <c r="Y20" s="852"/>
      <c r="Z20" s="270"/>
      <c r="AA20" s="270"/>
      <c r="AB20" s="270"/>
      <c r="AC20" s="852"/>
      <c r="AD20" s="270"/>
      <c r="AE20" s="270"/>
      <c r="AF20" s="270"/>
      <c r="AG20" s="853"/>
      <c r="AH20" s="853"/>
      <c r="AI20" s="854"/>
      <c r="AJ20" s="213"/>
      <c r="AK20" s="213"/>
      <c r="AM20" s="270"/>
    </row>
    <row r="21" spans="1:39" ht="9.9499999999999993" customHeight="1" x14ac:dyDescent="0.25">
      <c r="A21" s="1311">
        <v>4</v>
      </c>
      <c r="B21" s="1312">
        <v>1</v>
      </c>
      <c r="C21" s="1269" t="s">
        <v>5465</v>
      </c>
      <c r="D21" s="1269" t="s">
        <v>5459</v>
      </c>
      <c r="E21" s="1269" t="s">
        <v>6580</v>
      </c>
      <c r="F21" s="849"/>
      <c r="G21" s="849"/>
      <c r="H21" s="849"/>
      <c r="I21" s="1361"/>
      <c r="J21" s="849"/>
      <c r="K21" s="849"/>
      <c r="L21" s="849"/>
      <c r="M21" s="1361"/>
      <c r="N21" s="849"/>
      <c r="O21" s="849"/>
      <c r="P21" s="849"/>
      <c r="Q21" s="1361"/>
      <c r="R21" s="849"/>
      <c r="S21" s="849"/>
      <c r="T21" s="849"/>
      <c r="U21" s="1361"/>
      <c r="V21" s="849"/>
      <c r="W21" s="849"/>
      <c r="X21" s="849"/>
      <c r="Y21" s="1361"/>
      <c r="Z21" s="849"/>
      <c r="AA21" s="849"/>
      <c r="AB21" s="849"/>
      <c r="AC21" s="1361"/>
      <c r="AD21" s="849"/>
      <c r="AE21" s="849"/>
      <c r="AF21" s="849"/>
      <c r="AG21" s="1355"/>
      <c r="AH21" s="1355"/>
      <c r="AI21" s="1364"/>
      <c r="AJ21" s="213"/>
      <c r="AK21" s="1281" t="s">
        <v>5380</v>
      </c>
      <c r="AM21" s="1269" t="s">
        <v>5463</v>
      </c>
    </row>
    <row r="22" spans="1:39" ht="9.9499999999999993" customHeight="1" x14ac:dyDescent="0.25">
      <c r="A22" s="1311"/>
      <c r="B22" s="1312"/>
      <c r="C22" s="1270"/>
      <c r="D22" s="1270"/>
      <c r="E22" s="1270"/>
      <c r="F22" s="850"/>
      <c r="G22" s="851"/>
      <c r="H22" s="850"/>
      <c r="I22" s="1362"/>
      <c r="J22" s="850"/>
      <c r="K22" s="851"/>
      <c r="L22" s="850"/>
      <c r="M22" s="1362"/>
      <c r="N22" s="850"/>
      <c r="O22" s="851"/>
      <c r="P22" s="850"/>
      <c r="Q22" s="1362"/>
      <c r="R22" s="850"/>
      <c r="S22" s="851"/>
      <c r="T22" s="850"/>
      <c r="U22" s="1362"/>
      <c r="V22" s="850"/>
      <c r="W22" s="851"/>
      <c r="X22" s="850"/>
      <c r="Y22" s="1362"/>
      <c r="Z22" s="850"/>
      <c r="AA22" s="851"/>
      <c r="AB22" s="850"/>
      <c r="AC22" s="1362"/>
      <c r="AD22" s="850"/>
      <c r="AE22" s="851"/>
      <c r="AF22" s="850"/>
      <c r="AG22" s="1356"/>
      <c r="AH22" s="1356"/>
      <c r="AI22" s="1365"/>
      <c r="AJ22" s="213"/>
      <c r="AK22" s="1282"/>
      <c r="AM22" s="1270"/>
    </row>
    <row r="23" spans="1:39" ht="9.9499999999999993" customHeight="1" x14ac:dyDescent="0.25">
      <c r="A23" s="1311"/>
      <c r="B23" s="1312"/>
      <c r="C23" s="1271"/>
      <c r="D23" s="1271"/>
      <c r="E23" s="1271"/>
      <c r="F23" s="849"/>
      <c r="G23" s="849"/>
      <c r="H23" s="849"/>
      <c r="I23" s="1363"/>
      <c r="J23" s="849"/>
      <c r="K23" s="849"/>
      <c r="L23" s="849"/>
      <c r="M23" s="1363"/>
      <c r="N23" s="849"/>
      <c r="O23" s="849"/>
      <c r="P23" s="849"/>
      <c r="Q23" s="1363"/>
      <c r="R23" s="849"/>
      <c r="S23" s="849"/>
      <c r="T23" s="849"/>
      <c r="U23" s="1363"/>
      <c r="V23" s="849"/>
      <c r="W23" s="849"/>
      <c r="X23" s="849"/>
      <c r="Y23" s="1363"/>
      <c r="Z23" s="849"/>
      <c r="AA23" s="849"/>
      <c r="AB23" s="849"/>
      <c r="AC23" s="1363"/>
      <c r="AD23" s="849"/>
      <c r="AE23" s="849"/>
      <c r="AF23" s="849"/>
      <c r="AG23" s="1357"/>
      <c r="AH23" s="1357"/>
      <c r="AI23" s="1366"/>
      <c r="AJ23" s="213"/>
      <c r="AK23" s="1283"/>
      <c r="AM23" s="1271"/>
    </row>
    <row r="24" spans="1:39" ht="9.9499999999999993" customHeight="1" x14ac:dyDescent="0.25">
      <c r="A24" s="270"/>
      <c r="B24" s="270"/>
      <c r="C24" s="270"/>
      <c r="D24" s="270"/>
      <c r="E24" s="270"/>
      <c r="F24" s="270"/>
      <c r="G24" s="270"/>
      <c r="H24" s="270"/>
      <c r="I24" s="270"/>
      <c r="J24" s="270"/>
      <c r="K24" s="270"/>
      <c r="L24" s="270"/>
      <c r="M24" s="852"/>
      <c r="N24" s="270"/>
      <c r="O24" s="270"/>
      <c r="P24" s="270"/>
      <c r="Q24" s="852"/>
      <c r="R24" s="270"/>
      <c r="S24" s="270"/>
      <c r="T24" s="270"/>
      <c r="U24" s="852"/>
      <c r="V24" s="270"/>
      <c r="W24" s="270"/>
      <c r="X24" s="270"/>
      <c r="Y24" s="852"/>
      <c r="Z24" s="270"/>
      <c r="AA24" s="270"/>
      <c r="AB24" s="270"/>
      <c r="AC24" s="852"/>
      <c r="AD24" s="270"/>
      <c r="AE24" s="270"/>
      <c r="AF24" s="270"/>
      <c r="AG24" s="853"/>
      <c r="AH24" s="853"/>
      <c r="AI24" s="854"/>
      <c r="AJ24" s="213"/>
      <c r="AK24" s="213"/>
      <c r="AM24" s="270"/>
    </row>
    <row r="25" spans="1:39" ht="9.9499999999999993" customHeight="1" x14ac:dyDescent="0.25">
      <c r="A25" s="1311">
        <v>5</v>
      </c>
      <c r="B25" s="1312">
        <v>1</v>
      </c>
      <c r="C25" s="1269" t="s">
        <v>5466</v>
      </c>
      <c r="D25" s="1269" t="s">
        <v>5459</v>
      </c>
      <c r="E25" s="1269" t="s">
        <v>6580</v>
      </c>
      <c r="F25" s="849"/>
      <c r="G25" s="849"/>
      <c r="H25" s="849"/>
      <c r="I25" s="1361"/>
      <c r="J25" s="849"/>
      <c r="K25" s="849"/>
      <c r="L25" s="849"/>
      <c r="M25" s="1361"/>
      <c r="N25" s="849"/>
      <c r="O25" s="849"/>
      <c r="P25" s="849"/>
      <c r="Q25" s="1361"/>
      <c r="R25" s="849"/>
      <c r="S25" s="849"/>
      <c r="T25" s="849"/>
      <c r="U25" s="1361"/>
      <c r="V25" s="849"/>
      <c r="W25" s="849"/>
      <c r="X25" s="849"/>
      <c r="Y25" s="1361"/>
      <c r="Z25" s="849"/>
      <c r="AA25" s="849"/>
      <c r="AB25" s="849"/>
      <c r="AC25" s="1361"/>
      <c r="AD25" s="849"/>
      <c r="AE25" s="849"/>
      <c r="AF25" s="849"/>
      <c r="AG25" s="1355"/>
      <c r="AH25" s="1355"/>
      <c r="AI25" s="1364"/>
      <c r="AJ25" s="213"/>
      <c r="AK25" s="1352" t="s">
        <v>5474</v>
      </c>
      <c r="AM25" s="1269" t="s">
        <v>5464</v>
      </c>
    </row>
    <row r="26" spans="1:39" ht="9.9499999999999993" customHeight="1" x14ac:dyDescent="0.25">
      <c r="A26" s="1311"/>
      <c r="B26" s="1312"/>
      <c r="C26" s="1270"/>
      <c r="D26" s="1270"/>
      <c r="E26" s="1270"/>
      <c r="F26" s="850"/>
      <c r="G26" s="851"/>
      <c r="H26" s="850"/>
      <c r="I26" s="1362"/>
      <c r="J26" s="850"/>
      <c r="K26" s="851"/>
      <c r="L26" s="850"/>
      <c r="M26" s="1362"/>
      <c r="N26" s="850"/>
      <c r="O26" s="851"/>
      <c r="P26" s="850"/>
      <c r="Q26" s="1362"/>
      <c r="R26" s="850"/>
      <c r="S26" s="851"/>
      <c r="T26" s="850"/>
      <c r="U26" s="1362"/>
      <c r="V26" s="850"/>
      <c r="W26" s="851"/>
      <c r="X26" s="850"/>
      <c r="Y26" s="1362"/>
      <c r="Z26" s="850"/>
      <c r="AA26" s="851"/>
      <c r="AB26" s="850"/>
      <c r="AC26" s="1362"/>
      <c r="AD26" s="850"/>
      <c r="AE26" s="851"/>
      <c r="AF26" s="850"/>
      <c r="AG26" s="1356"/>
      <c r="AH26" s="1356"/>
      <c r="AI26" s="1365"/>
      <c r="AJ26" s="213"/>
      <c r="AK26" s="1353"/>
      <c r="AM26" s="1270"/>
    </row>
    <row r="27" spans="1:39" ht="9.9499999999999993" customHeight="1" x14ac:dyDescent="0.25">
      <c r="A27" s="1311"/>
      <c r="B27" s="1312"/>
      <c r="C27" s="1271"/>
      <c r="D27" s="1271"/>
      <c r="E27" s="1271"/>
      <c r="F27" s="849"/>
      <c r="G27" s="849"/>
      <c r="H27" s="849"/>
      <c r="I27" s="1363"/>
      <c r="J27" s="849"/>
      <c r="K27" s="849"/>
      <c r="L27" s="849"/>
      <c r="M27" s="1363"/>
      <c r="N27" s="849"/>
      <c r="O27" s="849"/>
      <c r="P27" s="849"/>
      <c r="Q27" s="1363"/>
      <c r="R27" s="849"/>
      <c r="S27" s="849"/>
      <c r="T27" s="849"/>
      <c r="U27" s="1363"/>
      <c r="V27" s="849"/>
      <c r="W27" s="849"/>
      <c r="X27" s="849"/>
      <c r="Y27" s="1363"/>
      <c r="Z27" s="849"/>
      <c r="AA27" s="849"/>
      <c r="AB27" s="849"/>
      <c r="AC27" s="1363"/>
      <c r="AD27" s="849"/>
      <c r="AE27" s="849"/>
      <c r="AF27" s="849"/>
      <c r="AG27" s="1357"/>
      <c r="AH27" s="1357"/>
      <c r="AI27" s="1366"/>
      <c r="AJ27" s="213"/>
      <c r="AK27" s="1354"/>
      <c r="AM27" s="1271"/>
    </row>
    <row r="28" spans="1:39" ht="9.9499999999999993" customHeight="1" x14ac:dyDescent="0.25">
      <c r="A28" s="270"/>
      <c r="B28" s="270"/>
      <c r="C28" s="270"/>
      <c r="D28" s="270"/>
      <c r="E28" s="270"/>
      <c r="F28" s="270"/>
      <c r="G28" s="270"/>
      <c r="H28" s="270"/>
      <c r="I28" s="270"/>
      <c r="J28" s="270"/>
      <c r="K28" s="270"/>
      <c r="L28" s="270"/>
      <c r="M28" s="852"/>
      <c r="N28" s="270"/>
      <c r="O28" s="270"/>
      <c r="P28" s="270"/>
      <c r="Q28" s="852"/>
      <c r="R28" s="270"/>
      <c r="S28" s="270"/>
      <c r="T28" s="270"/>
      <c r="U28" s="852"/>
      <c r="V28" s="270"/>
      <c r="W28" s="270"/>
      <c r="X28" s="270"/>
      <c r="Y28" s="852"/>
      <c r="Z28" s="270"/>
      <c r="AA28" s="270"/>
      <c r="AB28" s="270"/>
      <c r="AC28" s="852"/>
      <c r="AD28" s="270"/>
      <c r="AE28" s="270"/>
      <c r="AF28" s="270"/>
      <c r="AG28" s="853"/>
      <c r="AH28" s="853"/>
      <c r="AI28" s="854"/>
      <c r="AJ28" s="213"/>
      <c r="AK28" s="213"/>
      <c r="AM28" s="270"/>
    </row>
    <row r="29" spans="1:39" ht="9.9499999999999993" customHeight="1" x14ac:dyDescent="0.25">
      <c r="A29" s="1311">
        <v>6</v>
      </c>
      <c r="B29" s="1312">
        <v>1</v>
      </c>
      <c r="C29" s="1269" t="s">
        <v>5467</v>
      </c>
      <c r="D29" s="1269" t="s">
        <v>5459</v>
      </c>
      <c r="E29" s="1269" t="s">
        <v>6580</v>
      </c>
      <c r="F29" s="849"/>
      <c r="G29" s="849"/>
      <c r="H29" s="849"/>
      <c r="I29" s="1361"/>
      <c r="J29" s="849"/>
      <c r="K29" s="849"/>
      <c r="L29" s="849"/>
      <c r="M29" s="1361"/>
      <c r="N29" s="849"/>
      <c r="O29" s="849"/>
      <c r="P29" s="849"/>
      <c r="Q29" s="1361"/>
      <c r="R29" s="849"/>
      <c r="S29" s="849"/>
      <c r="T29" s="849"/>
      <c r="U29" s="1361"/>
      <c r="V29" s="849"/>
      <c r="W29" s="849"/>
      <c r="X29" s="849"/>
      <c r="Y29" s="1361"/>
      <c r="Z29" s="849"/>
      <c r="AA29" s="849"/>
      <c r="AB29" s="849"/>
      <c r="AC29" s="1361"/>
      <c r="AD29" s="849"/>
      <c r="AE29" s="849"/>
      <c r="AF29" s="849"/>
      <c r="AG29" s="1355"/>
      <c r="AH29" s="1355"/>
      <c r="AI29" s="1364"/>
      <c r="AJ29" s="213"/>
      <c r="AK29" s="1293" t="s">
        <v>5470</v>
      </c>
      <c r="AM29" s="1269" t="s">
        <v>5465</v>
      </c>
    </row>
    <row r="30" spans="1:39" ht="9.9499999999999993" customHeight="1" x14ac:dyDescent="0.25">
      <c r="A30" s="1311"/>
      <c r="B30" s="1312"/>
      <c r="C30" s="1270"/>
      <c r="D30" s="1270"/>
      <c r="E30" s="1270"/>
      <c r="F30" s="850"/>
      <c r="G30" s="851"/>
      <c r="H30" s="850"/>
      <c r="I30" s="1362"/>
      <c r="J30" s="850"/>
      <c r="K30" s="851"/>
      <c r="L30" s="850"/>
      <c r="M30" s="1362"/>
      <c r="N30" s="850"/>
      <c r="O30" s="851"/>
      <c r="P30" s="850"/>
      <c r="Q30" s="1362"/>
      <c r="R30" s="850"/>
      <c r="S30" s="851"/>
      <c r="T30" s="850"/>
      <c r="U30" s="1362"/>
      <c r="V30" s="850"/>
      <c r="W30" s="851"/>
      <c r="X30" s="850"/>
      <c r="Y30" s="1362"/>
      <c r="Z30" s="850"/>
      <c r="AA30" s="851"/>
      <c r="AB30" s="850"/>
      <c r="AC30" s="1362"/>
      <c r="AD30" s="850"/>
      <c r="AE30" s="851"/>
      <c r="AF30" s="850"/>
      <c r="AG30" s="1356"/>
      <c r="AH30" s="1356"/>
      <c r="AI30" s="1365"/>
      <c r="AJ30" s="213"/>
      <c r="AK30" s="1294"/>
      <c r="AM30" s="1270"/>
    </row>
    <row r="31" spans="1:39" ht="9.9499999999999993" customHeight="1" x14ac:dyDescent="0.25">
      <c r="A31" s="1311"/>
      <c r="B31" s="1312"/>
      <c r="C31" s="1271"/>
      <c r="D31" s="1271"/>
      <c r="E31" s="1271"/>
      <c r="F31" s="849"/>
      <c r="G31" s="849"/>
      <c r="H31" s="849"/>
      <c r="I31" s="1363"/>
      <c r="J31" s="849"/>
      <c r="K31" s="849"/>
      <c r="L31" s="849"/>
      <c r="M31" s="1363"/>
      <c r="N31" s="849"/>
      <c r="O31" s="849"/>
      <c r="P31" s="849"/>
      <c r="Q31" s="1363"/>
      <c r="R31" s="849"/>
      <c r="S31" s="849"/>
      <c r="T31" s="849"/>
      <c r="U31" s="1363"/>
      <c r="V31" s="849"/>
      <c r="W31" s="849"/>
      <c r="X31" s="849"/>
      <c r="Y31" s="1363"/>
      <c r="Z31" s="849"/>
      <c r="AA31" s="849"/>
      <c r="AB31" s="849"/>
      <c r="AC31" s="1363"/>
      <c r="AD31" s="849"/>
      <c r="AE31" s="849"/>
      <c r="AF31" s="849"/>
      <c r="AG31" s="1357"/>
      <c r="AH31" s="1357"/>
      <c r="AI31" s="1366"/>
      <c r="AJ31" s="213"/>
      <c r="AK31" s="1295"/>
      <c r="AM31" s="1271"/>
    </row>
    <row r="32" spans="1:39" ht="9.9499999999999993" customHeight="1" x14ac:dyDescent="0.25">
      <c r="A32" s="270"/>
      <c r="B32" s="270"/>
      <c r="C32" s="270"/>
      <c r="D32" s="270"/>
      <c r="E32" s="270"/>
      <c r="F32" s="270"/>
      <c r="G32" s="270"/>
      <c r="H32" s="270"/>
      <c r="I32" s="270"/>
      <c r="J32" s="270"/>
      <c r="K32" s="270"/>
      <c r="L32" s="270"/>
      <c r="M32" s="852"/>
      <c r="N32" s="270"/>
      <c r="O32" s="270"/>
      <c r="P32" s="270"/>
      <c r="Q32" s="852"/>
      <c r="R32" s="270"/>
      <c r="S32" s="270"/>
      <c r="T32" s="270"/>
      <c r="U32" s="852"/>
      <c r="V32" s="270"/>
      <c r="W32" s="270"/>
      <c r="X32" s="270"/>
      <c r="Y32" s="852"/>
      <c r="Z32" s="270"/>
      <c r="AA32" s="270"/>
      <c r="AB32" s="270"/>
      <c r="AC32" s="852"/>
      <c r="AD32" s="270"/>
      <c r="AE32" s="270"/>
      <c r="AF32" s="270"/>
      <c r="AG32" s="853"/>
      <c r="AH32" s="853"/>
      <c r="AI32" s="854"/>
      <c r="AJ32" s="213"/>
      <c r="AK32" s="213"/>
      <c r="AM32" s="270"/>
    </row>
    <row r="33" spans="1:39" ht="9.9499999999999993" customHeight="1" x14ac:dyDescent="0.25">
      <c r="A33" s="1311">
        <v>7</v>
      </c>
      <c r="B33" s="1312">
        <v>1</v>
      </c>
      <c r="C33" s="1269" t="s">
        <v>5468</v>
      </c>
      <c r="D33" s="1269" t="s">
        <v>5459</v>
      </c>
      <c r="E33" s="1269" t="s">
        <v>6580</v>
      </c>
      <c r="F33" s="849"/>
      <c r="G33" s="849"/>
      <c r="H33" s="849"/>
      <c r="I33" s="1361"/>
      <c r="J33" s="849"/>
      <c r="K33" s="849"/>
      <c r="L33" s="849"/>
      <c r="M33" s="1361"/>
      <c r="N33" s="849"/>
      <c r="O33" s="849"/>
      <c r="P33" s="849"/>
      <c r="Q33" s="1361"/>
      <c r="R33" s="849"/>
      <c r="S33" s="849"/>
      <c r="T33" s="849"/>
      <c r="U33" s="1361"/>
      <c r="V33" s="849"/>
      <c r="W33" s="849"/>
      <c r="X33" s="849"/>
      <c r="Y33" s="1361"/>
      <c r="Z33" s="849"/>
      <c r="AA33" s="849"/>
      <c r="AB33" s="849"/>
      <c r="AC33" s="1361"/>
      <c r="AD33" s="849"/>
      <c r="AE33" s="849"/>
      <c r="AF33" s="849"/>
      <c r="AG33" s="1355"/>
      <c r="AH33" s="1355"/>
      <c r="AI33" s="1364"/>
      <c r="AJ33" s="213"/>
      <c r="AK33" s="1340" t="s">
        <v>5350</v>
      </c>
      <c r="AM33" s="1269" t="s">
        <v>5466</v>
      </c>
    </row>
    <row r="34" spans="1:39" ht="9.9499999999999993" customHeight="1" x14ac:dyDescent="0.25">
      <c r="A34" s="1311"/>
      <c r="B34" s="1312"/>
      <c r="C34" s="1270"/>
      <c r="D34" s="1270"/>
      <c r="E34" s="1270"/>
      <c r="F34" s="850"/>
      <c r="G34" s="851"/>
      <c r="H34" s="850"/>
      <c r="I34" s="1362"/>
      <c r="J34" s="850"/>
      <c r="K34" s="851"/>
      <c r="L34" s="850"/>
      <c r="M34" s="1362"/>
      <c r="N34" s="850"/>
      <c r="O34" s="851"/>
      <c r="P34" s="850"/>
      <c r="Q34" s="1362"/>
      <c r="R34" s="850"/>
      <c r="S34" s="851"/>
      <c r="T34" s="850"/>
      <c r="U34" s="1362"/>
      <c r="V34" s="850"/>
      <c r="W34" s="851"/>
      <c r="X34" s="850"/>
      <c r="Y34" s="1362"/>
      <c r="Z34" s="850"/>
      <c r="AA34" s="851"/>
      <c r="AB34" s="850"/>
      <c r="AC34" s="1362"/>
      <c r="AD34" s="850"/>
      <c r="AE34" s="851"/>
      <c r="AF34" s="850"/>
      <c r="AG34" s="1356"/>
      <c r="AH34" s="1356"/>
      <c r="AI34" s="1365"/>
      <c r="AJ34" s="213"/>
      <c r="AK34" s="1341"/>
      <c r="AM34" s="1270"/>
    </row>
    <row r="35" spans="1:39" ht="9.9499999999999993" customHeight="1" x14ac:dyDescent="0.25">
      <c r="A35" s="1311"/>
      <c r="B35" s="1312"/>
      <c r="C35" s="1271"/>
      <c r="D35" s="1271"/>
      <c r="E35" s="1271"/>
      <c r="F35" s="849"/>
      <c r="G35" s="849"/>
      <c r="H35" s="849"/>
      <c r="I35" s="1363"/>
      <c r="J35" s="849"/>
      <c r="K35" s="849"/>
      <c r="L35" s="849"/>
      <c r="M35" s="1363"/>
      <c r="N35" s="849"/>
      <c r="O35" s="849"/>
      <c r="P35" s="849"/>
      <c r="Q35" s="1363"/>
      <c r="R35" s="849"/>
      <c r="S35" s="849"/>
      <c r="T35" s="849"/>
      <c r="U35" s="1363"/>
      <c r="V35" s="849"/>
      <c r="W35" s="849"/>
      <c r="X35" s="849"/>
      <c r="Y35" s="1363"/>
      <c r="Z35" s="849"/>
      <c r="AA35" s="849"/>
      <c r="AB35" s="849"/>
      <c r="AC35" s="1363"/>
      <c r="AD35" s="849"/>
      <c r="AE35" s="849"/>
      <c r="AF35" s="849"/>
      <c r="AG35" s="1357"/>
      <c r="AH35" s="1357"/>
      <c r="AI35" s="1366"/>
      <c r="AJ35" s="213"/>
      <c r="AK35" s="1342"/>
      <c r="AM35" s="1271"/>
    </row>
    <row r="36" spans="1:39" ht="9.9499999999999993" customHeight="1" x14ac:dyDescent="0.25">
      <c r="A36" s="270"/>
      <c r="B36" s="270"/>
      <c r="C36" s="270"/>
      <c r="D36" s="270"/>
      <c r="E36" s="270"/>
      <c r="F36" s="270"/>
      <c r="G36" s="270"/>
      <c r="H36" s="270"/>
      <c r="I36" s="270"/>
      <c r="J36" s="270"/>
      <c r="K36" s="270"/>
      <c r="L36" s="270"/>
      <c r="M36" s="852"/>
      <c r="N36" s="270"/>
      <c r="O36" s="270"/>
      <c r="P36" s="270"/>
      <c r="Q36" s="852"/>
      <c r="R36" s="270"/>
      <c r="S36" s="270"/>
      <c r="T36" s="270"/>
      <c r="U36" s="852"/>
      <c r="V36" s="270"/>
      <c r="W36" s="270"/>
      <c r="X36" s="270"/>
      <c r="Y36" s="852"/>
      <c r="Z36" s="270"/>
      <c r="AA36" s="270"/>
      <c r="AB36" s="270"/>
      <c r="AC36" s="852"/>
      <c r="AD36" s="270"/>
      <c r="AE36" s="270"/>
      <c r="AF36" s="270"/>
      <c r="AG36" s="853"/>
      <c r="AH36" s="853"/>
      <c r="AI36" s="854"/>
      <c r="AJ36" s="213"/>
      <c r="AK36" s="213"/>
      <c r="AM36" s="270"/>
    </row>
    <row r="37" spans="1:39" ht="9.9499999999999993" customHeight="1" x14ac:dyDescent="0.25">
      <c r="A37" s="1311">
        <v>8</v>
      </c>
      <c r="B37" s="1312">
        <v>2</v>
      </c>
      <c r="C37" s="1269" t="s">
        <v>5458</v>
      </c>
      <c r="D37" s="1269" t="s">
        <v>5459</v>
      </c>
      <c r="E37" s="1269" t="s">
        <v>6580</v>
      </c>
      <c r="F37" s="849"/>
      <c r="G37" s="849"/>
      <c r="H37" s="849"/>
      <c r="I37" s="1361"/>
      <c r="J37" s="849"/>
      <c r="K37" s="849"/>
      <c r="L37" s="849"/>
      <c r="M37" s="1361"/>
      <c r="N37" s="849"/>
      <c r="O37" s="849"/>
      <c r="P37" s="849"/>
      <c r="Q37" s="1361"/>
      <c r="R37" s="849"/>
      <c r="S37" s="849"/>
      <c r="T37" s="849"/>
      <c r="U37" s="1361"/>
      <c r="V37" s="849"/>
      <c r="W37" s="849"/>
      <c r="X37" s="849"/>
      <c r="Y37" s="1361"/>
      <c r="Z37" s="849"/>
      <c r="AA37" s="849"/>
      <c r="AB37" s="849"/>
      <c r="AC37" s="1361"/>
      <c r="AD37" s="849"/>
      <c r="AE37" s="849"/>
      <c r="AF37" s="849"/>
      <c r="AG37" s="1355"/>
      <c r="AH37" s="1355"/>
      <c r="AI37" s="1364"/>
      <c r="AJ37" s="213"/>
      <c r="AK37" s="1343" t="s">
        <v>5359</v>
      </c>
      <c r="AM37" s="1269" t="s">
        <v>5467</v>
      </c>
    </row>
    <row r="38" spans="1:39" ht="9.9499999999999993" customHeight="1" x14ac:dyDescent="0.25">
      <c r="A38" s="1311"/>
      <c r="B38" s="1312"/>
      <c r="C38" s="1270"/>
      <c r="D38" s="1270"/>
      <c r="E38" s="1270"/>
      <c r="F38" s="850"/>
      <c r="G38" s="851"/>
      <c r="H38" s="850"/>
      <c r="I38" s="1362"/>
      <c r="J38" s="850"/>
      <c r="K38" s="851"/>
      <c r="L38" s="850"/>
      <c r="M38" s="1362"/>
      <c r="N38" s="850"/>
      <c r="O38" s="851"/>
      <c r="P38" s="850"/>
      <c r="Q38" s="1362"/>
      <c r="R38" s="850"/>
      <c r="S38" s="851"/>
      <c r="T38" s="850"/>
      <c r="U38" s="1362"/>
      <c r="V38" s="850"/>
      <c r="W38" s="851"/>
      <c r="X38" s="850"/>
      <c r="Y38" s="1362"/>
      <c r="Z38" s="850"/>
      <c r="AA38" s="851"/>
      <c r="AB38" s="850"/>
      <c r="AC38" s="1362"/>
      <c r="AD38" s="850"/>
      <c r="AE38" s="851"/>
      <c r="AF38" s="850"/>
      <c r="AG38" s="1356"/>
      <c r="AH38" s="1356"/>
      <c r="AI38" s="1365"/>
      <c r="AJ38" s="213"/>
      <c r="AK38" s="1344"/>
      <c r="AM38" s="1270"/>
    </row>
    <row r="39" spans="1:39" ht="9.9499999999999993" customHeight="1" x14ac:dyDescent="0.25">
      <c r="A39" s="1311"/>
      <c r="B39" s="1312"/>
      <c r="C39" s="1271"/>
      <c r="D39" s="1271"/>
      <c r="E39" s="1271"/>
      <c r="F39" s="849"/>
      <c r="G39" s="849"/>
      <c r="H39" s="849"/>
      <c r="I39" s="1363"/>
      <c r="J39" s="849"/>
      <c r="K39" s="849"/>
      <c r="L39" s="849"/>
      <c r="M39" s="1363"/>
      <c r="N39" s="849"/>
      <c r="O39" s="849"/>
      <c r="P39" s="849"/>
      <c r="Q39" s="1363"/>
      <c r="R39" s="849"/>
      <c r="S39" s="849"/>
      <c r="T39" s="849"/>
      <c r="U39" s="1363"/>
      <c r="V39" s="849"/>
      <c r="W39" s="849"/>
      <c r="X39" s="849"/>
      <c r="Y39" s="1363"/>
      <c r="Z39" s="849"/>
      <c r="AA39" s="849"/>
      <c r="AB39" s="849"/>
      <c r="AC39" s="1363"/>
      <c r="AD39" s="849"/>
      <c r="AE39" s="849"/>
      <c r="AF39" s="849"/>
      <c r="AG39" s="1357"/>
      <c r="AH39" s="1357"/>
      <c r="AI39" s="1366"/>
      <c r="AJ39" s="213"/>
      <c r="AK39" s="1345"/>
      <c r="AM39" s="1271"/>
    </row>
    <row r="40" spans="1:39" ht="9.9499999999999993" customHeight="1" x14ac:dyDescent="0.25">
      <c r="A40" s="270"/>
      <c r="B40" s="270"/>
      <c r="C40" s="270"/>
      <c r="D40" s="270"/>
      <c r="E40" s="270"/>
      <c r="F40" s="270"/>
      <c r="G40" s="270"/>
      <c r="H40" s="270"/>
      <c r="I40" s="270"/>
      <c r="J40" s="270"/>
      <c r="K40" s="270"/>
      <c r="L40" s="270"/>
      <c r="M40" s="852"/>
      <c r="N40" s="270"/>
      <c r="O40" s="270"/>
      <c r="P40" s="270"/>
      <c r="Q40" s="852"/>
      <c r="R40" s="270"/>
      <c r="S40" s="270"/>
      <c r="T40" s="270"/>
      <c r="U40" s="852"/>
      <c r="V40" s="270"/>
      <c r="W40" s="270"/>
      <c r="X40" s="270"/>
      <c r="Y40" s="852"/>
      <c r="Z40" s="270"/>
      <c r="AA40" s="270"/>
      <c r="AB40" s="270"/>
      <c r="AC40" s="852"/>
      <c r="AD40" s="270"/>
      <c r="AE40" s="270"/>
      <c r="AF40" s="270"/>
      <c r="AG40" s="853"/>
      <c r="AH40" s="853"/>
      <c r="AI40" s="854"/>
      <c r="AJ40" s="213"/>
      <c r="AK40" s="213"/>
      <c r="AM40" s="270"/>
    </row>
    <row r="41" spans="1:39" ht="9.9499999999999993" customHeight="1" x14ac:dyDescent="0.25">
      <c r="A41" s="1311">
        <v>9</v>
      </c>
      <c r="B41" s="1312">
        <v>2</v>
      </c>
      <c r="C41" s="1269" t="s">
        <v>5463</v>
      </c>
      <c r="D41" s="1269" t="s">
        <v>5459</v>
      </c>
      <c r="E41" s="1269" t="s">
        <v>6580</v>
      </c>
      <c r="F41" s="849"/>
      <c r="G41" s="849"/>
      <c r="H41" s="849"/>
      <c r="I41" s="1361"/>
      <c r="J41" s="849"/>
      <c r="K41" s="849"/>
      <c r="L41" s="849"/>
      <c r="M41" s="1361"/>
      <c r="N41" s="849"/>
      <c r="O41" s="849"/>
      <c r="P41" s="849"/>
      <c r="Q41" s="1361"/>
      <c r="R41" s="849"/>
      <c r="S41" s="849"/>
      <c r="T41" s="849"/>
      <c r="U41" s="1361"/>
      <c r="V41" s="849"/>
      <c r="W41" s="849"/>
      <c r="X41" s="849"/>
      <c r="Y41" s="1361"/>
      <c r="Z41" s="849"/>
      <c r="AA41" s="849"/>
      <c r="AB41" s="849"/>
      <c r="AC41" s="1361"/>
      <c r="AD41" s="849"/>
      <c r="AE41" s="849"/>
      <c r="AF41" s="849"/>
      <c r="AG41" s="1355"/>
      <c r="AH41" s="1355"/>
      <c r="AI41" s="1364"/>
      <c r="AJ41" s="213"/>
      <c r="AK41" s="1343" t="s">
        <v>5367</v>
      </c>
      <c r="AM41" s="1269" t="s">
        <v>5468</v>
      </c>
    </row>
    <row r="42" spans="1:39" ht="9.9499999999999993" customHeight="1" x14ac:dyDescent="0.25">
      <c r="A42" s="1311"/>
      <c r="B42" s="1312"/>
      <c r="C42" s="1270"/>
      <c r="D42" s="1270"/>
      <c r="E42" s="1270"/>
      <c r="F42" s="850"/>
      <c r="G42" s="851"/>
      <c r="H42" s="850"/>
      <c r="I42" s="1362"/>
      <c r="J42" s="850"/>
      <c r="K42" s="851"/>
      <c r="L42" s="850"/>
      <c r="M42" s="1362"/>
      <c r="N42" s="850"/>
      <c r="O42" s="851"/>
      <c r="P42" s="850"/>
      <c r="Q42" s="1362"/>
      <c r="R42" s="850"/>
      <c r="S42" s="851"/>
      <c r="T42" s="850"/>
      <c r="U42" s="1362"/>
      <c r="V42" s="850"/>
      <c r="W42" s="851"/>
      <c r="X42" s="850"/>
      <c r="Y42" s="1362"/>
      <c r="Z42" s="850"/>
      <c r="AA42" s="851"/>
      <c r="AB42" s="850"/>
      <c r="AC42" s="1362"/>
      <c r="AD42" s="850"/>
      <c r="AE42" s="851"/>
      <c r="AF42" s="850"/>
      <c r="AG42" s="1356"/>
      <c r="AH42" s="1356"/>
      <c r="AI42" s="1365"/>
      <c r="AJ42" s="213"/>
      <c r="AK42" s="1344"/>
      <c r="AM42" s="1270"/>
    </row>
    <row r="43" spans="1:39" ht="9.9499999999999993" customHeight="1" x14ac:dyDescent="0.25">
      <c r="A43" s="1311"/>
      <c r="B43" s="1312"/>
      <c r="C43" s="1271"/>
      <c r="D43" s="1271"/>
      <c r="E43" s="1271"/>
      <c r="F43" s="849"/>
      <c r="G43" s="849"/>
      <c r="H43" s="849"/>
      <c r="I43" s="1363"/>
      <c r="J43" s="849"/>
      <c r="K43" s="849"/>
      <c r="L43" s="849"/>
      <c r="M43" s="1363"/>
      <c r="N43" s="849"/>
      <c r="O43" s="849"/>
      <c r="P43" s="849"/>
      <c r="Q43" s="1363"/>
      <c r="R43" s="849"/>
      <c r="S43" s="849"/>
      <c r="T43" s="849"/>
      <c r="U43" s="1363"/>
      <c r="V43" s="849"/>
      <c r="W43" s="849"/>
      <c r="X43" s="849"/>
      <c r="Y43" s="1363"/>
      <c r="Z43" s="849"/>
      <c r="AA43" s="849"/>
      <c r="AB43" s="849"/>
      <c r="AC43" s="1363"/>
      <c r="AD43" s="849"/>
      <c r="AE43" s="849"/>
      <c r="AF43" s="849"/>
      <c r="AG43" s="1357"/>
      <c r="AH43" s="1357"/>
      <c r="AI43" s="1366"/>
      <c r="AJ43" s="213"/>
      <c r="AK43" s="1345"/>
      <c r="AM43" s="1271"/>
    </row>
    <row r="44" spans="1:39" ht="9.9499999999999993" customHeight="1" x14ac:dyDescent="0.25">
      <c r="A44" s="270"/>
      <c r="B44" s="270"/>
      <c r="C44" s="270"/>
      <c r="D44" s="270"/>
      <c r="E44" s="270"/>
      <c r="F44" s="270"/>
      <c r="G44" s="270"/>
      <c r="H44" s="270"/>
      <c r="I44" s="270"/>
      <c r="J44" s="270"/>
      <c r="K44" s="270"/>
      <c r="L44" s="270"/>
      <c r="M44" s="852"/>
      <c r="N44" s="270"/>
      <c r="O44" s="270"/>
      <c r="P44" s="270"/>
      <c r="Q44" s="852"/>
      <c r="R44" s="270"/>
      <c r="S44" s="270"/>
      <c r="T44" s="270"/>
      <c r="U44" s="852"/>
      <c r="V44" s="270"/>
      <c r="W44" s="270"/>
      <c r="X44" s="270"/>
      <c r="Y44" s="852"/>
      <c r="Z44" s="270"/>
      <c r="AA44" s="270"/>
      <c r="AB44" s="270"/>
      <c r="AC44" s="852"/>
      <c r="AD44" s="270"/>
      <c r="AE44" s="270"/>
      <c r="AF44" s="270"/>
      <c r="AG44" s="853"/>
      <c r="AH44" s="853"/>
      <c r="AI44" s="854"/>
      <c r="AJ44" s="213"/>
      <c r="AK44" s="213"/>
    </row>
    <row r="45" spans="1:39" ht="9.9499999999999993" customHeight="1" x14ac:dyDescent="0.25">
      <c r="A45" s="1311">
        <v>10</v>
      </c>
      <c r="B45" s="1312">
        <v>2</v>
      </c>
      <c r="C45" s="1269" t="s">
        <v>5464</v>
      </c>
      <c r="D45" s="1269" t="s">
        <v>5459</v>
      </c>
      <c r="E45" s="1269" t="s">
        <v>6580</v>
      </c>
      <c r="F45" s="849"/>
      <c r="G45" s="849"/>
      <c r="H45" s="849"/>
      <c r="I45" s="1361"/>
      <c r="J45" s="849"/>
      <c r="K45" s="849"/>
      <c r="L45" s="849"/>
      <c r="M45" s="1361"/>
      <c r="N45" s="849"/>
      <c r="O45" s="849"/>
      <c r="P45" s="849"/>
      <c r="Q45" s="1361"/>
      <c r="R45" s="849"/>
      <c r="S45" s="849"/>
      <c r="T45" s="849"/>
      <c r="U45" s="1361"/>
      <c r="V45" s="849"/>
      <c r="W45" s="849"/>
      <c r="X45" s="849"/>
      <c r="Y45" s="1361"/>
      <c r="Z45" s="849"/>
      <c r="AA45" s="849"/>
      <c r="AB45" s="849"/>
      <c r="AC45" s="1361"/>
      <c r="AD45" s="849"/>
      <c r="AE45" s="849"/>
      <c r="AF45" s="849"/>
      <c r="AG45" s="1355"/>
      <c r="AH45" s="1355"/>
      <c r="AI45" s="1364"/>
      <c r="AJ45" s="213"/>
      <c r="AK45" s="1346" t="s">
        <v>5469</v>
      </c>
      <c r="AM45" s="1269" t="s">
        <v>5459</v>
      </c>
    </row>
    <row r="46" spans="1:39" ht="9.9499999999999993" customHeight="1" x14ac:dyDescent="0.25">
      <c r="A46" s="1311"/>
      <c r="B46" s="1312"/>
      <c r="C46" s="1270"/>
      <c r="D46" s="1270"/>
      <c r="E46" s="1270"/>
      <c r="F46" s="850"/>
      <c r="G46" s="851"/>
      <c r="H46" s="850"/>
      <c r="I46" s="1362"/>
      <c r="J46" s="850"/>
      <c r="K46" s="851"/>
      <c r="L46" s="850"/>
      <c r="M46" s="1362"/>
      <c r="N46" s="850"/>
      <c r="O46" s="851"/>
      <c r="P46" s="850"/>
      <c r="Q46" s="1362"/>
      <c r="R46" s="850"/>
      <c r="S46" s="851"/>
      <c r="T46" s="850"/>
      <c r="U46" s="1362"/>
      <c r="V46" s="850"/>
      <c r="W46" s="851"/>
      <c r="X46" s="850"/>
      <c r="Y46" s="1362"/>
      <c r="Z46" s="850"/>
      <c r="AA46" s="851"/>
      <c r="AB46" s="850"/>
      <c r="AC46" s="1362"/>
      <c r="AD46" s="850"/>
      <c r="AE46" s="851"/>
      <c r="AF46" s="850"/>
      <c r="AG46" s="1356"/>
      <c r="AH46" s="1356"/>
      <c r="AI46" s="1365"/>
      <c r="AJ46" s="213"/>
      <c r="AK46" s="1347"/>
      <c r="AM46" s="1270"/>
    </row>
    <row r="47" spans="1:39" ht="9.9499999999999993" customHeight="1" x14ac:dyDescent="0.25">
      <c r="A47" s="1311"/>
      <c r="B47" s="1312"/>
      <c r="C47" s="1271"/>
      <c r="D47" s="1271"/>
      <c r="E47" s="1271"/>
      <c r="F47" s="849"/>
      <c r="G47" s="849"/>
      <c r="H47" s="849"/>
      <c r="I47" s="1363"/>
      <c r="J47" s="849"/>
      <c r="K47" s="849"/>
      <c r="L47" s="849"/>
      <c r="M47" s="1363"/>
      <c r="N47" s="849"/>
      <c r="O47" s="849"/>
      <c r="P47" s="849"/>
      <c r="Q47" s="1363"/>
      <c r="R47" s="849"/>
      <c r="S47" s="849"/>
      <c r="T47" s="849"/>
      <c r="U47" s="1363"/>
      <c r="V47" s="849"/>
      <c r="W47" s="849"/>
      <c r="X47" s="849"/>
      <c r="Y47" s="1363"/>
      <c r="Z47" s="849"/>
      <c r="AA47" s="849"/>
      <c r="AB47" s="849"/>
      <c r="AC47" s="1363"/>
      <c r="AD47" s="849"/>
      <c r="AE47" s="849"/>
      <c r="AF47" s="849"/>
      <c r="AG47" s="1357"/>
      <c r="AH47" s="1357"/>
      <c r="AI47" s="1366"/>
      <c r="AJ47" s="213"/>
      <c r="AK47" s="1348"/>
      <c r="AM47" s="1271"/>
    </row>
    <row r="48" spans="1:39" ht="9.9499999999999993" customHeight="1" x14ac:dyDescent="0.25">
      <c r="A48" s="270"/>
      <c r="B48" s="270"/>
      <c r="C48" s="270"/>
      <c r="D48" s="270"/>
      <c r="E48" s="270"/>
      <c r="F48" s="270"/>
      <c r="G48" s="270"/>
      <c r="H48" s="270"/>
      <c r="I48" s="270"/>
      <c r="J48" s="270"/>
      <c r="K48" s="270"/>
      <c r="L48" s="270"/>
      <c r="M48" s="852"/>
      <c r="N48" s="270"/>
      <c r="O48" s="270"/>
      <c r="P48" s="270"/>
      <c r="Q48" s="852"/>
      <c r="R48" s="270"/>
      <c r="S48" s="270"/>
      <c r="T48" s="270"/>
      <c r="U48" s="852"/>
      <c r="V48" s="270"/>
      <c r="W48" s="270"/>
      <c r="X48" s="270"/>
      <c r="Y48" s="852"/>
      <c r="Z48" s="270"/>
      <c r="AA48" s="270"/>
      <c r="AB48" s="270"/>
      <c r="AC48" s="852"/>
      <c r="AD48" s="270"/>
      <c r="AE48" s="270"/>
      <c r="AF48" s="270"/>
      <c r="AG48" s="853"/>
      <c r="AH48" s="853"/>
      <c r="AI48" s="854"/>
      <c r="AJ48" s="213"/>
      <c r="AK48" s="213"/>
      <c r="AM48" s="270"/>
    </row>
    <row r="49" spans="1:39" ht="9.9499999999999993" customHeight="1" x14ac:dyDescent="0.25">
      <c r="A49" s="1311">
        <v>11</v>
      </c>
      <c r="B49" s="1312">
        <v>2</v>
      </c>
      <c r="C49" s="1269" t="s">
        <v>5465</v>
      </c>
      <c r="D49" s="1269" t="s">
        <v>5459</v>
      </c>
      <c r="E49" s="1269" t="s">
        <v>6580</v>
      </c>
      <c r="F49" s="849"/>
      <c r="G49" s="849"/>
      <c r="H49" s="849"/>
      <c r="I49" s="1361"/>
      <c r="J49" s="849"/>
      <c r="K49" s="849"/>
      <c r="L49" s="849"/>
      <c r="M49" s="1361"/>
      <c r="N49" s="849"/>
      <c r="O49" s="849"/>
      <c r="P49" s="849"/>
      <c r="Q49" s="1361"/>
      <c r="R49" s="849"/>
      <c r="S49" s="849"/>
      <c r="T49" s="849"/>
      <c r="U49" s="1361"/>
      <c r="V49" s="849"/>
      <c r="W49" s="849"/>
      <c r="X49" s="849"/>
      <c r="Y49" s="1361"/>
      <c r="Z49" s="849"/>
      <c r="AA49" s="849"/>
      <c r="AB49" s="849"/>
      <c r="AC49" s="1361"/>
      <c r="AD49" s="849"/>
      <c r="AE49" s="849"/>
      <c r="AF49" s="849"/>
      <c r="AG49" s="1355"/>
      <c r="AH49" s="1355"/>
      <c r="AI49" s="1364"/>
      <c r="AJ49" s="213"/>
      <c r="AK49" s="1346" t="s">
        <v>5471</v>
      </c>
      <c r="AM49" s="1269" t="s">
        <v>5589</v>
      </c>
    </row>
    <row r="50" spans="1:39" ht="9.9499999999999993" customHeight="1" x14ac:dyDescent="0.25">
      <c r="A50" s="1311"/>
      <c r="B50" s="1312"/>
      <c r="C50" s="1270"/>
      <c r="D50" s="1270"/>
      <c r="E50" s="1270"/>
      <c r="F50" s="850"/>
      <c r="G50" s="851"/>
      <c r="H50" s="850"/>
      <c r="I50" s="1362"/>
      <c r="J50" s="850"/>
      <c r="K50" s="851"/>
      <c r="L50" s="850"/>
      <c r="M50" s="1362"/>
      <c r="N50" s="850"/>
      <c r="O50" s="851"/>
      <c r="P50" s="850"/>
      <c r="Q50" s="1362"/>
      <c r="R50" s="850"/>
      <c r="S50" s="851"/>
      <c r="T50" s="850"/>
      <c r="U50" s="1362"/>
      <c r="V50" s="850"/>
      <c r="W50" s="851"/>
      <c r="X50" s="850"/>
      <c r="Y50" s="1362"/>
      <c r="Z50" s="850"/>
      <c r="AA50" s="851"/>
      <c r="AB50" s="850"/>
      <c r="AC50" s="1362"/>
      <c r="AD50" s="850"/>
      <c r="AE50" s="851"/>
      <c r="AF50" s="850"/>
      <c r="AG50" s="1356"/>
      <c r="AH50" s="1356"/>
      <c r="AI50" s="1365"/>
      <c r="AJ50" s="213"/>
      <c r="AK50" s="1347"/>
      <c r="AM50" s="1270"/>
    </row>
    <row r="51" spans="1:39" ht="9.9499999999999993" customHeight="1" x14ac:dyDescent="0.25">
      <c r="A51" s="1311"/>
      <c r="B51" s="1312"/>
      <c r="C51" s="1271"/>
      <c r="D51" s="1271"/>
      <c r="E51" s="1271"/>
      <c r="F51" s="849"/>
      <c r="G51" s="849"/>
      <c r="H51" s="849"/>
      <c r="I51" s="1363"/>
      <c r="J51" s="849"/>
      <c r="K51" s="849"/>
      <c r="L51" s="849"/>
      <c r="M51" s="1363"/>
      <c r="N51" s="849"/>
      <c r="O51" s="849"/>
      <c r="P51" s="849"/>
      <c r="Q51" s="1363"/>
      <c r="R51" s="849"/>
      <c r="S51" s="849"/>
      <c r="T51" s="849"/>
      <c r="U51" s="1363"/>
      <c r="V51" s="849"/>
      <c r="W51" s="849"/>
      <c r="X51" s="849"/>
      <c r="Y51" s="1363"/>
      <c r="Z51" s="849"/>
      <c r="AA51" s="849"/>
      <c r="AB51" s="849"/>
      <c r="AC51" s="1363"/>
      <c r="AD51" s="849"/>
      <c r="AE51" s="849"/>
      <c r="AF51" s="849"/>
      <c r="AG51" s="1357"/>
      <c r="AH51" s="1357"/>
      <c r="AI51" s="1366"/>
      <c r="AJ51" s="213"/>
      <c r="AK51" s="1348"/>
      <c r="AM51" s="1271"/>
    </row>
    <row r="52" spans="1:39" ht="9.9499999999999993" customHeight="1" x14ac:dyDescent="0.25">
      <c r="A52" s="270"/>
      <c r="B52" s="270"/>
      <c r="C52" s="270"/>
      <c r="D52" s="270"/>
      <c r="E52" s="270"/>
      <c r="F52" s="270"/>
      <c r="G52" s="270"/>
      <c r="H52" s="270"/>
      <c r="I52" s="270"/>
      <c r="J52" s="270"/>
      <c r="K52" s="270"/>
      <c r="L52" s="270"/>
      <c r="M52" s="852"/>
      <c r="N52" s="270"/>
      <c r="O52" s="270"/>
      <c r="P52" s="270"/>
      <c r="Q52" s="852"/>
      <c r="R52" s="270"/>
      <c r="S52" s="270"/>
      <c r="T52" s="270"/>
      <c r="U52" s="852"/>
      <c r="V52" s="270"/>
      <c r="W52" s="270"/>
      <c r="X52" s="270"/>
      <c r="Y52" s="852"/>
      <c r="Z52" s="270"/>
      <c r="AA52" s="270"/>
      <c r="AB52" s="270"/>
      <c r="AC52" s="852"/>
      <c r="AD52" s="270"/>
      <c r="AE52" s="270"/>
      <c r="AF52" s="270"/>
      <c r="AG52" s="853"/>
      <c r="AH52" s="853"/>
      <c r="AI52" s="854"/>
      <c r="AJ52" s="213"/>
      <c r="AK52" s="213"/>
    </row>
    <row r="53" spans="1:39" ht="9.9499999999999993" customHeight="1" x14ac:dyDescent="0.25">
      <c r="A53" s="1311">
        <v>12</v>
      </c>
      <c r="B53" s="1312">
        <v>2</v>
      </c>
      <c r="C53" s="1269" t="s">
        <v>5466</v>
      </c>
      <c r="D53" s="1269" t="s">
        <v>5459</v>
      </c>
      <c r="E53" s="1269" t="s">
        <v>6580</v>
      </c>
      <c r="F53" s="849"/>
      <c r="G53" s="849"/>
      <c r="H53" s="849"/>
      <c r="I53" s="1361"/>
      <c r="J53" s="849"/>
      <c r="K53" s="849"/>
      <c r="L53" s="849"/>
      <c r="M53" s="1361"/>
      <c r="N53" s="849"/>
      <c r="O53" s="849"/>
      <c r="P53" s="849"/>
      <c r="Q53" s="1361"/>
      <c r="R53" s="849"/>
      <c r="S53" s="849"/>
      <c r="T53" s="849"/>
      <c r="U53" s="1361"/>
      <c r="V53" s="849"/>
      <c r="W53" s="849"/>
      <c r="X53" s="849"/>
      <c r="Y53" s="1361"/>
      <c r="Z53" s="849"/>
      <c r="AA53" s="849"/>
      <c r="AB53" s="849"/>
      <c r="AC53" s="1361"/>
      <c r="AD53" s="849"/>
      <c r="AE53" s="849"/>
      <c r="AF53" s="849"/>
      <c r="AG53" s="1355"/>
      <c r="AH53" s="1355"/>
      <c r="AI53" s="1364"/>
      <c r="AJ53" s="213"/>
      <c r="AK53" s="1349" t="s">
        <v>5473</v>
      </c>
      <c r="AM53" s="1269" t="s">
        <v>5590</v>
      </c>
    </row>
    <row r="54" spans="1:39" ht="9.9499999999999993" customHeight="1" x14ac:dyDescent="0.25">
      <c r="A54" s="1311"/>
      <c r="B54" s="1312"/>
      <c r="C54" s="1270"/>
      <c r="D54" s="1270"/>
      <c r="E54" s="1270"/>
      <c r="F54" s="850"/>
      <c r="G54" s="851"/>
      <c r="H54" s="850"/>
      <c r="I54" s="1362"/>
      <c r="J54" s="850"/>
      <c r="K54" s="851"/>
      <c r="L54" s="850"/>
      <c r="M54" s="1362"/>
      <c r="N54" s="850"/>
      <c r="O54" s="851"/>
      <c r="P54" s="850"/>
      <c r="Q54" s="1362"/>
      <c r="R54" s="850"/>
      <c r="S54" s="851"/>
      <c r="T54" s="850"/>
      <c r="U54" s="1362"/>
      <c r="V54" s="850"/>
      <c r="W54" s="851"/>
      <c r="X54" s="850"/>
      <c r="Y54" s="1362"/>
      <c r="Z54" s="850"/>
      <c r="AA54" s="851"/>
      <c r="AB54" s="850"/>
      <c r="AC54" s="1362"/>
      <c r="AD54" s="850"/>
      <c r="AE54" s="851"/>
      <c r="AF54" s="850"/>
      <c r="AG54" s="1356"/>
      <c r="AH54" s="1356"/>
      <c r="AI54" s="1365"/>
      <c r="AJ54" s="213"/>
      <c r="AK54" s="1350"/>
      <c r="AM54" s="1270"/>
    </row>
    <row r="55" spans="1:39" ht="9.9499999999999993" customHeight="1" x14ac:dyDescent="0.25">
      <c r="A55" s="1311"/>
      <c r="B55" s="1312"/>
      <c r="C55" s="1271"/>
      <c r="D55" s="1271"/>
      <c r="E55" s="1271"/>
      <c r="F55" s="849"/>
      <c r="G55" s="849"/>
      <c r="H55" s="849"/>
      <c r="I55" s="1363"/>
      <c r="J55" s="849"/>
      <c r="K55" s="849"/>
      <c r="L55" s="849"/>
      <c r="M55" s="1363"/>
      <c r="N55" s="849"/>
      <c r="O55" s="849"/>
      <c r="P55" s="849"/>
      <c r="Q55" s="1363"/>
      <c r="R55" s="849"/>
      <c r="S55" s="849"/>
      <c r="T55" s="849"/>
      <c r="U55" s="1363"/>
      <c r="V55" s="849"/>
      <c r="W55" s="849"/>
      <c r="X55" s="849"/>
      <c r="Y55" s="1363"/>
      <c r="Z55" s="849"/>
      <c r="AA55" s="849"/>
      <c r="AB55" s="849"/>
      <c r="AC55" s="1363"/>
      <c r="AD55" s="849"/>
      <c r="AE55" s="849"/>
      <c r="AF55" s="849"/>
      <c r="AG55" s="1357"/>
      <c r="AH55" s="1357"/>
      <c r="AI55" s="1366"/>
      <c r="AJ55" s="213"/>
      <c r="AK55" s="1351"/>
      <c r="AM55" s="1271"/>
    </row>
    <row r="56" spans="1:39" ht="9.9499999999999993" customHeight="1" x14ac:dyDescent="0.25">
      <c r="A56" s="270"/>
      <c r="B56" s="270"/>
      <c r="C56" s="270"/>
      <c r="D56" s="270"/>
      <c r="E56" s="270"/>
      <c r="F56" s="270"/>
      <c r="G56" s="270"/>
      <c r="H56" s="270"/>
      <c r="I56" s="270"/>
      <c r="J56" s="270"/>
      <c r="K56" s="270"/>
      <c r="L56" s="270"/>
      <c r="M56" s="852"/>
      <c r="N56" s="270"/>
      <c r="O56" s="270"/>
      <c r="P56" s="270"/>
      <c r="Q56" s="852"/>
      <c r="R56" s="270"/>
      <c r="S56" s="270"/>
      <c r="T56" s="270"/>
      <c r="U56" s="852"/>
      <c r="V56" s="270"/>
      <c r="W56" s="270"/>
      <c r="X56" s="270"/>
      <c r="Y56" s="852"/>
      <c r="Z56" s="270"/>
      <c r="AA56" s="270"/>
      <c r="AB56" s="270"/>
      <c r="AC56" s="852"/>
      <c r="AD56" s="270"/>
      <c r="AE56" s="270"/>
      <c r="AF56" s="270"/>
      <c r="AG56" s="853"/>
      <c r="AH56" s="853"/>
      <c r="AI56" s="854"/>
      <c r="AJ56" s="213"/>
      <c r="AK56" s="213"/>
      <c r="AM56" s="213"/>
    </row>
    <row r="57" spans="1:39" ht="9.9499999999999993" customHeight="1" x14ac:dyDescent="0.25">
      <c r="A57" s="1311">
        <v>13</v>
      </c>
      <c r="B57" s="1312">
        <v>2</v>
      </c>
      <c r="C57" s="1269" t="s">
        <v>5467</v>
      </c>
      <c r="D57" s="1269" t="s">
        <v>5459</v>
      </c>
      <c r="E57" s="1269" t="s">
        <v>6580</v>
      </c>
      <c r="F57" s="849"/>
      <c r="G57" s="849"/>
      <c r="H57" s="849"/>
      <c r="I57" s="1361"/>
      <c r="J57" s="849"/>
      <c r="K57" s="849"/>
      <c r="L57" s="849"/>
      <c r="M57" s="1361"/>
      <c r="N57" s="849"/>
      <c r="O57" s="849"/>
      <c r="P57" s="849"/>
      <c r="Q57" s="1361"/>
      <c r="R57" s="849"/>
      <c r="S57" s="849"/>
      <c r="T57" s="849"/>
      <c r="U57" s="1361"/>
      <c r="V57" s="849"/>
      <c r="W57" s="849"/>
      <c r="X57" s="849"/>
      <c r="Y57" s="1361"/>
      <c r="Z57" s="849"/>
      <c r="AA57" s="849"/>
      <c r="AB57" s="849"/>
      <c r="AC57" s="1361"/>
      <c r="AD57" s="849"/>
      <c r="AE57" s="849"/>
      <c r="AF57" s="849"/>
      <c r="AG57" s="1355"/>
      <c r="AH57" s="1355"/>
      <c r="AI57" s="1364"/>
      <c r="AJ57" s="213"/>
      <c r="AK57" s="1325" t="s">
        <v>5479</v>
      </c>
      <c r="AM57" s="1269" t="s">
        <v>5591</v>
      </c>
    </row>
    <row r="58" spans="1:39" ht="9.9499999999999993" customHeight="1" x14ac:dyDescent="0.25">
      <c r="A58" s="1311"/>
      <c r="B58" s="1312"/>
      <c r="C58" s="1270"/>
      <c r="D58" s="1270"/>
      <c r="E58" s="1270"/>
      <c r="F58" s="850"/>
      <c r="G58" s="851"/>
      <c r="H58" s="850"/>
      <c r="I58" s="1362"/>
      <c r="J58" s="850"/>
      <c r="K58" s="851"/>
      <c r="L58" s="850"/>
      <c r="M58" s="1362"/>
      <c r="N58" s="850"/>
      <c r="O58" s="851"/>
      <c r="P58" s="850"/>
      <c r="Q58" s="1362"/>
      <c r="R58" s="850"/>
      <c r="S58" s="851"/>
      <c r="T58" s="850"/>
      <c r="U58" s="1362"/>
      <c r="V58" s="850"/>
      <c r="W58" s="851"/>
      <c r="X58" s="850"/>
      <c r="Y58" s="1362"/>
      <c r="Z58" s="850"/>
      <c r="AA58" s="851"/>
      <c r="AB58" s="850"/>
      <c r="AC58" s="1362"/>
      <c r="AD58" s="850"/>
      <c r="AE58" s="851"/>
      <c r="AF58" s="850"/>
      <c r="AG58" s="1356"/>
      <c r="AH58" s="1356"/>
      <c r="AI58" s="1365"/>
      <c r="AJ58" s="213"/>
      <c r="AK58" s="1326"/>
      <c r="AM58" s="1270"/>
    </row>
    <row r="59" spans="1:39" ht="9.9499999999999993" customHeight="1" x14ac:dyDescent="0.25">
      <c r="A59" s="1311"/>
      <c r="B59" s="1312"/>
      <c r="C59" s="1271"/>
      <c r="D59" s="1271"/>
      <c r="E59" s="1271"/>
      <c r="F59" s="849"/>
      <c r="G59" s="849"/>
      <c r="H59" s="849"/>
      <c r="I59" s="1363"/>
      <c r="J59" s="849"/>
      <c r="K59" s="849"/>
      <c r="L59" s="849"/>
      <c r="M59" s="1363"/>
      <c r="N59" s="849"/>
      <c r="O59" s="849"/>
      <c r="P59" s="849"/>
      <c r="Q59" s="1363"/>
      <c r="R59" s="849"/>
      <c r="S59" s="849"/>
      <c r="T59" s="849"/>
      <c r="U59" s="1363"/>
      <c r="V59" s="849"/>
      <c r="W59" s="849"/>
      <c r="X59" s="849"/>
      <c r="Y59" s="1363"/>
      <c r="Z59" s="849"/>
      <c r="AA59" s="849"/>
      <c r="AB59" s="849"/>
      <c r="AC59" s="1363"/>
      <c r="AD59" s="849"/>
      <c r="AE59" s="849"/>
      <c r="AF59" s="849"/>
      <c r="AG59" s="1357"/>
      <c r="AH59" s="1357"/>
      <c r="AI59" s="1366"/>
      <c r="AJ59" s="213"/>
      <c r="AK59" s="1327"/>
      <c r="AM59" s="1271"/>
    </row>
    <row r="60" spans="1:39" ht="9.9499999999999993" customHeight="1" x14ac:dyDescent="0.25">
      <c r="A60" s="270"/>
      <c r="B60" s="270"/>
      <c r="C60" s="270"/>
      <c r="D60" s="270"/>
      <c r="E60" s="270"/>
      <c r="F60" s="270"/>
      <c r="G60" s="270"/>
      <c r="H60" s="270"/>
      <c r="I60" s="270"/>
      <c r="J60" s="270"/>
      <c r="K60" s="270"/>
      <c r="L60" s="270"/>
      <c r="M60" s="852"/>
      <c r="N60" s="270"/>
      <c r="O60" s="270"/>
      <c r="P60" s="270"/>
      <c r="Q60" s="852"/>
      <c r="R60" s="270"/>
      <c r="S60" s="270"/>
      <c r="T60" s="270"/>
      <c r="U60" s="852"/>
      <c r="V60" s="270"/>
      <c r="W60" s="270"/>
      <c r="X60" s="270"/>
      <c r="Y60" s="852"/>
      <c r="Z60" s="270"/>
      <c r="AA60" s="270"/>
      <c r="AB60" s="270"/>
      <c r="AC60" s="852"/>
      <c r="AD60" s="270"/>
      <c r="AE60" s="270"/>
      <c r="AF60" s="270"/>
      <c r="AG60" s="853"/>
      <c r="AH60" s="853"/>
      <c r="AI60" s="854"/>
      <c r="AJ60" s="213"/>
      <c r="AK60" s="213"/>
    </row>
    <row r="61" spans="1:39" ht="9.9499999999999993" customHeight="1" x14ac:dyDescent="0.25">
      <c r="A61" s="1311">
        <v>14</v>
      </c>
      <c r="B61" s="1312">
        <v>2</v>
      </c>
      <c r="C61" s="1269" t="s">
        <v>5468</v>
      </c>
      <c r="D61" s="1269" t="s">
        <v>5459</v>
      </c>
      <c r="E61" s="1269" t="s">
        <v>6580</v>
      </c>
      <c r="F61" s="849"/>
      <c r="G61" s="849"/>
      <c r="H61" s="849"/>
      <c r="I61" s="1361"/>
      <c r="J61" s="849"/>
      <c r="K61" s="849"/>
      <c r="L61" s="849"/>
      <c r="M61" s="1361"/>
      <c r="N61" s="849"/>
      <c r="O61" s="849"/>
      <c r="P61" s="849"/>
      <c r="Q61" s="1361"/>
      <c r="R61" s="849"/>
      <c r="S61" s="849"/>
      <c r="T61" s="849"/>
      <c r="U61" s="1361"/>
      <c r="V61" s="849"/>
      <c r="W61" s="849"/>
      <c r="X61" s="849"/>
      <c r="Y61" s="1361"/>
      <c r="Z61" s="849"/>
      <c r="AA61" s="849"/>
      <c r="AB61" s="849"/>
      <c r="AC61" s="1361"/>
      <c r="AD61" s="849"/>
      <c r="AE61" s="849"/>
      <c r="AF61" s="849"/>
      <c r="AG61" s="1355"/>
      <c r="AH61" s="1355"/>
      <c r="AI61" s="1364"/>
      <c r="AJ61" s="213"/>
      <c r="AK61" s="1328" t="s">
        <v>5383</v>
      </c>
      <c r="AM61" s="1269" t="s">
        <v>5592</v>
      </c>
    </row>
    <row r="62" spans="1:39" ht="9.9499999999999993" customHeight="1" x14ac:dyDescent="0.25">
      <c r="A62" s="1311"/>
      <c r="B62" s="1312"/>
      <c r="C62" s="1270"/>
      <c r="D62" s="1270"/>
      <c r="E62" s="1270"/>
      <c r="F62" s="850"/>
      <c r="G62" s="851"/>
      <c r="H62" s="850"/>
      <c r="I62" s="1362"/>
      <c r="J62" s="850"/>
      <c r="K62" s="851"/>
      <c r="L62" s="850"/>
      <c r="M62" s="1362"/>
      <c r="N62" s="850"/>
      <c r="O62" s="851"/>
      <c r="P62" s="850"/>
      <c r="Q62" s="1362"/>
      <c r="R62" s="850"/>
      <c r="S62" s="851"/>
      <c r="T62" s="850"/>
      <c r="U62" s="1362"/>
      <c r="V62" s="850"/>
      <c r="W62" s="851"/>
      <c r="X62" s="850"/>
      <c r="Y62" s="1362"/>
      <c r="Z62" s="850"/>
      <c r="AA62" s="851"/>
      <c r="AB62" s="850"/>
      <c r="AC62" s="1362"/>
      <c r="AD62" s="850"/>
      <c r="AE62" s="851"/>
      <c r="AF62" s="850"/>
      <c r="AG62" s="1356"/>
      <c r="AH62" s="1356"/>
      <c r="AI62" s="1365"/>
      <c r="AJ62" s="213"/>
      <c r="AK62" s="1329"/>
      <c r="AM62" s="1270"/>
    </row>
    <row r="63" spans="1:39" ht="9.9499999999999993" customHeight="1" x14ac:dyDescent="0.25">
      <c r="A63" s="1311"/>
      <c r="B63" s="1312"/>
      <c r="C63" s="1271"/>
      <c r="D63" s="1271"/>
      <c r="E63" s="1271"/>
      <c r="F63" s="849"/>
      <c r="G63" s="849"/>
      <c r="H63" s="849"/>
      <c r="I63" s="1363"/>
      <c r="J63" s="849"/>
      <c r="K63" s="849"/>
      <c r="L63" s="849"/>
      <c r="M63" s="1363"/>
      <c r="N63" s="849"/>
      <c r="O63" s="849"/>
      <c r="P63" s="849"/>
      <c r="Q63" s="1363"/>
      <c r="R63" s="849"/>
      <c r="S63" s="849"/>
      <c r="T63" s="849"/>
      <c r="U63" s="1363"/>
      <c r="V63" s="849"/>
      <c r="W63" s="849"/>
      <c r="X63" s="849"/>
      <c r="Y63" s="1363"/>
      <c r="Z63" s="849"/>
      <c r="AA63" s="849"/>
      <c r="AB63" s="849"/>
      <c r="AC63" s="1363"/>
      <c r="AD63" s="849"/>
      <c r="AE63" s="849"/>
      <c r="AF63" s="849"/>
      <c r="AG63" s="1357"/>
      <c r="AH63" s="1357"/>
      <c r="AI63" s="1366"/>
      <c r="AJ63" s="213"/>
      <c r="AK63" s="1330"/>
      <c r="AM63" s="1271"/>
    </row>
    <row r="64" spans="1:39" ht="9.9499999999999993" customHeight="1" x14ac:dyDescent="0.25">
      <c r="A64" s="270"/>
      <c r="B64" s="270"/>
      <c r="C64" s="270"/>
      <c r="D64" s="270"/>
      <c r="E64" s="270"/>
      <c r="F64" s="270"/>
      <c r="G64" s="270"/>
      <c r="H64" s="270"/>
      <c r="I64" s="270"/>
      <c r="J64" s="270"/>
      <c r="K64" s="270"/>
      <c r="L64" s="270"/>
      <c r="M64" s="852"/>
      <c r="N64" s="270"/>
      <c r="O64" s="270"/>
      <c r="P64" s="270"/>
      <c r="Q64" s="852"/>
      <c r="R64" s="270"/>
      <c r="S64" s="270"/>
      <c r="T64" s="270"/>
      <c r="U64" s="852"/>
      <c r="V64" s="270"/>
      <c r="W64" s="270"/>
      <c r="X64" s="270"/>
      <c r="Y64" s="852"/>
      <c r="Z64" s="270"/>
      <c r="AA64" s="270"/>
      <c r="AB64" s="270"/>
      <c r="AC64" s="852"/>
      <c r="AD64" s="270"/>
      <c r="AE64" s="270"/>
      <c r="AF64" s="270"/>
      <c r="AG64" s="853"/>
      <c r="AH64" s="853"/>
      <c r="AI64" s="854"/>
      <c r="AJ64" s="213"/>
      <c r="AK64" s="213"/>
      <c r="AM64" s="213"/>
    </row>
    <row r="65" spans="1:39" ht="9.9499999999999993" customHeight="1" x14ac:dyDescent="0.25">
      <c r="A65" s="1311">
        <v>15</v>
      </c>
      <c r="B65" s="1312">
        <v>3</v>
      </c>
      <c r="C65" s="1269" t="s">
        <v>5458</v>
      </c>
      <c r="D65" s="1269" t="s">
        <v>5459</v>
      </c>
      <c r="E65" s="1269" t="s">
        <v>6580</v>
      </c>
      <c r="F65" s="849"/>
      <c r="G65" s="849"/>
      <c r="H65" s="849"/>
      <c r="I65" s="1361"/>
      <c r="J65" s="849"/>
      <c r="K65" s="849"/>
      <c r="L65" s="849"/>
      <c r="M65" s="1361"/>
      <c r="N65" s="849"/>
      <c r="O65" s="849"/>
      <c r="P65" s="849"/>
      <c r="Q65" s="1361"/>
      <c r="R65" s="849"/>
      <c r="S65" s="849"/>
      <c r="T65" s="849"/>
      <c r="U65" s="1361"/>
      <c r="V65" s="849"/>
      <c r="W65" s="849"/>
      <c r="X65" s="849"/>
      <c r="Y65" s="1361"/>
      <c r="Z65" s="849"/>
      <c r="AA65" s="849"/>
      <c r="AB65" s="849"/>
      <c r="AC65" s="1361"/>
      <c r="AD65" s="849"/>
      <c r="AE65" s="849"/>
      <c r="AF65" s="849"/>
      <c r="AG65" s="1355"/>
      <c r="AH65" s="1355"/>
      <c r="AI65" s="1364"/>
      <c r="AJ65" s="213"/>
      <c r="AK65" s="1331" t="s">
        <v>5472</v>
      </c>
      <c r="AM65" s="1269" t="s">
        <v>5593</v>
      </c>
    </row>
    <row r="66" spans="1:39" ht="9.9499999999999993" customHeight="1" x14ac:dyDescent="0.25">
      <c r="A66" s="1311"/>
      <c r="B66" s="1312"/>
      <c r="C66" s="1270"/>
      <c r="D66" s="1270"/>
      <c r="E66" s="1270"/>
      <c r="F66" s="850"/>
      <c r="G66" s="851"/>
      <c r="H66" s="850"/>
      <c r="I66" s="1362"/>
      <c r="J66" s="850"/>
      <c r="K66" s="851"/>
      <c r="L66" s="850"/>
      <c r="M66" s="1362"/>
      <c r="N66" s="850"/>
      <c r="O66" s="851"/>
      <c r="P66" s="850"/>
      <c r="Q66" s="1362"/>
      <c r="R66" s="850"/>
      <c r="S66" s="851"/>
      <c r="T66" s="850"/>
      <c r="U66" s="1362"/>
      <c r="V66" s="850"/>
      <c r="W66" s="851"/>
      <c r="X66" s="850"/>
      <c r="Y66" s="1362"/>
      <c r="Z66" s="850"/>
      <c r="AA66" s="851"/>
      <c r="AB66" s="850"/>
      <c r="AC66" s="1362"/>
      <c r="AD66" s="850"/>
      <c r="AE66" s="851"/>
      <c r="AF66" s="850"/>
      <c r="AG66" s="1356"/>
      <c r="AH66" s="1356"/>
      <c r="AI66" s="1365"/>
      <c r="AJ66" s="213"/>
      <c r="AK66" s="1332"/>
      <c r="AM66" s="1270"/>
    </row>
    <row r="67" spans="1:39" ht="9.9499999999999993" customHeight="1" x14ac:dyDescent="0.25">
      <c r="A67" s="1311"/>
      <c r="B67" s="1312"/>
      <c r="C67" s="1271"/>
      <c r="D67" s="1271"/>
      <c r="E67" s="1271"/>
      <c r="F67" s="849"/>
      <c r="G67" s="849"/>
      <c r="H67" s="849"/>
      <c r="I67" s="1363"/>
      <c r="J67" s="849"/>
      <c r="K67" s="849"/>
      <c r="L67" s="849"/>
      <c r="M67" s="1363"/>
      <c r="N67" s="849"/>
      <c r="O67" s="849"/>
      <c r="P67" s="849"/>
      <c r="Q67" s="1363"/>
      <c r="R67" s="849"/>
      <c r="S67" s="849"/>
      <c r="T67" s="849"/>
      <c r="U67" s="1363"/>
      <c r="V67" s="849"/>
      <c r="W67" s="849"/>
      <c r="X67" s="849"/>
      <c r="Y67" s="1363"/>
      <c r="Z67" s="849"/>
      <c r="AA67" s="849"/>
      <c r="AB67" s="849"/>
      <c r="AC67" s="1363"/>
      <c r="AD67" s="849"/>
      <c r="AE67" s="849"/>
      <c r="AF67" s="849"/>
      <c r="AG67" s="1357"/>
      <c r="AH67" s="1357"/>
      <c r="AI67" s="1366"/>
      <c r="AJ67" s="213"/>
      <c r="AK67" s="1333"/>
      <c r="AM67" s="1271"/>
    </row>
    <row r="68" spans="1:39" ht="9.9499999999999993" customHeight="1" x14ac:dyDescent="0.25">
      <c r="A68" s="270"/>
      <c r="B68" s="270"/>
      <c r="C68" s="270"/>
      <c r="D68" s="270"/>
      <c r="E68" s="270"/>
      <c r="F68" s="270"/>
      <c r="G68" s="270"/>
      <c r="H68" s="270"/>
      <c r="I68" s="270"/>
      <c r="J68" s="270"/>
      <c r="K68" s="270"/>
      <c r="L68" s="270"/>
      <c r="M68" s="852"/>
      <c r="N68" s="270"/>
      <c r="O68" s="270"/>
      <c r="P68" s="270"/>
      <c r="Q68" s="852"/>
      <c r="R68" s="270"/>
      <c r="S68" s="270"/>
      <c r="T68" s="270"/>
      <c r="U68" s="852"/>
      <c r="V68" s="270"/>
      <c r="W68" s="270"/>
      <c r="X68" s="270"/>
      <c r="Y68" s="852"/>
      <c r="Z68" s="270"/>
      <c r="AA68" s="270"/>
      <c r="AB68" s="270"/>
      <c r="AC68" s="852"/>
      <c r="AD68" s="270"/>
      <c r="AE68" s="270"/>
      <c r="AF68" s="270"/>
      <c r="AG68" s="853"/>
      <c r="AH68" s="853"/>
      <c r="AI68" s="854"/>
      <c r="AJ68" s="213"/>
      <c r="AK68" s="213"/>
    </row>
    <row r="69" spans="1:39" ht="9.9499999999999993" customHeight="1" x14ac:dyDescent="0.25">
      <c r="A69" s="1311">
        <v>16</v>
      </c>
      <c r="B69" s="1312">
        <v>3</v>
      </c>
      <c r="C69" s="1269" t="s">
        <v>5463</v>
      </c>
      <c r="D69" s="1269" t="s">
        <v>5459</v>
      </c>
      <c r="E69" s="1269" t="s">
        <v>6580</v>
      </c>
      <c r="F69" s="849"/>
      <c r="G69" s="849"/>
      <c r="H69" s="849"/>
      <c r="I69" s="1361"/>
      <c r="J69" s="849"/>
      <c r="K69" s="849"/>
      <c r="L69" s="849"/>
      <c r="M69" s="1361"/>
      <c r="N69" s="849"/>
      <c r="O69" s="849"/>
      <c r="P69" s="849"/>
      <c r="Q69" s="1361"/>
      <c r="R69" s="849"/>
      <c r="S69" s="849"/>
      <c r="T69" s="849"/>
      <c r="U69" s="1361"/>
      <c r="V69" s="849"/>
      <c r="W69" s="849"/>
      <c r="X69" s="849"/>
      <c r="Y69" s="1361"/>
      <c r="Z69" s="849"/>
      <c r="AA69" s="849"/>
      <c r="AB69" s="849"/>
      <c r="AC69" s="1361"/>
      <c r="AD69" s="849"/>
      <c r="AE69" s="849"/>
      <c r="AF69" s="849"/>
      <c r="AG69" s="1355"/>
      <c r="AH69" s="1355"/>
      <c r="AI69" s="1364"/>
      <c r="AJ69" s="213"/>
      <c r="AK69" s="1334" t="s">
        <v>5386</v>
      </c>
      <c r="AM69" s="1269" t="s">
        <v>5594</v>
      </c>
    </row>
    <row r="70" spans="1:39" ht="9.9499999999999993" customHeight="1" x14ac:dyDescent="0.25">
      <c r="A70" s="1311"/>
      <c r="B70" s="1312"/>
      <c r="C70" s="1270"/>
      <c r="D70" s="1270"/>
      <c r="E70" s="1270"/>
      <c r="F70" s="850"/>
      <c r="G70" s="851"/>
      <c r="H70" s="850"/>
      <c r="I70" s="1362"/>
      <c r="J70" s="850"/>
      <c r="K70" s="851"/>
      <c r="L70" s="850"/>
      <c r="M70" s="1362"/>
      <c r="N70" s="850"/>
      <c r="O70" s="851"/>
      <c r="P70" s="850"/>
      <c r="Q70" s="1362"/>
      <c r="R70" s="850"/>
      <c r="S70" s="851"/>
      <c r="T70" s="850"/>
      <c r="U70" s="1362"/>
      <c r="V70" s="850"/>
      <c r="W70" s="851"/>
      <c r="X70" s="850"/>
      <c r="Y70" s="1362"/>
      <c r="Z70" s="850"/>
      <c r="AA70" s="851"/>
      <c r="AB70" s="850"/>
      <c r="AC70" s="1362"/>
      <c r="AD70" s="850"/>
      <c r="AE70" s="851"/>
      <c r="AF70" s="850"/>
      <c r="AG70" s="1356"/>
      <c r="AH70" s="1356"/>
      <c r="AI70" s="1365"/>
      <c r="AJ70" s="213"/>
      <c r="AK70" s="1335"/>
      <c r="AM70" s="1270"/>
    </row>
    <row r="71" spans="1:39" ht="9.9499999999999993" customHeight="1" x14ac:dyDescent="0.25">
      <c r="A71" s="1311"/>
      <c r="B71" s="1312"/>
      <c r="C71" s="1271"/>
      <c r="D71" s="1271"/>
      <c r="E71" s="1271"/>
      <c r="F71" s="849"/>
      <c r="G71" s="849"/>
      <c r="H71" s="849"/>
      <c r="I71" s="1363"/>
      <c r="J71" s="849"/>
      <c r="K71" s="849"/>
      <c r="L71" s="849"/>
      <c r="M71" s="1363"/>
      <c r="N71" s="849"/>
      <c r="O71" s="849"/>
      <c r="P71" s="849"/>
      <c r="Q71" s="1363"/>
      <c r="R71" s="849"/>
      <c r="S71" s="849"/>
      <c r="T71" s="849"/>
      <c r="U71" s="1363"/>
      <c r="V71" s="849"/>
      <c r="W71" s="849"/>
      <c r="X71" s="849"/>
      <c r="Y71" s="1363"/>
      <c r="Z71" s="849"/>
      <c r="AA71" s="849"/>
      <c r="AB71" s="849"/>
      <c r="AC71" s="1363"/>
      <c r="AD71" s="849"/>
      <c r="AE71" s="849"/>
      <c r="AF71" s="849"/>
      <c r="AG71" s="1357"/>
      <c r="AH71" s="1357"/>
      <c r="AI71" s="1366"/>
      <c r="AJ71" s="213"/>
      <c r="AK71" s="1336"/>
      <c r="AM71" s="1271"/>
    </row>
    <row r="72" spans="1:39" ht="9.9499999999999993" customHeight="1" x14ac:dyDescent="0.25">
      <c r="A72" s="270"/>
      <c r="B72" s="270"/>
      <c r="C72" s="270"/>
      <c r="D72" s="270"/>
      <c r="E72" s="270"/>
      <c r="F72" s="270"/>
      <c r="G72" s="270"/>
      <c r="H72" s="270"/>
      <c r="I72" s="270"/>
      <c r="J72" s="270"/>
      <c r="K72" s="270"/>
      <c r="L72" s="270"/>
      <c r="M72" s="852"/>
      <c r="N72" s="270"/>
      <c r="O72" s="270"/>
      <c r="P72" s="270"/>
      <c r="Q72" s="852"/>
      <c r="R72" s="270"/>
      <c r="S72" s="270"/>
      <c r="T72" s="270"/>
      <c r="U72" s="852"/>
      <c r="V72" s="270"/>
      <c r="W72" s="270"/>
      <c r="X72" s="270"/>
      <c r="Y72" s="852"/>
      <c r="Z72" s="270"/>
      <c r="AA72" s="270"/>
      <c r="AB72" s="270"/>
      <c r="AC72" s="852"/>
      <c r="AD72" s="270"/>
      <c r="AE72" s="270"/>
      <c r="AF72" s="270"/>
      <c r="AG72" s="853"/>
      <c r="AH72" s="853"/>
      <c r="AI72" s="854"/>
      <c r="AJ72" s="213"/>
      <c r="AK72" s="213"/>
    </row>
    <row r="73" spans="1:39" ht="9.9499999999999993" customHeight="1" x14ac:dyDescent="0.25">
      <c r="A73" s="1311">
        <v>17</v>
      </c>
      <c r="B73" s="1312">
        <v>3</v>
      </c>
      <c r="C73" s="1269" t="s">
        <v>5464</v>
      </c>
      <c r="D73" s="1269" t="s">
        <v>5459</v>
      </c>
      <c r="E73" s="1269" t="s">
        <v>6580</v>
      </c>
      <c r="F73" s="849"/>
      <c r="G73" s="849"/>
      <c r="H73" s="849"/>
      <c r="I73" s="1361"/>
      <c r="J73" s="849"/>
      <c r="K73" s="849"/>
      <c r="L73" s="849"/>
      <c r="M73" s="1361"/>
      <c r="N73" s="849"/>
      <c r="O73" s="849"/>
      <c r="P73" s="849"/>
      <c r="Q73" s="1361"/>
      <c r="R73" s="849"/>
      <c r="S73" s="849"/>
      <c r="T73" s="849"/>
      <c r="U73" s="1361"/>
      <c r="V73" s="849"/>
      <c r="W73" s="849"/>
      <c r="X73" s="849"/>
      <c r="Y73" s="1361"/>
      <c r="Z73" s="849"/>
      <c r="AA73" s="849"/>
      <c r="AB73" s="849"/>
      <c r="AC73" s="1361"/>
      <c r="AD73" s="849"/>
      <c r="AE73" s="849"/>
      <c r="AF73" s="849"/>
      <c r="AG73" s="1355"/>
      <c r="AH73" s="1355"/>
      <c r="AI73" s="1364"/>
      <c r="AJ73" s="213"/>
      <c r="AK73" s="1337" t="s">
        <v>5389</v>
      </c>
      <c r="AM73" s="1269" t="s">
        <v>5595</v>
      </c>
    </row>
    <row r="74" spans="1:39" ht="9.9499999999999993" customHeight="1" x14ac:dyDescent="0.25">
      <c r="A74" s="1311"/>
      <c r="B74" s="1312"/>
      <c r="C74" s="1270"/>
      <c r="D74" s="1270"/>
      <c r="E74" s="1270"/>
      <c r="F74" s="850"/>
      <c r="G74" s="851"/>
      <c r="H74" s="850"/>
      <c r="I74" s="1362"/>
      <c r="J74" s="850"/>
      <c r="K74" s="851"/>
      <c r="L74" s="850"/>
      <c r="M74" s="1362"/>
      <c r="N74" s="850"/>
      <c r="O74" s="851"/>
      <c r="P74" s="850"/>
      <c r="Q74" s="1362"/>
      <c r="R74" s="850"/>
      <c r="S74" s="851"/>
      <c r="T74" s="850"/>
      <c r="U74" s="1362"/>
      <c r="V74" s="850"/>
      <c r="W74" s="851"/>
      <c r="X74" s="850"/>
      <c r="Y74" s="1362"/>
      <c r="Z74" s="850"/>
      <c r="AA74" s="851"/>
      <c r="AB74" s="850"/>
      <c r="AC74" s="1362"/>
      <c r="AD74" s="850"/>
      <c r="AE74" s="851"/>
      <c r="AF74" s="850"/>
      <c r="AG74" s="1356"/>
      <c r="AH74" s="1356"/>
      <c r="AI74" s="1365"/>
      <c r="AJ74" s="213"/>
      <c r="AK74" s="1338"/>
      <c r="AM74" s="1270"/>
    </row>
    <row r="75" spans="1:39" ht="9.9499999999999993" customHeight="1" x14ac:dyDescent="0.25">
      <c r="A75" s="1311"/>
      <c r="B75" s="1312"/>
      <c r="C75" s="1271"/>
      <c r="D75" s="1271"/>
      <c r="E75" s="1271"/>
      <c r="F75" s="849"/>
      <c r="G75" s="849"/>
      <c r="H75" s="849"/>
      <c r="I75" s="1363"/>
      <c r="J75" s="849"/>
      <c r="K75" s="849"/>
      <c r="L75" s="849"/>
      <c r="M75" s="1363"/>
      <c r="N75" s="849"/>
      <c r="O75" s="849"/>
      <c r="P75" s="849"/>
      <c r="Q75" s="1363"/>
      <c r="R75" s="849"/>
      <c r="S75" s="849"/>
      <c r="T75" s="849"/>
      <c r="U75" s="1363"/>
      <c r="V75" s="849"/>
      <c r="W75" s="849"/>
      <c r="X75" s="849"/>
      <c r="Y75" s="1363"/>
      <c r="Z75" s="849"/>
      <c r="AA75" s="849"/>
      <c r="AB75" s="849"/>
      <c r="AC75" s="1363"/>
      <c r="AD75" s="849"/>
      <c r="AE75" s="849"/>
      <c r="AF75" s="849"/>
      <c r="AG75" s="1357"/>
      <c r="AH75" s="1357"/>
      <c r="AI75" s="1366"/>
      <c r="AJ75" s="213"/>
      <c r="AK75" s="1339"/>
      <c r="AM75" s="1271"/>
    </row>
    <row r="76" spans="1:39" ht="9.9499999999999993" customHeight="1" x14ac:dyDescent="0.25">
      <c r="A76" s="270"/>
      <c r="B76" s="270"/>
      <c r="C76" s="270"/>
      <c r="D76" s="270"/>
      <c r="E76" s="270"/>
      <c r="F76" s="270"/>
      <c r="G76" s="270"/>
      <c r="H76" s="270"/>
      <c r="I76" s="270"/>
      <c r="J76" s="270"/>
      <c r="K76" s="270"/>
      <c r="L76" s="270"/>
      <c r="M76" s="852"/>
      <c r="N76" s="270"/>
      <c r="O76" s="270"/>
      <c r="P76" s="270"/>
      <c r="Q76" s="852"/>
      <c r="R76" s="270"/>
      <c r="S76" s="270"/>
      <c r="T76" s="270"/>
      <c r="U76" s="852"/>
      <c r="V76" s="270"/>
      <c r="W76" s="270"/>
      <c r="X76" s="270"/>
      <c r="Y76" s="852"/>
      <c r="Z76" s="270"/>
      <c r="AA76" s="270"/>
      <c r="AB76" s="270"/>
      <c r="AC76" s="852"/>
      <c r="AD76" s="270"/>
      <c r="AE76" s="270"/>
      <c r="AF76" s="270"/>
      <c r="AG76" s="853"/>
      <c r="AH76" s="853"/>
      <c r="AI76" s="854"/>
      <c r="AJ76" s="213"/>
      <c r="AK76" s="213"/>
    </row>
    <row r="77" spans="1:39" ht="9.9499999999999993" customHeight="1" x14ac:dyDescent="0.25">
      <c r="A77" s="1311">
        <v>18</v>
      </c>
      <c r="B77" s="1312">
        <v>3</v>
      </c>
      <c r="C77" s="1269" t="s">
        <v>5465</v>
      </c>
      <c r="D77" s="1269" t="s">
        <v>5459</v>
      </c>
      <c r="E77" s="1269" t="s">
        <v>6580</v>
      </c>
      <c r="F77" s="849"/>
      <c r="G77" s="849"/>
      <c r="H77" s="849"/>
      <c r="I77" s="1361"/>
      <c r="J77" s="849"/>
      <c r="K77" s="849"/>
      <c r="L77" s="849"/>
      <c r="M77" s="1361"/>
      <c r="N77" s="849"/>
      <c r="O77" s="849"/>
      <c r="P77" s="849"/>
      <c r="Q77" s="1361"/>
      <c r="R77" s="849"/>
      <c r="S77" s="849"/>
      <c r="T77" s="849"/>
      <c r="U77" s="1361"/>
      <c r="V77" s="849"/>
      <c r="W77" s="849"/>
      <c r="X77" s="849"/>
      <c r="Y77" s="1361"/>
      <c r="Z77" s="849"/>
      <c r="AA77" s="849"/>
      <c r="AB77" s="849"/>
      <c r="AC77" s="1361"/>
      <c r="AD77" s="849"/>
      <c r="AE77" s="849"/>
      <c r="AF77" s="849"/>
      <c r="AG77" s="1355"/>
      <c r="AH77" s="1355"/>
      <c r="AI77" s="1364"/>
      <c r="AJ77" s="213"/>
      <c r="AK77" s="1313" t="s">
        <v>5391</v>
      </c>
    </row>
    <row r="78" spans="1:39" ht="9.9499999999999993" customHeight="1" x14ac:dyDescent="0.25">
      <c r="A78" s="1311"/>
      <c r="B78" s="1312"/>
      <c r="C78" s="1270"/>
      <c r="D78" s="1270"/>
      <c r="E78" s="1270"/>
      <c r="F78" s="850"/>
      <c r="G78" s="851"/>
      <c r="H78" s="850"/>
      <c r="I78" s="1362"/>
      <c r="J78" s="850"/>
      <c r="K78" s="851"/>
      <c r="L78" s="850"/>
      <c r="M78" s="1362"/>
      <c r="N78" s="850"/>
      <c r="O78" s="851"/>
      <c r="P78" s="850"/>
      <c r="Q78" s="1362"/>
      <c r="R78" s="850"/>
      <c r="S78" s="851"/>
      <c r="T78" s="850"/>
      <c r="U78" s="1362"/>
      <c r="V78" s="850"/>
      <c r="W78" s="851"/>
      <c r="X78" s="850"/>
      <c r="Y78" s="1362"/>
      <c r="Z78" s="850"/>
      <c r="AA78" s="851"/>
      <c r="AB78" s="850"/>
      <c r="AC78" s="1362"/>
      <c r="AD78" s="850"/>
      <c r="AE78" s="851"/>
      <c r="AF78" s="850"/>
      <c r="AG78" s="1356"/>
      <c r="AH78" s="1356"/>
      <c r="AI78" s="1365"/>
      <c r="AJ78" s="213"/>
      <c r="AK78" s="1314"/>
    </row>
    <row r="79" spans="1:39" ht="9.9499999999999993" customHeight="1" x14ac:dyDescent="0.25">
      <c r="A79" s="1311"/>
      <c r="B79" s="1312"/>
      <c r="C79" s="1271"/>
      <c r="D79" s="1271"/>
      <c r="E79" s="1271"/>
      <c r="F79" s="849"/>
      <c r="G79" s="849"/>
      <c r="H79" s="849"/>
      <c r="I79" s="1363"/>
      <c r="J79" s="849"/>
      <c r="K79" s="849"/>
      <c r="L79" s="849"/>
      <c r="M79" s="1363"/>
      <c r="N79" s="849"/>
      <c r="O79" s="849"/>
      <c r="P79" s="849"/>
      <c r="Q79" s="1363"/>
      <c r="R79" s="849"/>
      <c r="S79" s="849"/>
      <c r="T79" s="849"/>
      <c r="U79" s="1363"/>
      <c r="V79" s="849"/>
      <c r="W79" s="849"/>
      <c r="X79" s="849"/>
      <c r="Y79" s="1363"/>
      <c r="Z79" s="849"/>
      <c r="AA79" s="849"/>
      <c r="AB79" s="849"/>
      <c r="AC79" s="1363"/>
      <c r="AD79" s="849"/>
      <c r="AE79" s="849"/>
      <c r="AF79" s="849"/>
      <c r="AG79" s="1357"/>
      <c r="AH79" s="1357"/>
      <c r="AI79" s="1366"/>
      <c r="AJ79" s="213"/>
      <c r="AK79" s="1315"/>
    </row>
    <row r="80" spans="1:39" ht="9.9499999999999993" customHeight="1" x14ac:dyDescent="0.25">
      <c r="A80" s="270"/>
      <c r="B80" s="270"/>
      <c r="C80" s="270"/>
      <c r="D80" s="270"/>
      <c r="E80" s="270"/>
      <c r="F80" s="270"/>
      <c r="G80" s="270"/>
      <c r="H80" s="270"/>
      <c r="I80" s="270"/>
      <c r="J80" s="270"/>
      <c r="K80" s="270"/>
      <c r="L80" s="270"/>
      <c r="M80" s="852"/>
      <c r="N80" s="270"/>
      <c r="O80" s="270"/>
      <c r="P80" s="270"/>
      <c r="Q80" s="852"/>
      <c r="R80" s="270"/>
      <c r="S80" s="270"/>
      <c r="T80" s="270"/>
      <c r="U80" s="852"/>
      <c r="V80" s="270"/>
      <c r="W80" s="270"/>
      <c r="X80" s="270"/>
      <c r="Y80" s="852"/>
      <c r="Z80" s="270"/>
      <c r="AA80" s="270"/>
      <c r="AB80" s="270"/>
      <c r="AC80" s="852"/>
      <c r="AD80" s="270"/>
      <c r="AE80" s="270"/>
      <c r="AF80" s="270"/>
      <c r="AG80" s="853"/>
      <c r="AH80" s="853"/>
      <c r="AI80" s="854"/>
      <c r="AJ80" s="213"/>
      <c r="AK80" s="213"/>
    </row>
    <row r="81" spans="1:37" ht="9.9499999999999993" customHeight="1" x14ac:dyDescent="0.25">
      <c r="A81" s="1311">
        <v>19</v>
      </c>
      <c r="B81" s="1312">
        <v>3</v>
      </c>
      <c r="C81" s="1269" t="s">
        <v>5466</v>
      </c>
      <c r="D81" s="1269" t="s">
        <v>5459</v>
      </c>
      <c r="E81" s="1269" t="s">
        <v>6580</v>
      </c>
      <c r="F81" s="849"/>
      <c r="G81" s="849"/>
      <c r="H81" s="849"/>
      <c r="I81" s="1361"/>
      <c r="J81" s="849"/>
      <c r="K81" s="849"/>
      <c r="L81" s="849"/>
      <c r="M81" s="1361"/>
      <c r="N81" s="849"/>
      <c r="O81" s="849"/>
      <c r="P81" s="849"/>
      <c r="Q81" s="1361"/>
      <c r="R81" s="849"/>
      <c r="S81" s="849"/>
      <c r="T81" s="849"/>
      <c r="U81" s="1361"/>
      <c r="V81" s="849"/>
      <c r="W81" s="849"/>
      <c r="X81" s="849"/>
      <c r="Y81" s="1361"/>
      <c r="Z81" s="849"/>
      <c r="AA81" s="849"/>
      <c r="AB81" s="849"/>
      <c r="AC81" s="1361"/>
      <c r="AD81" s="849"/>
      <c r="AE81" s="849"/>
      <c r="AF81" s="849"/>
      <c r="AG81" s="1355"/>
      <c r="AH81" s="1355"/>
      <c r="AI81" s="1364"/>
      <c r="AJ81" s="213"/>
      <c r="AK81" s="1313" t="s">
        <v>5397</v>
      </c>
    </row>
    <row r="82" spans="1:37" ht="9.9499999999999993" customHeight="1" x14ac:dyDescent="0.25">
      <c r="A82" s="1311"/>
      <c r="B82" s="1312"/>
      <c r="C82" s="1270"/>
      <c r="D82" s="1270"/>
      <c r="E82" s="1270"/>
      <c r="F82" s="850"/>
      <c r="G82" s="851"/>
      <c r="H82" s="850"/>
      <c r="I82" s="1362"/>
      <c r="J82" s="850"/>
      <c r="K82" s="851"/>
      <c r="L82" s="850"/>
      <c r="M82" s="1362"/>
      <c r="N82" s="850"/>
      <c r="O82" s="851"/>
      <c r="P82" s="850"/>
      <c r="Q82" s="1362"/>
      <c r="R82" s="850"/>
      <c r="S82" s="851"/>
      <c r="T82" s="850"/>
      <c r="U82" s="1362"/>
      <c r="V82" s="850"/>
      <c r="W82" s="851"/>
      <c r="X82" s="850"/>
      <c r="Y82" s="1362"/>
      <c r="Z82" s="850"/>
      <c r="AA82" s="851"/>
      <c r="AB82" s="850"/>
      <c r="AC82" s="1362"/>
      <c r="AD82" s="850"/>
      <c r="AE82" s="851"/>
      <c r="AF82" s="850"/>
      <c r="AG82" s="1356"/>
      <c r="AH82" s="1356"/>
      <c r="AI82" s="1365"/>
      <c r="AJ82" s="213"/>
      <c r="AK82" s="1314"/>
    </row>
    <row r="83" spans="1:37" ht="9.9499999999999993" customHeight="1" x14ac:dyDescent="0.25">
      <c r="A83" s="1311"/>
      <c r="B83" s="1312"/>
      <c r="C83" s="1271"/>
      <c r="D83" s="1271"/>
      <c r="E83" s="1271"/>
      <c r="F83" s="849"/>
      <c r="G83" s="849"/>
      <c r="H83" s="849"/>
      <c r="I83" s="1363"/>
      <c r="J83" s="849"/>
      <c r="K83" s="849"/>
      <c r="L83" s="849"/>
      <c r="M83" s="1363"/>
      <c r="N83" s="849"/>
      <c r="O83" s="849"/>
      <c r="P83" s="849"/>
      <c r="Q83" s="1363"/>
      <c r="R83" s="849"/>
      <c r="S83" s="849"/>
      <c r="T83" s="849"/>
      <c r="U83" s="1363"/>
      <c r="V83" s="849"/>
      <c r="W83" s="849"/>
      <c r="X83" s="849"/>
      <c r="Y83" s="1363"/>
      <c r="Z83" s="849"/>
      <c r="AA83" s="849"/>
      <c r="AB83" s="849"/>
      <c r="AC83" s="1363"/>
      <c r="AD83" s="849"/>
      <c r="AE83" s="849"/>
      <c r="AF83" s="849"/>
      <c r="AG83" s="1357"/>
      <c r="AH83" s="1357"/>
      <c r="AI83" s="1366"/>
      <c r="AJ83" s="213"/>
      <c r="AK83" s="1315"/>
    </row>
    <row r="84" spans="1:37" ht="9.9499999999999993" customHeight="1" x14ac:dyDescent="0.25">
      <c r="A84" s="270"/>
      <c r="B84" s="270"/>
      <c r="C84" s="270"/>
      <c r="D84" s="270"/>
      <c r="E84" s="270"/>
      <c r="F84" s="270"/>
      <c r="G84" s="270"/>
      <c r="H84" s="270"/>
      <c r="I84" s="270"/>
      <c r="J84" s="270"/>
      <c r="K84" s="270"/>
      <c r="L84" s="270"/>
      <c r="M84" s="852"/>
      <c r="N84" s="270"/>
      <c r="O84" s="270"/>
      <c r="P84" s="270"/>
      <c r="Q84" s="852"/>
      <c r="R84" s="270"/>
      <c r="S84" s="270"/>
      <c r="T84" s="270"/>
      <c r="U84" s="852"/>
      <c r="V84" s="270"/>
      <c r="W84" s="270"/>
      <c r="X84" s="270"/>
      <c r="Y84" s="852"/>
      <c r="Z84" s="270"/>
      <c r="AA84" s="270"/>
      <c r="AB84" s="270"/>
      <c r="AC84" s="852"/>
      <c r="AD84" s="270"/>
      <c r="AE84" s="270"/>
      <c r="AF84" s="270"/>
      <c r="AG84" s="853"/>
      <c r="AH84" s="853"/>
      <c r="AI84" s="854"/>
      <c r="AJ84" s="213"/>
      <c r="AK84" s="213"/>
    </row>
    <row r="85" spans="1:37" ht="9.9499999999999993" customHeight="1" x14ac:dyDescent="0.25">
      <c r="A85" s="1311">
        <v>20</v>
      </c>
      <c r="B85" s="1312">
        <v>3</v>
      </c>
      <c r="C85" s="1269" t="s">
        <v>5467</v>
      </c>
      <c r="D85" s="1269" t="s">
        <v>5459</v>
      </c>
      <c r="E85" s="1269" t="s">
        <v>6580</v>
      </c>
      <c r="F85" s="849"/>
      <c r="G85" s="849"/>
      <c r="H85" s="849"/>
      <c r="I85" s="1361"/>
      <c r="J85" s="849"/>
      <c r="K85" s="849"/>
      <c r="L85" s="849"/>
      <c r="M85" s="1361"/>
      <c r="N85" s="849"/>
      <c r="O85" s="849"/>
      <c r="P85" s="849"/>
      <c r="Q85" s="1361"/>
      <c r="R85" s="849"/>
      <c r="S85" s="849"/>
      <c r="T85" s="849"/>
      <c r="U85" s="1361"/>
      <c r="V85" s="849"/>
      <c r="W85" s="849"/>
      <c r="X85" s="849"/>
      <c r="Y85" s="1361"/>
      <c r="Z85" s="849"/>
      <c r="AA85" s="849"/>
      <c r="AB85" s="849"/>
      <c r="AC85" s="1361"/>
      <c r="AD85" s="849"/>
      <c r="AE85" s="849"/>
      <c r="AF85" s="849"/>
      <c r="AG85" s="1355"/>
      <c r="AH85" s="1355"/>
      <c r="AI85" s="1364"/>
      <c r="AJ85" s="213"/>
      <c r="AK85" s="1316" t="s">
        <v>5371</v>
      </c>
    </row>
    <row r="86" spans="1:37" ht="9.9499999999999993" customHeight="1" x14ac:dyDescent="0.25">
      <c r="A86" s="1311"/>
      <c r="B86" s="1312"/>
      <c r="C86" s="1270"/>
      <c r="D86" s="1270"/>
      <c r="E86" s="1270"/>
      <c r="F86" s="850"/>
      <c r="G86" s="851"/>
      <c r="H86" s="850"/>
      <c r="I86" s="1362"/>
      <c r="J86" s="850"/>
      <c r="K86" s="851"/>
      <c r="L86" s="850"/>
      <c r="M86" s="1362"/>
      <c r="N86" s="850"/>
      <c r="O86" s="851"/>
      <c r="P86" s="850"/>
      <c r="Q86" s="1362"/>
      <c r="R86" s="850"/>
      <c r="S86" s="851"/>
      <c r="T86" s="850"/>
      <c r="U86" s="1362"/>
      <c r="V86" s="850"/>
      <c r="W86" s="851"/>
      <c r="X86" s="850"/>
      <c r="Y86" s="1362"/>
      <c r="Z86" s="850"/>
      <c r="AA86" s="851"/>
      <c r="AB86" s="850"/>
      <c r="AC86" s="1362"/>
      <c r="AD86" s="850"/>
      <c r="AE86" s="851"/>
      <c r="AF86" s="850"/>
      <c r="AG86" s="1356"/>
      <c r="AH86" s="1356"/>
      <c r="AI86" s="1365"/>
      <c r="AJ86" s="213"/>
      <c r="AK86" s="1317"/>
    </row>
    <row r="87" spans="1:37" ht="9.9499999999999993" customHeight="1" x14ac:dyDescent="0.25">
      <c r="A87" s="1311"/>
      <c r="B87" s="1312"/>
      <c r="C87" s="1271"/>
      <c r="D87" s="1271"/>
      <c r="E87" s="1271"/>
      <c r="F87" s="849"/>
      <c r="G87" s="849"/>
      <c r="H87" s="849"/>
      <c r="I87" s="1363"/>
      <c r="J87" s="849"/>
      <c r="K87" s="849"/>
      <c r="L87" s="849"/>
      <c r="M87" s="1363"/>
      <c r="N87" s="849"/>
      <c r="O87" s="849"/>
      <c r="P87" s="849"/>
      <c r="Q87" s="1363"/>
      <c r="R87" s="849"/>
      <c r="S87" s="849"/>
      <c r="T87" s="849"/>
      <c r="U87" s="1363"/>
      <c r="V87" s="849"/>
      <c r="W87" s="849"/>
      <c r="X87" s="849"/>
      <c r="Y87" s="1363"/>
      <c r="Z87" s="849"/>
      <c r="AA87" s="849"/>
      <c r="AB87" s="849"/>
      <c r="AC87" s="1363"/>
      <c r="AD87" s="849"/>
      <c r="AE87" s="849"/>
      <c r="AF87" s="849"/>
      <c r="AG87" s="1357"/>
      <c r="AH87" s="1357"/>
      <c r="AI87" s="1366"/>
      <c r="AJ87" s="213"/>
      <c r="AK87" s="1318"/>
    </row>
    <row r="88" spans="1:37" ht="9.9499999999999993" customHeight="1" x14ac:dyDescent="0.25">
      <c r="A88" s="270"/>
      <c r="B88" s="270"/>
      <c r="C88" s="270"/>
      <c r="D88" s="270"/>
      <c r="E88" s="270"/>
      <c r="F88" s="270"/>
      <c r="G88" s="270"/>
      <c r="H88" s="270"/>
      <c r="I88" s="270"/>
      <c r="J88" s="270"/>
      <c r="K88" s="270"/>
      <c r="L88" s="270"/>
      <c r="M88" s="852"/>
      <c r="N88" s="270"/>
      <c r="O88" s="270"/>
      <c r="P88" s="270"/>
      <c r="Q88" s="852"/>
      <c r="R88" s="270"/>
      <c r="S88" s="270"/>
      <c r="T88" s="270"/>
      <c r="U88" s="852"/>
      <c r="V88" s="270"/>
      <c r="W88" s="270"/>
      <c r="X88" s="270"/>
      <c r="Y88" s="852"/>
      <c r="Z88" s="270"/>
      <c r="AA88" s="270"/>
      <c r="AB88" s="270"/>
      <c r="AC88" s="852"/>
      <c r="AD88" s="270"/>
      <c r="AE88" s="270"/>
      <c r="AF88" s="270"/>
      <c r="AG88" s="853"/>
      <c r="AH88" s="853"/>
      <c r="AI88" s="854"/>
      <c r="AJ88" s="213"/>
      <c r="AK88" s="213"/>
    </row>
    <row r="89" spans="1:37" ht="9.9499999999999993" customHeight="1" x14ac:dyDescent="0.25">
      <c r="A89" s="1311">
        <v>21</v>
      </c>
      <c r="B89" s="1312">
        <v>3</v>
      </c>
      <c r="C89" s="1269" t="s">
        <v>5468</v>
      </c>
      <c r="D89" s="1269" t="s">
        <v>5459</v>
      </c>
      <c r="E89" s="1269" t="s">
        <v>6580</v>
      </c>
      <c r="F89" s="849"/>
      <c r="G89" s="849"/>
      <c r="H89" s="849"/>
      <c r="I89" s="1361"/>
      <c r="J89" s="849"/>
      <c r="K89" s="849"/>
      <c r="L89" s="849"/>
      <c r="M89" s="1361"/>
      <c r="N89" s="849"/>
      <c r="O89" s="849"/>
      <c r="P89" s="849"/>
      <c r="Q89" s="1361"/>
      <c r="R89" s="849"/>
      <c r="S89" s="849"/>
      <c r="T89" s="849"/>
      <c r="U89" s="1361"/>
      <c r="V89" s="849"/>
      <c r="W89" s="849"/>
      <c r="X89" s="849"/>
      <c r="Y89" s="1361"/>
      <c r="Z89" s="849"/>
      <c r="AA89" s="849"/>
      <c r="AB89" s="849"/>
      <c r="AC89" s="1361"/>
      <c r="AD89" s="849"/>
      <c r="AE89" s="849"/>
      <c r="AF89" s="849"/>
      <c r="AG89" s="1355"/>
      <c r="AH89" s="1355"/>
      <c r="AI89" s="1364"/>
      <c r="AJ89" s="213"/>
      <c r="AK89" s="1319" t="s">
        <v>5374</v>
      </c>
    </row>
    <row r="90" spans="1:37" ht="9.9499999999999993" customHeight="1" x14ac:dyDescent="0.25">
      <c r="A90" s="1311"/>
      <c r="B90" s="1312"/>
      <c r="C90" s="1270"/>
      <c r="D90" s="1270"/>
      <c r="E90" s="1270"/>
      <c r="F90" s="850"/>
      <c r="G90" s="851"/>
      <c r="H90" s="850"/>
      <c r="I90" s="1362"/>
      <c r="J90" s="850"/>
      <c r="K90" s="851"/>
      <c r="L90" s="850"/>
      <c r="M90" s="1362"/>
      <c r="N90" s="850"/>
      <c r="O90" s="851"/>
      <c r="P90" s="850"/>
      <c r="Q90" s="1362"/>
      <c r="R90" s="850"/>
      <c r="S90" s="851"/>
      <c r="T90" s="850"/>
      <c r="U90" s="1362"/>
      <c r="V90" s="850"/>
      <c r="W90" s="851"/>
      <c r="X90" s="850"/>
      <c r="Y90" s="1362"/>
      <c r="Z90" s="850"/>
      <c r="AA90" s="851"/>
      <c r="AB90" s="850"/>
      <c r="AC90" s="1362"/>
      <c r="AD90" s="850"/>
      <c r="AE90" s="851"/>
      <c r="AF90" s="850"/>
      <c r="AG90" s="1356"/>
      <c r="AH90" s="1356"/>
      <c r="AI90" s="1365"/>
      <c r="AJ90" s="213"/>
      <c r="AK90" s="1320"/>
    </row>
    <row r="91" spans="1:37" ht="9.9499999999999993" customHeight="1" x14ac:dyDescent="0.25">
      <c r="A91" s="1311"/>
      <c r="B91" s="1312"/>
      <c r="C91" s="1271"/>
      <c r="D91" s="1271"/>
      <c r="E91" s="1271"/>
      <c r="F91" s="849"/>
      <c r="G91" s="849"/>
      <c r="H91" s="849"/>
      <c r="I91" s="1363"/>
      <c r="J91" s="849"/>
      <c r="K91" s="849"/>
      <c r="L91" s="849"/>
      <c r="M91" s="1363"/>
      <c r="N91" s="849"/>
      <c r="O91" s="849"/>
      <c r="P91" s="849"/>
      <c r="Q91" s="1363"/>
      <c r="R91" s="849"/>
      <c r="S91" s="849"/>
      <c r="T91" s="849"/>
      <c r="U91" s="1363"/>
      <c r="V91" s="849"/>
      <c r="W91" s="849"/>
      <c r="X91" s="849"/>
      <c r="Y91" s="1363"/>
      <c r="Z91" s="849"/>
      <c r="AA91" s="849"/>
      <c r="AB91" s="849"/>
      <c r="AC91" s="1363"/>
      <c r="AD91" s="849"/>
      <c r="AE91" s="849"/>
      <c r="AF91" s="849"/>
      <c r="AG91" s="1357"/>
      <c r="AH91" s="1357"/>
      <c r="AI91" s="1366"/>
      <c r="AJ91" s="213"/>
      <c r="AK91" s="1321"/>
    </row>
    <row r="92" spans="1:37" ht="9.9499999999999993" customHeight="1" x14ac:dyDescent="0.25">
      <c r="A92" s="270"/>
      <c r="B92" s="270"/>
      <c r="C92" s="270"/>
      <c r="D92" s="270"/>
      <c r="E92" s="270"/>
      <c r="F92" s="270"/>
      <c r="G92" s="270"/>
      <c r="H92" s="270"/>
      <c r="I92" s="270"/>
      <c r="J92" s="270"/>
      <c r="K92" s="270"/>
      <c r="L92" s="270"/>
      <c r="M92" s="852"/>
      <c r="N92" s="270"/>
      <c r="O92" s="270"/>
      <c r="P92" s="270"/>
      <c r="Q92" s="852"/>
      <c r="R92" s="270"/>
      <c r="S92" s="270"/>
      <c r="T92" s="270"/>
      <c r="U92" s="852"/>
      <c r="V92" s="270"/>
      <c r="W92" s="270"/>
      <c r="X92" s="270"/>
      <c r="Y92" s="852"/>
      <c r="Z92" s="270"/>
      <c r="AA92" s="270"/>
      <c r="AB92" s="270"/>
      <c r="AC92" s="852"/>
      <c r="AD92" s="270"/>
      <c r="AE92" s="270"/>
      <c r="AF92" s="270"/>
      <c r="AG92" s="853"/>
      <c r="AH92" s="853"/>
      <c r="AI92" s="854"/>
      <c r="AJ92" s="213"/>
      <c r="AK92" s="213"/>
    </row>
    <row r="93" spans="1:37" ht="9.9499999999999993" customHeight="1" x14ac:dyDescent="0.25">
      <c r="A93" s="1311">
        <v>22</v>
      </c>
      <c r="B93" s="1312">
        <v>4</v>
      </c>
      <c r="C93" s="1269" t="s">
        <v>5458</v>
      </c>
      <c r="D93" s="1269" t="s">
        <v>5459</v>
      </c>
      <c r="E93" s="1269" t="s">
        <v>6580</v>
      </c>
      <c r="F93" s="849"/>
      <c r="G93" s="849"/>
      <c r="H93" s="849"/>
      <c r="I93" s="1361"/>
      <c r="J93" s="849"/>
      <c r="K93" s="849"/>
      <c r="L93" s="849"/>
      <c r="M93" s="1361"/>
      <c r="N93" s="849"/>
      <c r="O93" s="849"/>
      <c r="P93" s="849"/>
      <c r="Q93" s="1361"/>
      <c r="R93" s="849"/>
      <c r="S93" s="849"/>
      <c r="T93" s="849"/>
      <c r="U93" s="1361"/>
      <c r="V93" s="849"/>
      <c r="W93" s="849"/>
      <c r="X93" s="849"/>
      <c r="Y93" s="1361"/>
      <c r="Z93" s="849"/>
      <c r="AA93" s="849"/>
      <c r="AB93" s="849"/>
      <c r="AC93" s="1361"/>
      <c r="AD93" s="849"/>
      <c r="AE93" s="849"/>
      <c r="AF93" s="849"/>
      <c r="AG93" s="1355"/>
      <c r="AH93" s="1355"/>
      <c r="AI93" s="1364"/>
      <c r="AJ93" s="213"/>
      <c r="AK93" s="1322" t="s">
        <v>5377</v>
      </c>
    </row>
    <row r="94" spans="1:37" ht="9.9499999999999993" customHeight="1" x14ac:dyDescent="0.25">
      <c r="A94" s="1311"/>
      <c r="B94" s="1312"/>
      <c r="C94" s="1270"/>
      <c r="D94" s="1270"/>
      <c r="E94" s="1270"/>
      <c r="F94" s="850"/>
      <c r="G94" s="851"/>
      <c r="H94" s="850"/>
      <c r="I94" s="1362"/>
      <c r="J94" s="850"/>
      <c r="K94" s="851"/>
      <c r="L94" s="850"/>
      <c r="M94" s="1362"/>
      <c r="N94" s="850"/>
      <c r="O94" s="851"/>
      <c r="P94" s="850"/>
      <c r="Q94" s="1362"/>
      <c r="R94" s="850"/>
      <c r="S94" s="851"/>
      <c r="T94" s="850"/>
      <c r="U94" s="1362"/>
      <c r="V94" s="850"/>
      <c r="W94" s="851"/>
      <c r="X94" s="850"/>
      <c r="Y94" s="1362"/>
      <c r="Z94" s="850"/>
      <c r="AA94" s="851"/>
      <c r="AB94" s="850"/>
      <c r="AC94" s="1362"/>
      <c r="AD94" s="850"/>
      <c r="AE94" s="851"/>
      <c r="AF94" s="850"/>
      <c r="AG94" s="1356"/>
      <c r="AH94" s="1356"/>
      <c r="AI94" s="1365"/>
      <c r="AJ94" s="213"/>
      <c r="AK94" s="1323"/>
    </row>
    <row r="95" spans="1:37" ht="9.9499999999999993" customHeight="1" x14ac:dyDescent="0.25">
      <c r="A95" s="1311"/>
      <c r="B95" s="1312"/>
      <c r="C95" s="1271"/>
      <c r="D95" s="1271"/>
      <c r="E95" s="1271"/>
      <c r="F95" s="849"/>
      <c r="G95" s="849"/>
      <c r="H95" s="849"/>
      <c r="I95" s="1363"/>
      <c r="J95" s="849"/>
      <c r="K95" s="849"/>
      <c r="L95" s="849"/>
      <c r="M95" s="1363"/>
      <c r="N95" s="849"/>
      <c r="O95" s="849"/>
      <c r="P95" s="849"/>
      <c r="Q95" s="1363"/>
      <c r="R95" s="849"/>
      <c r="S95" s="849"/>
      <c r="T95" s="849"/>
      <c r="U95" s="1363"/>
      <c r="V95" s="849"/>
      <c r="W95" s="849"/>
      <c r="X95" s="849"/>
      <c r="Y95" s="1363"/>
      <c r="Z95" s="849"/>
      <c r="AA95" s="849"/>
      <c r="AB95" s="849"/>
      <c r="AC95" s="1363"/>
      <c r="AD95" s="849"/>
      <c r="AE95" s="849"/>
      <c r="AF95" s="849"/>
      <c r="AG95" s="1357"/>
      <c r="AH95" s="1357"/>
      <c r="AI95" s="1366"/>
      <c r="AJ95" s="213"/>
      <c r="AK95" s="1324"/>
    </row>
    <row r="96" spans="1:37" ht="9.9499999999999993" customHeight="1" x14ac:dyDescent="0.25">
      <c r="A96" s="270"/>
      <c r="B96" s="270"/>
      <c r="C96" s="270"/>
      <c r="D96" s="270"/>
      <c r="E96" s="270"/>
      <c r="F96" s="270"/>
      <c r="G96" s="270"/>
      <c r="H96" s="270"/>
      <c r="I96" s="270"/>
      <c r="J96" s="270"/>
      <c r="K96" s="270"/>
      <c r="L96" s="270"/>
      <c r="M96" s="852"/>
      <c r="N96" s="270"/>
      <c r="O96" s="270"/>
      <c r="P96" s="270"/>
      <c r="Q96" s="852"/>
      <c r="R96" s="270"/>
      <c r="S96" s="270"/>
      <c r="T96" s="270"/>
      <c r="U96" s="852"/>
      <c r="V96" s="270"/>
      <c r="W96" s="270"/>
      <c r="X96" s="270"/>
      <c r="Y96" s="852"/>
      <c r="Z96" s="270"/>
      <c r="AA96" s="270"/>
      <c r="AB96" s="270"/>
      <c r="AC96" s="852"/>
      <c r="AD96" s="270"/>
      <c r="AE96" s="270"/>
      <c r="AF96" s="270"/>
      <c r="AG96" s="853"/>
      <c r="AH96" s="853"/>
      <c r="AI96" s="854"/>
      <c r="AJ96" s="213"/>
      <c r="AK96" s="213"/>
    </row>
    <row r="97" spans="1:37" ht="9.9499999999999993" customHeight="1" x14ac:dyDescent="0.25">
      <c r="A97" s="1311">
        <v>23</v>
      </c>
      <c r="B97" s="1312">
        <v>4</v>
      </c>
      <c r="C97" s="1269" t="s">
        <v>5463</v>
      </c>
      <c r="D97" s="1269" t="s">
        <v>5459</v>
      </c>
      <c r="E97" s="1269" t="s">
        <v>6580</v>
      </c>
      <c r="F97" s="849"/>
      <c r="G97" s="849"/>
      <c r="H97" s="849"/>
      <c r="I97" s="1361"/>
      <c r="J97" s="849"/>
      <c r="K97" s="849"/>
      <c r="L97" s="849"/>
      <c r="M97" s="1361"/>
      <c r="N97" s="849"/>
      <c r="O97" s="849"/>
      <c r="P97" s="849"/>
      <c r="Q97" s="1361"/>
      <c r="R97" s="849"/>
      <c r="S97" s="849"/>
      <c r="T97" s="849"/>
      <c r="U97" s="1361"/>
      <c r="V97" s="849"/>
      <c r="W97" s="849"/>
      <c r="X97" s="849"/>
      <c r="Y97" s="1361"/>
      <c r="Z97" s="849"/>
      <c r="AA97" s="849"/>
      <c r="AB97" s="849"/>
      <c r="AC97" s="1361"/>
      <c r="AD97" s="849"/>
      <c r="AE97" s="849"/>
      <c r="AF97" s="849"/>
      <c r="AG97" s="1355"/>
      <c r="AH97" s="1355"/>
      <c r="AI97" s="1364"/>
      <c r="AJ97" s="213"/>
      <c r="AK97" s="213"/>
    </row>
    <row r="98" spans="1:37" ht="9.9499999999999993" customHeight="1" x14ac:dyDescent="0.25">
      <c r="A98" s="1311"/>
      <c r="B98" s="1312"/>
      <c r="C98" s="1270"/>
      <c r="D98" s="1270"/>
      <c r="E98" s="1270"/>
      <c r="F98" s="850"/>
      <c r="G98" s="851"/>
      <c r="H98" s="850"/>
      <c r="I98" s="1362"/>
      <c r="J98" s="850"/>
      <c r="K98" s="851"/>
      <c r="L98" s="850"/>
      <c r="M98" s="1362"/>
      <c r="N98" s="850"/>
      <c r="O98" s="851"/>
      <c r="P98" s="850"/>
      <c r="Q98" s="1362"/>
      <c r="R98" s="850"/>
      <c r="S98" s="851"/>
      <c r="T98" s="850"/>
      <c r="U98" s="1362"/>
      <c r="V98" s="850"/>
      <c r="W98" s="851"/>
      <c r="X98" s="850"/>
      <c r="Y98" s="1362"/>
      <c r="Z98" s="850"/>
      <c r="AA98" s="851"/>
      <c r="AB98" s="850"/>
      <c r="AC98" s="1362"/>
      <c r="AD98" s="850"/>
      <c r="AE98" s="851"/>
      <c r="AF98" s="850"/>
      <c r="AG98" s="1356"/>
      <c r="AH98" s="1356"/>
      <c r="AI98" s="1365"/>
      <c r="AJ98" s="213"/>
      <c r="AK98" s="213"/>
    </row>
    <row r="99" spans="1:37" ht="9.9499999999999993" customHeight="1" x14ac:dyDescent="0.25">
      <c r="A99" s="1311"/>
      <c r="B99" s="1312"/>
      <c r="C99" s="1271"/>
      <c r="D99" s="1271"/>
      <c r="E99" s="1271"/>
      <c r="F99" s="849"/>
      <c r="G99" s="849"/>
      <c r="H99" s="849"/>
      <c r="I99" s="1363"/>
      <c r="J99" s="849"/>
      <c r="K99" s="849"/>
      <c r="L99" s="849"/>
      <c r="M99" s="1363"/>
      <c r="N99" s="849"/>
      <c r="O99" s="849"/>
      <c r="P99" s="849"/>
      <c r="Q99" s="1363"/>
      <c r="R99" s="849"/>
      <c r="S99" s="849"/>
      <c r="T99" s="849"/>
      <c r="U99" s="1363"/>
      <c r="V99" s="849"/>
      <c r="W99" s="849"/>
      <c r="X99" s="849"/>
      <c r="Y99" s="1363"/>
      <c r="Z99" s="849"/>
      <c r="AA99" s="849"/>
      <c r="AB99" s="849"/>
      <c r="AC99" s="1363"/>
      <c r="AD99" s="849"/>
      <c r="AE99" s="849"/>
      <c r="AF99" s="849"/>
      <c r="AG99" s="1357"/>
      <c r="AH99" s="1357"/>
      <c r="AI99" s="1366"/>
      <c r="AJ99" s="213"/>
      <c r="AK99" s="213"/>
    </row>
    <row r="100" spans="1:37" ht="9.9499999999999993" customHeight="1" x14ac:dyDescent="0.25">
      <c r="A100" s="270"/>
      <c r="B100" s="270"/>
      <c r="C100" s="270"/>
      <c r="D100" s="270"/>
      <c r="E100" s="270"/>
      <c r="F100" s="270"/>
      <c r="G100" s="270"/>
      <c r="H100" s="270"/>
      <c r="I100" s="270"/>
      <c r="J100" s="270"/>
      <c r="K100" s="270"/>
      <c r="L100" s="270"/>
      <c r="M100" s="852"/>
      <c r="N100" s="270"/>
      <c r="O100" s="270"/>
      <c r="P100" s="270"/>
      <c r="Q100" s="852"/>
      <c r="R100" s="270"/>
      <c r="S100" s="270"/>
      <c r="T100" s="270"/>
      <c r="U100" s="852"/>
      <c r="V100" s="270"/>
      <c r="W100" s="270"/>
      <c r="X100" s="270"/>
      <c r="Y100" s="852"/>
      <c r="Z100" s="270"/>
      <c r="AA100" s="270"/>
      <c r="AB100" s="270"/>
      <c r="AC100" s="852"/>
      <c r="AD100" s="270"/>
      <c r="AE100" s="270"/>
      <c r="AF100" s="270"/>
      <c r="AG100" s="853"/>
      <c r="AH100" s="853"/>
      <c r="AI100" s="854"/>
      <c r="AJ100" s="213"/>
      <c r="AK100" s="213"/>
    </row>
    <row r="101" spans="1:37" ht="9.9499999999999993" customHeight="1" x14ac:dyDescent="0.25">
      <c r="A101" s="1311">
        <v>24</v>
      </c>
      <c r="B101" s="1312">
        <v>4</v>
      </c>
      <c r="C101" s="1269" t="s">
        <v>5464</v>
      </c>
      <c r="D101" s="1269" t="s">
        <v>5459</v>
      </c>
      <c r="E101" s="1269" t="s">
        <v>6580</v>
      </c>
      <c r="F101" s="849"/>
      <c r="G101" s="849"/>
      <c r="H101" s="849"/>
      <c r="I101" s="1361"/>
      <c r="J101" s="849"/>
      <c r="K101" s="849"/>
      <c r="L101" s="849"/>
      <c r="M101" s="1361"/>
      <c r="N101" s="849"/>
      <c r="O101" s="849"/>
      <c r="P101" s="849"/>
      <c r="Q101" s="1361"/>
      <c r="R101" s="849"/>
      <c r="S101" s="849"/>
      <c r="T101" s="849"/>
      <c r="U101" s="1361"/>
      <c r="V101" s="849"/>
      <c r="W101" s="849"/>
      <c r="X101" s="849"/>
      <c r="Y101" s="1361"/>
      <c r="Z101" s="849"/>
      <c r="AA101" s="849"/>
      <c r="AB101" s="849"/>
      <c r="AC101" s="1361"/>
      <c r="AD101" s="849"/>
      <c r="AE101" s="849"/>
      <c r="AF101" s="849"/>
      <c r="AG101" s="1355"/>
      <c r="AH101" s="1355"/>
      <c r="AI101" s="1364"/>
      <c r="AJ101" s="213"/>
      <c r="AK101" s="213"/>
    </row>
    <row r="102" spans="1:37" ht="9.9499999999999993" customHeight="1" x14ac:dyDescent="0.25">
      <c r="A102" s="1311"/>
      <c r="B102" s="1312"/>
      <c r="C102" s="1270"/>
      <c r="D102" s="1270"/>
      <c r="E102" s="1270"/>
      <c r="F102" s="850"/>
      <c r="G102" s="851"/>
      <c r="H102" s="850"/>
      <c r="I102" s="1362"/>
      <c r="J102" s="850"/>
      <c r="K102" s="851"/>
      <c r="L102" s="850"/>
      <c r="M102" s="1362"/>
      <c r="N102" s="850"/>
      <c r="O102" s="851"/>
      <c r="P102" s="850"/>
      <c r="Q102" s="1362"/>
      <c r="R102" s="850"/>
      <c r="S102" s="851"/>
      <c r="T102" s="850"/>
      <c r="U102" s="1362"/>
      <c r="V102" s="850"/>
      <c r="W102" s="851"/>
      <c r="X102" s="850"/>
      <c r="Y102" s="1362"/>
      <c r="Z102" s="850"/>
      <c r="AA102" s="851"/>
      <c r="AB102" s="850"/>
      <c r="AC102" s="1362"/>
      <c r="AD102" s="850"/>
      <c r="AE102" s="851"/>
      <c r="AF102" s="850"/>
      <c r="AG102" s="1356"/>
      <c r="AH102" s="1356"/>
      <c r="AI102" s="1365"/>
      <c r="AJ102" s="213"/>
      <c r="AK102" s="213"/>
    </row>
    <row r="103" spans="1:37" ht="9.9499999999999993" customHeight="1" x14ac:dyDescent="0.25">
      <c r="A103" s="1311"/>
      <c r="B103" s="1312"/>
      <c r="C103" s="1271"/>
      <c r="D103" s="1271"/>
      <c r="E103" s="1271"/>
      <c r="F103" s="849"/>
      <c r="G103" s="849"/>
      <c r="H103" s="849"/>
      <c r="I103" s="1363"/>
      <c r="J103" s="849"/>
      <c r="K103" s="849"/>
      <c r="L103" s="849"/>
      <c r="M103" s="1363"/>
      <c r="N103" s="849"/>
      <c r="O103" s="849"/>
      <c r="P103" s="849"/>
      <c r="Q103" s="1363"/>
      <c r="R103" s="849"/>
      <c r="S103" s="849"/>
      <c r="T103" s="849"/>
      <c r="U103" s="1363"/>
      <c r="V103" s="849"/>
      <c r="W103" s="849"/>
      <c r="X103" s="849"/>
      <c r="Y103" s="1363"/>
      <c r="Z103" s="849"/>
      <c r="AA103" s="849"/>
      <c r="AB103" s="849"/>
      <c r="AC103" s="1363"/>
      <c r="AD103" s="849"/>
      <c r="AE103" s="849"/>
      <c r="AF103" s="849"/>
      <c r="AG103" s="1357"/>
      <c r="AH103" s="1357"/>
      <c r="AI103" s="1366"/>
      <c r="AJ103" s="213"/>
      <c r="AK103" s="213"/>
    </row>
    <row r="104" spans="1:37" ht="9.9499999999999993" customHeight="1" x14ac:dyDescent="0.25">
      <c r="A104" s="270"/>
      <c r="B104" s="270"/>
      <c r="C104" s="270"/>
      <c r="D104" s="270"/>
      <c r="E104" s="270"/>
      <c r="F104" s="270"/>
      <c r="G104" s="270"/>
      <c r="H104" s="270"/>
      <c r="I104" s="270"/>
      <c r="J104" s="270"/>
      <c r="K104" s="270"/>
      <c r="L104" s="270"/>
      <c r="M104" s="852"/>
      <c r="N104" s="270"/>
      <c r="O104" s="270"/>
      <c r="P104" s="270"/>
      <c r="Q104" s="852"/>
      <c r="R104" s="270"/>
      <c r="S104" s="270"/>
      <c r="T104" s="270"/>
      <c r="U104" s="852"/>
      <c r="V104" s="270"/>
      <c r="W104" s="270"/>
      <c r="X104" s="270"/>
      <c r="Y104" s="852"/>
      <c r="Z104" s="270"/>
      <c r="AA104" s="270"/>
      <c r="AB104" s="270"/>
      <c r="AC104" s="852"/>
      <c r="AD104" s="270"/>
      <c r="AE104" s="270"/>
      <c r="AF104" s="270"/>
      <c r="AG104" s="853"/>
      <c r="AH104" s="853"/>
      <c r="AI104" s="854"/>
      <c r="AJ104" s="213"/>
      <c r="AK104" s="213"/>
    </row>
    <row r="105" spans="1:37" ht="9.9499999999999993" customHeight="1" x14ac:dyDescent="0.25">
      <c r="A105" s="1311">
        <v>25</v>
      </c>
      <c r="B105" s="1312">
        <v>4</v>
      </c>
      <c r="C105" s="1269" t="s">
        <v>5465</v>
      </c>
      <c r="D105" s="1269" t="s">
        <v>5459</v>
      </c>
      <c r="E105" s="1269" t="s">
        <v>6580</v>
      </c>
      <c r="F105" s="849"/>
      <c r="G105" s="849"/>
      <c r="H105" s="849"/>
      <c r="I105" s="1361"/>
      <c r="J105" s="849"/>
      <c r="K105" s="849"/>
      <c r="L105" s="849"/>
      <c r="M105" s="1361"/>
      <c r="N105" s="849"/>
      <c r="O105" s="849"/>
      <c r="P105" s="849"/>
      <c r="Q105" s="1361"/>
      <c r="R105" s="849"/>
      <c r="S105" s="849"/>
      <c r="T105" s="849"/>
      <c r="U105" s="1361"/>
      <c r="V105" s="849"/>
      <c r="W105" s="849"/>
      <c r="X105" s="849"/>
      <c r="Y105" s="1361"/>
      <c r="Z105" s="849"/>
      <c r="AA105" s="849"/>
      <c r="AB105" s="849"/>
      <c r="AC105" s="1361"/>
      <c r="AD105" s="849"/>
      <c r="AE105" s="849"/>
      <c r="AF105" s="849"/>
      <c r="AG105" s="1355"/>
      <c r="AH105" s="1355"/>
      <c r="AI105" s="1364"/>
      <c r="AJ105" s="213"/>
      <c r="AK105" s="213"/>
    </row>
    <row r="106" spans="1:37" ht="9.9499999999999993" customHeight="1" x14ac:dyDescent="0.25">
      <c r="A106" s="1311"/>
      <c r="B106" s="1312"/>
      <c r="C106" s="1270"/>
      <c r="D106" s="1270"/>
      <c r="E106" s="1270"/>
      <c r="F106" s="850"/>
      <c r="G106" s="851"/>
      <c r="H106" s="850"/>
      <c r="I106" s="1362"/>
      <c r="J106" s="850"/>
      <c r="K106" s="851"/>
      <c r="L106" s="850"/>
      <c r="M106" s="1362"/>
      <c r="N106" s="850"/>
      <c r="O106" s="851"/>
      <c r="P106" s="850"/>
      <c r="Q106" s="1362"/>
      <c r="R106" s="850"/>
      <c r="S106" s="851"/>
      <c r="T106" s="850"/>
      <c r="U106" s="1362"/>
      <c r="V106" s="850"/>
      <c r="W106" s="851"/>
      <c r="X106" s="850"/>
      <c r="Y106" s="1362"/>
      <c r="Z106" s="850"/>
      <c r="AA106" s="851"/>
      <c r="AB106" s="850"/>
      <c r="AC106" s="1362"/>
      <c r="AD106" s="850"/>
      <c r="AE106" s="851"/>
      <c r="AF106" s="850"/>
      <c r="AG106" s="1356"/>
      <c r="AH106" s="1356"/>
      <c r="AI106" s="1365"/>
      <c r="AJ106" s="213"/>
      <c r="AK106" s="213"/>
    </row>
    <row r="107" spans="1:37" ht="9.9499999999999993" customHeight="1" x14ac:dyDescent="0.25">
      <c r="A107" s="1311"/>
      <c r="B107" s="1312"/>
      <c r="C107" s="1271"/>
      <c r="D107" s="1271"/>
      <c r="E107" s="1271"/>
      <c r="F107" s="849"/>
      <c r="G107" s="849"/>
      <c r="H107" s="849"/>
      <c r="I107" s="1363"/>
      <c r="J107" s="849"/>
      <c r="K107" s="849"/>
      <c r="L107" s="849"/>
      <c r="M107" s="1363"/>
      <c r="N107" s="849"/>
      <c r="O107" s="849"/>
      <c r="P107" s="849"/>
      <c r="Q107" s="1363"/>
      <c r="R107" s="849"/>
      <c r="S107" s="849"/>
      <c r="T107" s="849"/>
      <c r="U107" s="1363"/>
      <c r="V107" s="849"/>
      <c r="W107" s="849"/>
      <c r="X107" s="849"/>
      <c r="Y107" s="1363"/>
      <c r="Z107" s="849"/>
      <c r="AA107" s="849"/>
      <c r="AB107" s="849"/>
      <c r="AC107" s="1363"/>
      <c r="AD107" s="849"/>
      <c r="AE107" s="849"/>
      <c r="AF107" s="849"/>
      <c r="AG107" s="1357"/>
      <c r="AH107" s="1357"/>
      <c r="AI107" s="1366"/>
      <c r="AJ107" s="213"/>
      <c r="AK107" s="213"/>
    </row>
    <row r="108" spans="1:37" ht="9.9499999999999993" customHeight="1" x14ac:dyDescent="0.25">
      <c r="A108" s="270"/>
      <c r="B108" s="270"/>
      <c r="C108" s="270"/>
      <c r="D108" s="270"/>
      <c r="E108" s="270"/>
      <c r="F108" s="270"/>
      <c r="G108" s="270"/>
      <c r="H108" s="270"/>
      <c r="I108" s="270"/>
      <c r="J108" s="270"/>
      <c r="K108" s="270"/>
      <c r="L108" s="270"/>
      <c r="M108" s="852"/>
      <c r="N108" s="270"/>
      <c r="O108" s="270"/>
      <c r="P108" s="270"/>
      <c r="Q108" s="852"/>
      <c r="R108" s="270"/>
      <c r="S108" s="270"/>
      <c r="T108" s="270"/>
      <c r="U108" s="852"/>
      <c r="V108" s="270"/>
      <c r="W108" s="270"/>
      <c r="X108" s="270"/>
      <c r="Y108" s="852"/>
      <c r="Z108" s="270"/>
      <c r="AA108" s="270"/>
      <c r="AB108" s="270"/>
      <c r="AC108" s="852"/>
      <c r="AD108" s="270"/>
      <c r="AE108" s="270"/>
      <c r="AF108" s="270"/>
      <c r="AG108" s="853"/>
      <c r="AH108" s="853"/>
      <c r="AI108" s="854"/>
      <c r="AJ108" s="213"/>
      <c r="AK108" s="213"/>
    </row>
    <row r="109" spans="1:37" ht="9.9499999999999993" customHeight="1" x14ac:dyDescent="0.25">
      <c r="A109" s="1311">
        <v>26</v>
      </c>
      <c r="B109" s="1312">
        <v>4</v>
      </c>
      <c r="C109" s="1269" t="s">
        <v>5466</v>
      </c>
      <c r="D109" s="1269" t="s">
        <v>5459</v>
      </c>
      <c r="E109" s="1269" t="s">
        <v>6580</v>
      </c>
      <c r="F109" s="849"/>
      <c r="G109" s="849"/>
      <c r="H109" s="849"/>
      <c r="I109" s="1361"/>
      <c r="J109" s="849"/>
      <c r="K109" s="849"/>
      <c r="L109" s="849"/>
      <c r="M109" s="1361"/>
      <c r="N109" s="849"/>
      <c r="O109" s="849"/>
      <c r="P109" s="849"/>
      <c r="Q109" s="1361"/>
      <c r="R109" s="849"/>
      <c r="S109" s="849"/>
      <c r="T109" s="849"/>
      <c r="U109" s="1361"/>
      <c r="V109" s="849"/>
      <c r="W109" s="849"/>
      <c r="X109" s="849"/>
      <c r="Y109" s="1361"/>
      <c r="Z109" s="849"/>
      <c r="AA109" s="849"/>
      <c r="AB109" s="849"/>
      <c r="AC109" s="1361"/>
      <c r="AD109" s="849"/>
      <c r="AE109" s="849"/>
      <c r="AF109" s="849"/>
      <c r="AG109" s="1355"/>
      <c r="AH109" s="1355"/>
      <c r="AI109" s="1364"/>
      <c r="AJ109" s="213"/>
      <c r="AK109" s="213"/>
    </row>
    <row r="110" spans="1:37" ht="9.9499999999999993" customHeight="1" x14ac:dyDescent="0.25">
      <c r="A110" s="1311"/>
      <c r="B110" s="1312"/>
      <c r="C110" s="1270"/>
      <c r="D110" s="1270"/>
      <c r="E110" s="1270"/>
      <c r="F110" s="850"/>
      <c r="G110" s="851"/>
      <c r="H110" s="850"/>
      <c r="I110" s="1362"/>
      <c r="J110" s="850"/>
      <c r="K110" s="851"/>
      <c r="L110" s="850"/>
      <c r="M110" s="1362"/>
      <c r="N110" s="850"/>
      <c r="O110" s="851"/>
      <c r="P110" s="850"/>
      <c r="Q110" s="1362"/>
      <c r="R110" s="850"/>
      <c r="S110" s="851"/>
      <c r="T110" s="850"/>
      <c r="U110" s="1362"/>
      <c r="V110" s="850"/>
      <c r="W110" s="851"/>
      <c r="X110" s="850"/>
      <c r="Y110" s="1362"/>
      <c r="Z110" s="850"/>
      <c r="AA110" s="851"/>
      <c r="AB110" s="850"/>
      <c r="AC110" s="1362"/>
      <c r="AD110" s="850"/>
      <c r="AE110" s="851"/>
      <c r="AF110" s="850"/>
      <c r="AG110" s="1356"/>
      <c r="AH110" s="1356"/>
      <c r="AI110" s="1365"/>
      <c r="AJ110" s="213"/>
      <c r="AK110" s="213"/>
    </row>
    <row r="111" spans="1:37" ht="9.9499999999999993" customHeight="1" x14ac:dyDescent="0.25">
      <c r="A111" s="1311"/>
      <c r="B111" s="1312"/>
      <c r="C111" s="1271"/>
      <c r="D111" s="1271"/>
      <c r="E111" s="1271"/>
      <c r="F111" s="849"/>
      <c r="G111" s="849"/>
      <c r="H111" s="849"/>
      <c r="I111" s="1363"/>
      <c r="J111" s="849"/>
      <c r="K111" s="849"/>
      <c r="L111" s="849"/>
      <c r="M111" s="1363"/>
      <c r="N111" s="849"/>
      <c r="O111" s="849"/>
      <c r="P111" s="849"/>
      <c r="Q111" s="1363"/>
      <c r="R111" s="849"/>
      <c r="S111" s="849"/>
      <c r="T111" s="849"/>
      <c r="U111" s="1363"/>
      <c r="V111" s="849"/>
      <c r="W111" s="849"/>
      <c r="X111" s="849"/>
      <c r="Y111" s="1363"/>
      <c r="Z111" s="849"/>
      <c r="AA111" s="849"/>
      <c r="AB111" s="849"/>
      <c r="AC111" s="1363"/>
      <c r="AD111" s="849"/>
      <c r="AE111" s="849"/>
      <c r="AF111" s="849"/>
      <c r="AG111" s="1357"/>
      <c r="AH111" s="1357"/>
      <c r="AI111" s="1366"/>
      <c r="AJ111" s="213"/>
      <c r="AK111" s="213"/>
    </row>
    <row r="112" spans="1:37" ht="9.9499999999999993" customHeight="1" x14ac:dyDescent="0.25">
      <c r="A112" s="270"/>
      <c r="B112" s="270"/>
      <c r="C112" s="270"/>
      <c r="D112" s="270"/>
      <c r="E112" s="270"/>
      <c r="F112" s="270"/>
      <c r="G112" s="270"/>
      <c r="H112" s="270"/>
      <c r="I112" s="270"/>
      <c r="J112" s="270"/>
      <c r="K112" s="270"/>
      <c r="L112" s="270"/>
      <c r="M112" s="852"/>
      <c r="N112" s="270"/>
      <c r="O112" s="270"/>
      <c r="P112" s="270"/>
      <c r="Q112" s="852"/>
      <c r="R112" s="270"/>
      <c r="S112" s="270"/>
      <c r="T112" s="270"/>
      <c r="U112" s="852"/>
      <c r="V112" s="270"/>
      <c r="W112" s="270"/>
      <c r="X112" s="270"/>
      <c r="Y112" s="852"/>
      <c r="Z112" s="270"/>
      <c r="AA112" s="270"/>
      <c r="AB112" s="270"/>
      <c r="AC112" s="852"/>
      <c r="AD112" s="270"/>
      <c r="AE112" s="270"/>
      <c r="AF112" s="270"/>
      <c r="AG112" s="853"/>
      <c r="AH112" s="853"/>
      <c r="AI112" s="854"/>
      <c r="AJ112" s="213"/>
      <c r="AK112" s="213"/>
    </row>
    <row r="113" spans="1:37" ht="9.9499999999999993" customHeight="1" x14ac:dyDescent="0.25">
      <c r="A113" s="1311">
        <v>27</v>
      </c>
      <c r="B113" s="1312">
        <v>4</v>
      </c>
      <c r="C113" s="1269" t="s">
        <v>5467</v>
      </c>
      <c r="D113" s="1269" t="s">
        <v>5459</v>
      </c>
      <c r="E113" s="1269" t="s">
        <v>6580</v>
      </c>
      <c r="F113" s="849"/>
      <c r="G113" s="849"/>
      <c r="H113" s="849"/>
      <c r="I113" s="1361"/>
      <c r="J113" s="849"/>
      <c r="K113" s="849"/>
      <c r="L113" s="849"/>
      <c r="M113" s="1361"/>
      <c r="N113" s="849"/>
      <c r="O113" s="849"/>
      <c r="P113" s="849"/>
      <c r="Q113" s="1361"/>
      <c r="R113" s="849"/>
      <c r="S113" s="849"/>
      <c r="T113" s="849"/>
      <c r="U113" s="1361"/>
      <c r="V113" s="849"/>
      <c r="W113" s="849"/>
      <c r="X113" s="849"/>
      <c r="Y113" s="1361"/>
      <c r="Z113" s="849"/>
      <c r="AA113" s="849"/>
      <c r="AB113" s="849"/>
      <c r="AC113" s="1361"/>
      <c r="AD113" s="849"/>
      <c r="AE113" s="849"/>
      <c r="AF113" s="849"/>
      <c r="AG113" s="1355"/>
      <c r="AH113" s="1355"/>
      <c r="AI113" s="1364"/>
      <c r="AJ113" s="213"/>
      <c r="AK113" s="213"/>
    </row>
    <row r="114" spans="1:37" ht="9.9499999999999993" customHeight="1" x14ac:dyDescent="0.25">
      <c r="A114" s="1311"/>
      <c r="B114" s="1312"/>
      <c r="C114" s="1270"/>
      <c r="D114" s="1270"/>
      <c r="E114" s="1270"/>
      <c r="F114" s="850"/>
      <c r="G114" s="851"/>
      <c r="H114" s="850"/>
      <c r="I114" s="1362"/>
      <c r="J114" s="850"/>
      <c r="K114" s="851"/>
      <c r="L114" s="850"/>
      <c r="M114" s="1362"/>
      <c r="N114" s="850"/>
      <c r="O114" s="851"/>
      <c r="P114" s="850"/>
      <c r="Q114" s="1362"/>
      <c r="R114" s="850"/>
      <c r="S114" s="851"/>
      <c r="T114" s="850"/>
      <c r="U114" s="1362"/>
      <c r="V114" s="850"/>
      <c r="W114" s="851"/>
      <c r="X114" s="850"/>
      <c r="Y114" s="1362"/>
      <c r="Z114" s="850"/>
      <c r="AA114" s="851"/>
      <c r="AB114" s="850"/>
      <c r="AC114" s="1362"/>
      <c r="AD114" s="850"/>
      <c r="AE114" s="851"/>
      <c r="AF114" s="850"/>
      <c r="AG114" s="1356"/>
      <c r="AH114" s="1356"/>
      <c r="AI114" s="1365"/>
      <c r="AJ114" s="213"/>
      <c r="AK114" s="213"/>
    </row>
    <row r="115" spans="1:37" ht="9.9499999999999993" customHeight="1" x14ac:dyDescent="0.25">
      <c r="A115" s="1311"/>
      <c r="B115" s="1312"/>
      <c r="C115" s="1271"/>
      <c r="D115" s="1271"/>
      <c r="E115" s="1271"/>
      <c r="F115" s="849"/>
      <c r="G115" s="849"/>
      <c r="H115" s="849"/>
      <c r="I115" s="1363"/>
      <c r="J115" s="849"/>
      <c r="K115" s="849"/>
      <c r="L115" s="849"/>
      <c r="M115" s="1363"/>
      <c r="N115" s="849"/>
      <c r="O115" s="849"/>
      <c r="P115" s="849"/>
      <c r="Q115" s="1363"/>
      <c r="R115" s="849"/>
      <c r="S115" s="849"/>
      <c r="T115" s="849"/>
      <c r="U115" s="1363"/>
      <c r="V115" s="849"/>
      <c r="W115" s="849"/>
      <c r="X115" s="849"/>
      <c r="Y115" s="1363"/>
      <c r="Z115" s="849"/>
      <c r="AA115" s="849"/>
      <c r="AB115" s="849"/>
      <c r="AC115" s="1363"/>
      <c r="AD115" s="849"/>
      <c r="AE115" s="849"/>
      <c r="AF115" s="849"/>
      <c r="AG115" s="1357"/>
      <c r="AH115" s="1357"/>
      <c r="AI115" s="1366"/>
      <c r="AJ115" s="213"/>
      <c r="AK115" s="213"/>
    </row>
    <row r="116" spans="1:37" ht="9.9499999999999993" customHeight="1" x14ac:dyDescent="0.25">
      <c r="A116" s="270"/>
      <c r="B116" s="270"/>
      <c r="C116" s="270"/>
      <c r="D116" s="270"/>
      <c r="E116" s="270"/>
      <c r="F116" s="270"/>
      <c r="G116" s="270"/>
      <c r="H116" s="270"/>
      <c r="I116" s="270"/>
      <c r="J116" s="270"/>
      <c r="K116" s="270"/>
      <c r="L116" s="270"/>
      <c r="M116" s="852"/>
      <c r="N116" s="270"/>
      <c r="O116" s="270"/>
      <c r="P116" s="270"/>
      <c r="Q116" s="852"/>
      <c r="R116" s="270"/>
      <c r="S116" s="270"/>
      <c r="T116" s="270"/>
      <c r="U116" s="852"/>
      <c r="V116" s="270"/>
      <c r="W116" s="270"/>
      <c r="X116" s="270"/>
      <c r="Y116" s="852"/>
      <c r="Z116" s="270"/>
      <c r="AA116" s="270"/>
      <c r="AB116" s="270"/>
      <c r="AC116" s="852"/>
      <c r="AD116" s="270"/>
      <c r="AE116" s="270"/>
      <c r="AF116" s="270"/>
      <c r="AG116" s="853"/>
      <c r="AH116" s="853"/>
      <c r="AI116" s="854"/>
      <c r="AJ116" s="213"/>
      <c r="AK116" s="213"/>
    </row>
    <row r="117" spans="1:37" ht="9.9499999999999993" customHeight="1" x14ac:dyDescent="0.25">
      <c r="A117" s="1311">
        <v>28</v>
      </c>
      <c r="B117" s="1312">
        <v>4</v>
      </c>
      <c r="C117" s="1269" t="s">
        <v>5468</v>
      </c>
      <c r="D117" s="1269" t="s">
        <v>5459</v>
      </c>
      <c r="E117" s="1269" t="s">
        <v>6580</v>
      </c>
      <c r="F117" s="849"/>
      <c r="G117" s="849"/>
      <c r="H117" s="849"/>
      <c r="I117" s="1361"/>
      <c r="J117" s="849"/>
      <c r="K117" s="849"/>
      <c r="L117" s="849"/>
      <c r="M117" s="1361"/>
      <c r="N117" s="849"/>
      <c r="O117" s="849"/>
      <c r="P117" s="849"/>
      <c r="Q117" s="1361"/>
      <c r="R117" s="849"/>
      <c r="S117" s="849"/>
      <c r="T117" s="849"/>
      <c r="U117" s="1361"/>
      <c r="V117" s="849"/>
      <c r="W117" s="849"/>
      <c r="X117" s="849"/>
      <c r="Y117" s="1361"/>
      <c r="Z117" s="849"/>
      <c r="AA117" s="849"/>
      <c r="AB117" s="849"/>
      <c r="AC117" s="1361"/>
      <c r="AD117" s="849"/>
      <c r="AE117" s="849"/>
      <c r="AF117" s="849"/>
      <c r="AG117" s="1355"/>
      <c r="AH117" s="1355"/>
      <c r="AI117" s="1364"/>
      <c r="AJ117" s="213"/>
      <c r="AK117" s="213"/>
    </row>
    <row r="118" spans="1:37" ht="9.9499999999999993" customHeight="1" x14ac:dyDescent="0.25">
      <c r="A118" s="1311"/>
      <c r="B118" s="1312"/>
      <c r="C118" s="1270"/>
      <c r="D118" s="1270"/>
      <c r="E118" s="1270"/>
      <c r="F118" s="850"/>
      <c r="G118" s="851"/>
      <c r="H118" s="850"/>
      <c r="I118" s="1362"/>
      <c r="J118" s="850"/>
      <c r="K118" s="851"/>
      <c r="L118" s="850"/>
      <c r="M118" s="1362"/>
      <c r="N118" s="850"/>
      <c r="O118" s="851"/>
      <c r="P118" s="850"/>
      <c r="Q118" s="1362"/>
      <c r="R118" s="850"/>
      <c r="S118" s="851"/>
      <c r="T118" s="850"/>
      <c r="U118" s="1362"/>
      <c r="V118" s="850"/>
      <c r="W118" s="851"/>
      <c r="X118" s="850"/>
      <c r="Y118" s="1362"/>
      <c r="Z118" s="850"/>
      <c r="AA118" s="851"/>
      <c r="AB118" s="850"/>
      <c r="AC118" s="1362"/>
      <c r="AD118" s="850"/>
      <c r="AE118" s="851"/>
      <c r="AF118" s="850"/>
      <c r="AG118" s="1356"/>
      <c r="AH118" s="1356"/>
      <c r="AI118" s="1365"/>
      <c r="AJ118" s="213"/>
      <c r="AK118" s="213"/>
    </row>
    <row r="119" spans="1:37" ht="9.9499999999999993" customHeight="1" x14ac:dyDescent="0.25">
      <c r="A119" s="1311"/>
      <c r="B119" s="1312"/>
      <c r="C119" s="1271"/>
      <c r="D119" s="1271"/>
      <c r="E119" s="1271"/>
      <c r="F119" s="849"/>
      <c r="G119" s="849"/>
      <c r="H119" s="849"/>
      <c r="I119" s="1363"/>
      <c r="J119" s="849"/>
      <c r="K119" s="849"/>
      <c r="L119" s="849"/>
      <c r="M119" s="1363"/>
      <c r="N119" s="849"/>
      <c r="O119" s="849"/>
      <c r="P119" s="849"/>
      <c r="Q119" s="1363"/>
      <c r="R119" s="849"/>
      <c r="S119" s="849"/>
      <c r="T119" s="849"/>
      <c r="U119" s="1363"/>
      <c r="V119" s="849"/>
      <c r="W119" s="849"/>
      <c r="X119" s="849"/>
      <c r="Y119" s="1363"/>
      <c r="Z119" s="849"/>
      <c r="AA119" s="849"/>
      <c r="AB119" s="849"/>
      <c r="AC119" s="1363"/>
      <c r="AD119" s="849"/>
      <c r="AE119" s="849"/>
      <c r="AF119" s="849"/>
      <c r="AG119" s="1357"/>
      <c r="AH119" s="1357"/>
      <c r="AI119" s="1366"/>
      <c r="AJ119" s="213"/>
      <c r="AK119" s="213"/>
    </row>
    <row r="120" spans="1:37" ht="9.9499999999999993" customHeight="1" x14ac:dyDescent="0.25">
      <c r="A120" s="270"/>
      <c r="B120" s="270"/>
      <c r="C120" s="270"/>
      <c r="D120" s="270"/>
      <c r="E120" s="270"/>
      <c r="F120" s="270"/>
      <c r="G120" s="270"/>
      <c r="H120" s="270"/>
      <c r="I120" s="270"/>
      <c r="J120" s="270"/>
      <c r="K120" s="270"/>
      <c r="L120" s="270"/>
      <c r="M120" s="852"/>
      <c r="N120" s="270"/>
      <c r="O120" s="270"/>
      <c r="P120" s="270"/>
      <c r="Q120" s="852"/>
      <c r="R120" s="270"/>
      <c r="S120" s="270"/>
      <c r="T120" s="270"/>
      <c r="U120" s="852"/>
      <c r="V120" s="270"/>
      <c r="W120" s="270"/>
      <c r="X120" s="270"/>
      <c r="Y120" s="852"/>
      <c r="Z120" s="270"/>
      <c r="AA120" s="270"/>
      <c r="AB120" s="270"/>
      <c r="AC120" s="852"/>
      <c r="AD120" s="270"/>
      <c r="AE120" s="270"/>
      <c r="AF120" s="270"/>
      <c r="AG120" s="853"/>
      <c r="AH120" s="853"/>
      <c r="AI120" s="855"/>
      <c r="AJ120" s="213"/>
      <c r="AK120" s="213"/>
    </row>
    <row r="121" spans="1:37" ht="9.9499999999999993" customHeight="1" x14ac:dyDescent="0.25">
      <c r="A121" s="1311">
        <v>1</v>
      </c>
      <c r="B121" s="1312">
        <v>1</v>
      </c>
      <c r="C121" s="1269" t="s">
        <v>5458</v>
      </c>
      <c r="D121" s="1269" t="s">
        <v>5475</v>
      </c>
      <c r="E121" s="1269" t="s">
        <v>6581</v>
      </c>
      <c r="F121" s="849"/>
      <c r="G121" s="849"/>
      <c r="H121" s="849"/>
      <c r="I121" s="1361"/>
      <c r="J121" s="849"/>
      <c r="K121" s="849"/>
      <c r="L121" s="849"/>
      <c r="M121" s="1361"/>
      <c r="N121" s="849"/>
      <c r="O121" s="849"/>
      <c r="P121" s="849"/>
      <c r="Q121" s="1361"/>
      <c r="R121" s="849"/>
      <c r="S121" s="849"/>
      <c r="T121" s="849"/>
      <c r="U121" s="1361"/>
      <c r="V121" s="849"/>
      <c r="W121" s="849"/>
      <c r="X121" s="849"/>
      <c r="Y121" s="1361"/>
      <c r="Z121" s="849"/>
      <c r="AA121" s="849"/>
      <c r="AB121" s="849"/>
      <c r="AC121" s="1361"/>
      <c r="AD121" s="849"/>
      <c r="AE121" s="849"/>
      <c r="AF121" s="849"/>
      <c r="AG121" s="1355"/>
      <c r="AH121" s="1355"/>
      <c r="AI121" s="1364"/>
      <c r="AJ121" s="213"/>
      <c r="AK121" s="213"/>
    </row>
    <row r="122" spans="1:37" ht="9.9499999999999993" customHeight="1" x14ac:dyDescent="0.25">
      <c r="A122" s="1311"/>
      <c r="B122" s="1312"/>
      <c r="C122" s="1270"/>
      <c r="D122" s="1270"/>
      <c r="E122" s="1270"/>
      <c r="F122" s="850"/>
      <c r="G122" s="851"/>
      <c r="H122" s="850"/>
      <c r="I122" s="1362"/>
      <c r="J122" s="850"/>
      <c r="K122" s="851"/>
      <c r="L122" s="850"/>
      <c r="M122" s="1362"/>
      <c r="N122" s="850"/>
      <c r="O122" s="851"/>
      <c r="P122" s="850"/>
      <c r="Q122" s="1362"/>
      <c r="R122" s="850"/>
      <c r="S122" s="851"/>
      <c r="T122" s="850"/>
      <c r="U122" s="1362"/>
      <c r="V122" s="850"/>
      <c r="W122" s="851"/>
      <c r="X122" s="850"/>
      <c r="Y122" s="1362"/>
      <c r="Z122" s="850"/>
      <c r="AA122" s="851"/>
      <c r="AB122" s="850"/>
      <c r="AC122" s="1362"/>
      <c r="AD122" s="850"/>
      <c r="AE122" s="851"/>
      <c r="AF122" s="850"/>
      <c r="AG122" s="1356"/>
      <c r="AH122" s="1356"/>
      <c r="AI122" s="1365"/>
      <c r="AJ122" s="213"/>
      <c r="AK122" s="213"/>
    </row>
    <row r="123" spans="1:37" ht="9.9499999999999993" customHeight="1" x14ac:dyDescent="0.25">
      <c r="A123" s="1311"/>
      <c r="B123" s="1312"/>
      <c r="C123" s="1271"/>
      <c r="D123" s="1271"/>
      <c r="E123" s="1271"/>
      <c r="F123" s="849"/>
      <c r="G123" s="849"/>
      <c r="H123" s="849"/>
      <c r="I123" s="1363"/>
      <c r="J123" s="849"/>
      <c r="K123" s="849"/>
      <c r="L123" s="849"/>
      <c r="M123" s="1363"/>
      <c r="N123" s="849"/>
      <c r="O123" s="849"/>
      <c r="P123" s="849"/>
      <c r="Q123" s="1363"/>
      <c r="R123" s="849"/>
      <c r="S123" s="849"/>
      <c r="T123" s="849"/>
      <c r="U123" s="1363"/>
      <c r="V123" s="849"/>
      <c r="W123" s="849"/>
      <c r="X123" s="849"/>
      <c r="Y123" s="1363"/>
      <c r="Z123" s="849"/>
      <c r="AA123" s="849"/>
      <c r="AB123" s="849"/>
      <c r="AC123" s="1363"/>
      <c r="AD123" s="849"/>
      <c r="AE123" s="849"/>
      <c r="AF123" s="849"/>
      <c r="AG123" s="1357"/>
      <c r="AH123" s="1357"/>
      <c r="AI123" s="1366"/>
      <c r="AJ123" s="213"/>
      <c r="AK123" s="213"/>
    </row>
    <row r="124" spans="1:37" ht="9.9499999999999993" customHeight="1" x14ac:dyDescent="0.25">
      <c r="A124" s="270"/>
      <c r="B124" s="270"/>
      <c r="C124" s="270"/>
      <c r="D124" s="270"/>
      <c r="E124" s="270"/>
      <c r="F124" s="270"/>
      <c r="G124" s="270"/>
      <c r="H124" s="270"/>
      <c r="I124" s="270"/>
      <c r="J124" s="270"/>
      <c r="K124" s="270"/>
      <c r="L124" s="270"/>
      <c r="M124" s="852"/>
      <c r="N124" s="270"/>
      <c r="O124" s="270"/>
      <c r="P124" s="270"/>
      <c r="Q124" s="852"/>
      <c r="R124" s="270"/>
      <c r="S124" s="270"/>
      <c r="T124" s="270"/>
      <c r="U124" s="852"/>
      <c r="V124" s="270"/>
      <c r="W124" s="270"/>
      <c r="X124" s="270"/>
      <c r="Y124" s="852"/>
      <c r="Z124" s="270"/>
      <c r="AA124" s="270"/>
      <c r="AB124" s="270"/>
      <c r="AC124" s="852"/>
      <c r="AD124" s="270"/>
      <c r="AE124" s="270"/>
      <c r="AF124" s="270"/>
      <c r="AG124" s="853"/>
      <c r="AH124" s="853"/>
      <c r="AI124" s="856"/>
      <c r="AJ124" s="213"/>
      <c r="AK124" s="213"/>
    </row>
    <row r="125" spans="1:37" ht="9.9499999999999993" customHeight="1" x14ac:dyDescent="0.25">
      <c r="A125" s="1311">
        <v>2</v>
      </c>
      <c r="B125" s="1312">
        <v>1</v>
      </c>
      <c r="C125" s="1269" t="s">
        <v>5463</v>
      </c>
      <c r="D125" s="1269" t="s">
        <v>5475</v>
      </c>
      <c r="E125" s="1269" t="s">
        <v>6581</v>
      </c>
      <c r="F125" s="849"/>
      <c r="G125" s="849"/>
      <c r="H125" s="849"/>
      <c r="I125" s="1361"/>
      <c r="J125" s="849"/>
      <c r="K125" s="849"/>
      <c r="L125" s="849"/>
      <c r="M125" s="1361"/>
      <c r="N125" s="849"/>
      <c r="O125" s="849"/>
      <c r="P125" s="849"/>
      <c r="Q125" s="1361"/>
      <c r="R125" s="849"/>
      <c r="S125" s="849"/>
      <c r="T125" s="849"/>
      <c r="U125" s="1361"/>
      <c r="V125" s="849"/>
      <c r="W125" s="849"/>
      <c r="X125" s="849"/>
      <c r="Y125" s="1361"/>
      <c r="Z125" s="849"/>
      <c r="AA125" s="849"/>
      <c r="AB125" s="849"/>
      <c r="AC125" s="1361"/>
      <c r="AD125" s="849"/>
      <c r="AE125" s="849"/>
      <c r="AF125" s="849"/>
      <c r="AG125" s="1355"/>
      <c r="AH125" s="1355"/>
      <c r="AI125" s="1364"/>
      <c r="AJ125" s="213"/>
      <c r="AK125" s="213"/>
    </row>
    <row r="126" spans="1:37" ht="9.9499999999999993" customHeight="1" x14ac:dyDescent="0.25">
      <c r="A126" s="1311"/>
      <c r="B126" s="1312"/>
      <c r="C126" s="1270"/>
      <c r="D126" s="1270"/>
      <c r="E126" s="1270"/>
      <c r="F126" s="850"/>
      <c r="G126" s="851"/>
      <c r="H126" s="850"/>
      <c r="I126" s="1362"/>
      <c r="J126" s="850"/>
      <c r="K126" s="851"/>
      <c r="L126" s="850"/>
      <c r="M126" s="1362"/>
      <c r="N126" s="850"/>
      <c r="O126" s="851"/>
      <c r="P126" s="850"/>
      <c r="Q126" s="1362"/>
      <c r="R126" s="850"/>
      <c r="S126" s="851"/>
      <c r="T126" s="850"/>
      <c r="U126" s="1362"/>
      <c r="V126" s="850"/>
      <c r="W126" s="851"/>
      <c r="X126" s="850"/>
      <c r="Y126" s="1362"/>
      <c r="Z126" s="850"/>
      <c r="AA126" s="851"/>
      <c r="AB126" s="850"/>
      <c r="AC126" s="1362"/>
      <c r="AD126" s="850"/>
      <c r="AE126" s="851"/>
      <c r="AF126" s="850"/>
      <c r="AG126" s="1356"/>
      <c r="AH126" s="1356"/>
      <c r="AI126" s="1365"/>
      <c r="AJ126" s="213"/>
      <c r="AK126" s="213"/>
    </row>
    <row r="127" spans="1:37" ht="9.9499999999999993" customHeight="1" x14ac:dyDescent="0.25">
      <c r="A127" s="1311"/>
      <c r="B127" s="1312"/>
      <c r="C127" s="1271"/>
      <c r="D127" s="1271"/>
      <c r="E127" s="1271"/>
      <c r="F127" s="849"/>
      <c r="G127" s="849"/>
      <c r="H127" s="849"/>
      <c r="I127" s="1363"/>
      <c r="J127" s="849"/>
      <c r="K127" s="849"/>
      <c r="L127" s="849"/>
      <c r="M127" s="1363"/>
      <c r="N127" s="849"/>
      <c r="O127" s="849"/>
      <c r="P127" s="849"/>
      <c r="Q127" s="1363"/>
      <c r="R127" s="849"/>
      <c r="S127" s="849"/>
      <c r="T127" s="849"/>
      <c r="U127" s="1363"/>
      <c r="V127" s="849"/>
      <c r="W127" s="849"/>
      <c r="X127" s="849"/>
      <c r="Y127" s="1363"/>
      <c r="Z127" s="849"/>
      <c r="AA127" s="849"/>
      <c r="AB127" s="849"/>
      <c r="AC127" s="1363"/>
      <c r="AD127" s="849"/>
      <c r="AE127" s="849"/>
      <c r="AF127" s="849"/>
      <c r="AG127" s="1357"/>
      <c r="AH127" s="1357"/>
      <c r="AI127" s="1366"/>
      <c r="AJ127" s="213"/>
      <c r="AK127" s="213"/>
    </row>
    <row r="128" spans="1:37" ht="9.9499999999999993" customHeight="1" x14ac:dyDescent="0.25">
      <c r="A128" s="270"/>
      <c r="B128" s="270"/>
      <c r="C128" s="270"/>
      <c r="D128" s="270"/>
      <c r="E128" s="270"/>
      <c r="F128" s="270"/>
      <c r="G128" s="270"/>
      <c r="H128" s="270"/>
      <c r="I128" s="270"/>
      <c r="J128" s="270"/>
      <c r="K128" s="270"/>
      <c r="L128" s="270"/>
      <c r="M128" s="852"/>
      <c r="N128" s="270"/>
      <c r="O128" s="270"/>
      <c r="P128" s="270"/>
      <c r="Q128" s="852"/>
      <c r="R128" s="270"/>
      <c r="S128" s="270"/>
      <c r="T128" s="270"/>
      <c r="U128" s="852"/>
      <c r="V128" s="270"/>
      <c r="W128" s="270"/>
      <c r="X128" s="270"/>
      <c r="Y128" s="852"/>
      <c r="Z128" s="270"/>
      <c r="AA128" s="270"/>
      <c r="AB128" s="270"/>
      <c r="AC128" s="852"/>
      <c r="AD128" s="270"/>
      <c r="AE128" s="270"/>
      <c r="AF128" s="270"/>
      <c r="AG128" s="853"/>
      <c r="AH128" s="853"/>
      <c r="AI128" s="856"/>
      <c r="AJ128" s="213"/>
      <c r="AK128" s="213"/>
    </row>
    <row r="129" spans="1:37" ht="9.9499999999999993" customHeight="1" x14ac:dyDescent="0.25">
      <c r="A129" s="1311">
        <v>3</v>
      </c>
      <c r="B129" s="1312">
        <v>1</v>
      </c>
      <c r="C129" s="1269" t="s">
        <v>5464</v>
      </c>
      <c r="D129" s="1269" t="s">
        <v>5475</v>
      </c>
      <c r="E129" s="1269" t="s">
        <v>6581</v>
      </c>
      <c r="F129" s="849"/>
      <c r="G129" s="849"/>
      <c r="H129" s="849"/>
      <c r="I129" s="1361"/>
      <c r="J129" s="849"/>
      <c r="K129" s="849"/>
      <c r="L129" s="849"/>
      <c r="M129" s="1361"/>
      <c r="N129" s="849"/>
      <c r="O129" s="849"/>
      <c r="P129" s="849"/>
      <c r="Q129" s="1361"/>
      <c r="R129" s="849"/>
      <c r="S129" s="849"/>
      <c r="T129" s="849"/>
      <c r="U129" s="1361"/>
      <c r="V129" s="849"/>
      <c r="W129" s="849"/>
      <c r="X129" s="849"/>
      <c r="Y129" s="1361"/>
      <c r="Z129" s="849"/>
      <c r="AA129" s="849"/>
      <c r="AB129" s="849"/>
      <c r="AC129" s="1361"/>
      <c r="AD129" s="849"/>
      <c r="AE129" s="849"/>
      <c r="AF129" s="849"/>
      <c r="AG129" s="1355"/>
      <c r="AH129" s="1355"/>
      <c r="AI129" s="1364"/>
      <c r="AJ129" s="213"/>
      <c r="AK129" s="213"/>
    </row>
    <row r="130" spans="1:37" ht="9.9499999999999993" customHeight="1" x14ac:dyDescent="0.25">
      <c r="A130" s="1311"/>
      <c r="B130" s="1312"/>
      <c r="C130" s="1270"/>
      <c r="D130" s="1270"/>
      <c r="E130" s="1270"/>
      <c r="F130" s="850"/>
      <c r="G130" s="851"/>
      <c r="H130" s="850"/>
      <c r="I130" s="1362"/>
      <c r="J130" s="850"/>
      <c r="K130" s="851"/>
      <c r="L130" s="850"/>
      <c r="M130" s="1362"/>
      <c r="N130" s="850"/>
      <c r="O130" s="851"/>
      <c r="P130" s="850"/>
      <c r="Q130" s="1362"/>
      <c r="R130" s="850"/>
      <c r="S130" s="851"/>
      <c r="T130" s="850"/>
      <c r="U130" s="1362"/>
      <c r="V130" s="850"/>
      <c r="W130" s="851"/>
      <c r="X130" s="850"/>
      <c r="Y130" s="1362"/>
      <c r="Z130" s="850"/>
      <c r="AA130" s="851"/>
      <c r="AB130" s="850"/>
      <c r="AC130" s="1362"/>
      <c r="AD130" s="850"/>
      <c r="AE130" s="851"/>
      <c r="AF130" s="850"/>
      <c r="AG130" s="1356"/>
      <c r="AH130" s="1356"/>
      <c r="AI130" s="1365"/>
      <c r="AJ130" s="213"/>
      <c r="AK130" s="213"/>
    </row>
    <row r="131" spans="1:37" ht="9.9499999999999993" customHeight="1" x14ac:dyDescent="0.25">
      <c r="A131" s="1311"/>
      <c r="B131" s="1312"/>
      <c r="C131" s="1271"/>
      <c r="D131" s="1271"/>
      <c r="E131" s="1271"/>
      <c r="F131" s="849"/>
      <c r="G131" s="849"/>
      <c r="H131" s="849"/>
      <c r="I131" s="1363"/>
      <c r="J131" s="849"/>
      <c r="K131" s="849"/>
      <c r="L131" s="849"/>
      <c r="M131" s="1363"/>
      <c r="N131" s="849"/>
      <c r="O131" s="849"/>
      <c r="P131" s="849"/>
      <c r="Q131" s="1363"/>
      <c r="R131" s="849"/>
      <c r="S131" s="849"/>
      <c r="T131" s="849"/>
      <c r="U131" s="1363"/>
      <c r="V131" s="849"/>
      <c r="W131" s="849"/>
      <c r="X131" s="849"/>
      <c r="Y131" s="1363"/>
      <c r="Z131" s="849"/>
      <c r="AA131" s="849"/>
      <c r="AB131" s="849"/>
      <c r="AC131" s="1363"/>
      <c r="AD131" s="849"/>
      <c r="AE131" s="849"/>
      <c r="AF131" s="849"/>
      <c r="AG131" s="1357"/>
      <c r="AH131" s="1357"/>
      <c r="AI131" s="1366"/>
      <c r="AJ131" s="213"/>
      <c r="AK131" s="213"/>
    </row>
    <row r="132" spans="1:37" ht="9.9499999999999993" customHeight="1" x14ac:dyDescent="0.25">
      <c r="A132" s="270"/>
      <c r="B132" s="270"/>
      <c r="C132" s="270"/>
      <c r="D132" s="270"/>
      <c r="E132" s="270"/>
      <c r="F132" s="270"/>
      <c r="G132" s="270"/>
      <c r="H132" s="270"/>
      <c r="I132" s="270"/>
      <c r="J132" s="270"/>
      <c r="K132" s="270"/>
      <c r="L132" s="270"/>
      <c r="M132" s="852"/>
      <c r="N132" s="270"/>
      <c r="O132" s="270"/>
      <c r="P132" s="270"/>
      <c r="Q132" s="852"/>
      <c r="R132" s="270"/>
      <c r="S132" s="270"/>
      <c r="T132" s="270"/>
      <c r="U132" s="852"/>
      <c r="V132" s="270"/>
      <c r="W132" s="270"/>
      <c r="X132" s="270"/>
      <c r="Y132" s="852"/>
      <c r="Z132" s="270"/>
      <c r="AA132" s="270"/>
      <c r="AB132" s="270"/>
      <c r="AC132" s="852"/>
      <c r="AD132" s="270"/>
      <c r="AE132" s="270"/>
      <c r="AF132" s="270"/>
      <c r="AG132" s="853"/>
      <c r="AH132" s="853"/>
      <c r="AI132" s="856"/>
      <c r="AJ132" s="213"/>
      <c r="AK132" s="213"/>
    </row>
    <row r="133" spans="1:37" ht="9.9499999999999993" customHeight="1" x14ac:dyDescent="0.25">
      <c r="A133" s="1311">
        <v>4</v>
      </c>
      <c r="B133" s="1312">
        <v>1</v>
      </c>
      <c r="C133" s="1269" t="s">
        <v>5465</v>
      </c>
      <c r="D133" s="1269" t="s">
        <v>5475</v>
      </c>
      <c r="E133" s="1269" t="s">
        <v>6581</v>
      </c>
      <c r="F133" s="849"/>
      <c r="G133" s="849"/>
      <c r="H133" s="849"/>
      <c r="I133" s="1361"/>
      <c r="J133" s="849"/>
      <c r="K133" s="849"/>
      <c r="L133" s="849"/>
      <c r="M133" s="1361"/>
      <c r="N133" s="849"/>
      <c r="O133" s="849"/>
      <c r="P133" s="849"/>
      <c r="Q133" s="1361"/>
      <c r="R133" s="849"/>
      <c r="S133" s="849"/>
      <c r="T133" s="849"/>
      <c r="U133" s="1361"/>
      <c r="V133" s="849"/>
      <c r="W133" s="849"/>
      <c r="X133" s="849"/>
      <c r="Y133" s="1361"/>
      <c r="Z133" s="849"/>
      <c r="AA133" s="849"/>
      <c r="AB133" s="849"/>
      <c r="AC133" s="1361"/>
      <c r="AD133" s="849"/>
      <c r="AE133" s="849"/>
      <c r="AF133" s="849"/>
      <c r="AG133" s="1355"/>
      <c r="AH133" s="1355"/>
      <c r="AI133" s="1364"/>
      <c r="AJ133" s="213"/>
      <c r="AK133" s="213"/>
    </row>
    <row r="134" spans="1:37" ht="9.9499999999999993" customHeight="1" x14ac:dyDescent="0.25">
      <c r="A134" s="1311"/>
      <c r="B134" s="1312"/>
      <c r="C134" s="1270"/>
      <c r="D134" s="1270"/>
      <c r="E134" s="1270"/>
      <c r="F134" s="850"/>
      <c r="G134" s="851"/>
      <c r="H134" s="850"/>
      <c r="I134" s="1362"/>
      <c r="J134" s="850"/>
      <c r="K134" s="851"/>
      <c r="L134" s="850"/>
      <c r="M134" s="1362"/>
      <c r="N134" s="850"/>
      <c r="O134" s="851"/>
      <c r="P134" s="850"/>
      <c r="Q134" s="1362"/>
      <c r="R134" s="850"/>
      <c r="S134" s="851"/>
      <c r="T134" s="850"/>
      <c r="U134" s="1362"/>
      <c r="V134" s="850"/>
      <c r="W134" s="851"/>
      <c r="X134" s="850"/>
      <c r="Y134" s="1362"/>
      <c r="Z134" s="850"/>
      <c r="AA134" s="851"/>
      <c r="AB134" s="850"/>
      <c r="AC134" s="1362"/>
      <c r="AD134" s="850"/>
      <c r="AE134" s="851"/>
      <c r="AF134" s="850"/>
      <c r="AG134" s="1356"/>
      <c r="AH134" s="1356"/>
      <c r="AI134" s="1365"/>
      <c r="AJ134" s="213"/>
      <c r="AK134" s="213"/>
    </row>
    <row r="135" spans="1:37" ht="9.9499999999999993" customHeight="1" x14ac:dyDescent="0.25">
      <c r="A135" s="1311"/>
      <c r="B135" s="1312"/>
      <c r="C135" s="1271"/>
      <c r="D135" s="1271"/>
      <c r="E135" s="1271"/>
      <c r="F135" s="849"/>
      <c r="G135" s="849"/>
      <c r="H135" s="849"/>
      <c r="I135" s="1363"/>
      <c r="J135" s="849"/>
      <c r="K135" s="849"/>
      <c r="L135" s="849"/>
      <c r="M135" s="1363"/>
      <c r="N135" s="849"/>
      <c r="O135" s="849"/>
      <c r="P135" s="849"/>
      <c r="Q135" s="1363"/>
      <c r="R135" s="849"/>
      <c r="S135" s="849"/>
      <c r="T135" s="849"/>
      <c r="U135" s="1363"/>
      <c r="V135" s="849"/>
      <c r="W135" s="849"/>
      <c r="X135" s="849"/>
      <c r="Y135" s="1363"/>
      <c r="Z135" s="849"/>
      <c r="AA135" s="849"/>
      <c r="AB135" s="849"/>
      <c r="AC135" s="1363"/>
      <c r="AD135" s="849"/>
      <c r="AE135" s="849"/>
      <c r="AF135" s="849"/>
      <c r="AG135" s="1357"/>
      <c r="AH135" s="1357"/>
      <c r="AI135" s="1366"/>
      <c r="AJ135" s="213"/>
      <c r="AK135" s="213"/>
    </row>
    <row r="136" spans="1:37" ht="9.9499999999999993" customHeight="1" x14ac:dyDescent="0.25">
      <c r="A136" s="270"/>
      <c r="B136" s="270"/>
      <c r="C136" s="270"/>
      <c r="D136" s="270"/>
      <c r="E136" s="270"/>
      <c r="F136" s="270"/>
      <c r="G136" s="270"/>
      <c r="H136" s="270"/>
      <c r="I136" s="270"/>
      <c r="J136" s="270"/>
      <c r="K136" s="270"/>
      <c r="L136" s="270"/>
      <c r="M136" s="852"/>
      <c r="N136" s="270"/>
      <c r="O136" s="270"/>
      <c r="P136" s="270"/>
      <c r="Q136" s="852"/>
      <c r="R136" s="270"/>
      <c r="S136" s="270"/>
      <c r="T136" s="270"/>
      <c r="U136" s="852"/>
      <c r="V136" s="270"/>
      <c r="W136" s="270"/>
      <c r="X136" s="270"/>
      <c r="Y136" s="852"/>
      <c r="Z136" s="270"/>
      <c r="AA136" s="270"/>
      <c r="AB136" s="270"/>
      <c r="AC136" s="852"/>
      <c r="AD136" s="270"/>
      <c r="AE136" s="270"/>
      <c r="AF136" s="270"/>
      <c r="AG136" s="853"/>
      <c r="AH136" s="853"/>
      <c r="AI136" s="856"/>
      <c r="AJ136" s="213"/>
      <c r="AK136" s="213"/>
    </row>
    <row r="137" spans="1:37" ht="9.9499999999999993" customHeight="1" x14ac:dyDescent="0.25">
      <c r="A137" s="1311">
        <v>5</v>
      </c>
      <c r="B137" s="1312">
        <v>1</v>
      </c>
      <c r="C137" s="1269" t="s">
        <v>5466</v>
      </c>
      <c r="D137" s="1269" t="s">
        <v>5475</v>
      </c>
      <c r="E137" s="1269" t="s">
        <v>6581</v>
      </c>
      <c r="F137" s="849"/>
      <c r="G137" s="849"/>
      <c r="H137" s="849"/>
      <c r="I137" s="1361"/>
      <c r="J137" s="849"/>
      <c r="K137" s="849"/>
      <c r="L137" s="849"/>
      <c r="M137" s="1361"/>
      <c r="N137" s="849"/>
      <c r="O137" s="849"/>
      <c r="P137" s="849"/>
      <c r="Q137" s="1361"/>
      <c r="R137" s="849"/>
      <c r="S137" s="849"/>
      <c r="T137" s="849"/>
      <c r="U137" s="1361"/>
      <c r="V137" s="849"/>
      <c r="W137" s="849"/>
      <c r="X137" s="849"/>
      <c r="Y137" s="1361"/>
      <c r="Z137" s="849"/>
      <c r="AA137" s="849"/>
      <c r="AB137" s="849"/>
      <c r="AC137" s="1361"/>
      <c r="AD137" s="849"/>
      <c r="AE137" s="849"/>
      <c r="AF137" s="849"/>
      <c r="AG137" s="1355"/>
      <c r="AH137" s="1355"/>
      <c r="AI137" s="1364"/>
      <c r="AJ137" s="213"/>
      <c r="AK137" s="213"/>
    </row>
    <row r="138" spans="1:37" ht="9.9499999999999993" customHeight="1" x14ac:dyDescent="0.25">
      <c r="A138" s="1311"/>
      <c r="B138" s="1312"/>
      <c r="C138" s="1270"/>
      <c r="D138" s="1270"/>
      <c r="E138" s="1270"/>
      <c r="F138" s="850"/>
      <c r="G138" s="851"/>
      <c r="H138" s="850"/>
      <c r="I138" s="1362"/>
      <c r="J138" s="850"/>
      <c r="K138" s="851"/>
      <c r="L138" s="850"/>
      <c r="M138" s="1362"/>
      <c r="N138" s="850"/>
      <c r="O138" s="851"/>
      <c r="P138" s="850"/>
      <c r="Q138" s="1362"/>
      <c r="R138" s="850"/>
      <c r="S138" s="851"/>
      <c r="T138" s="850"/>
      <c r="U138" s="1362"/>
      <c r="V138" s="850"/>
      <c r="W138" s="851"/>
      <c r="X138" s="850"/>
      <c r="Y138" s="1362"/>
      <c r="Z138" s="850"/>
      <c r="AA138" s="851"/>
      <c r="AB138" s="850"/>
      <c r="AC138" s="1362"/>
      <c r="AD138" s="850"/>
      <c r="AE138" s="851"/>
      <c r="AF138" s="850"/>
      <c r="AG138" s="1356"/>
      <c r="AH138" s="1356"/>
      <c r="AI138" s="1365"/>
      <c r="AJ138" s="213"/>
      <c r="AK138" s="213"/>
    </row>
    <row r="139" spans="1:37" ht="9.9499999999999993" customHeight="1" x14ac:dyDescent="0.25">
      <c r="A139" s="1311"/>
      <c r="B139" s="1312"/>
      <c r="C139" s="1271"/>
      <c r="D139" s="1271"/>
      <c r="E139" s="1271"/>
      <c r="F139" s="849"/>
      <c r="G139" s="849"/>
      <c r="H139" s="849"/>
      <c r="I139" s="1363"/>
      <c r="J139" s="849"/>
      <c r="K139" s="849"/>
      <c r="L139" s="849"/>
      <c r="M139" s="1363"/>
      <c r="N139" s="849"/>
      <c r="O139" s="849"/>
      <c r="P139" s="849"/>
      <c r="Q139" s="1363"/>
      <c r="R139" s="849"/>
      <c r="S139" s="849"/>
      <c r="T139" s="849"/>
      <c r="U139" s="1363"/>
      <c r="V139" s="849"/>
      <c r="W139" s="849"/>
      <c r="X139" s="849"/>
      <c r="Y139" s="1363"/>
      <c r="Z139" s="849"/>
      <c r="AA139" s="849"/>
      <c r="AB139" s="849"/>
      <c r="AC139" s="1363"/>
      <c r="AD139" s="849"/>
      <c r="AE139" s="849"/>
      <c r="AF139" s="849"/>
      <c r="AG139" s="1357"/>
      <c r="AH139" s="1357"/>
      <c r="AI139" s="1366"/>
      <c r="AJ139" s="213"/>
      <c r="AK139" s="213"/>
    </row>
    <row r="140" spans="1:37" ht="9.9499999999999993" customHeight="1" x14ac:dyDescent="0.25">
      <c r="A140" s="270"/>
      <c r="B140" s="270"/>
      <c r="C140" s="270"/>
      <c r="D140" s="270"/>
      <c r="E140" s="270"/>
      <c r="F140" s="270"/>
      <c r="G140" s="270"/>
      <c r="H140" s="270"/>
      <c r="I140" s="270"/>
      <c r="J140" s="270"/>
      <c r="K140" s="270"/>
      <c r="L140" s="270"/>
      <c r="M140" s="852"/>
      <c r="N140" s="270"/>
      <c r="O140" s="270"/>
      <c r="P140" s="270"/>
      <c r="Q140" s="852"/>
      <c r="R140" s="270"/>
      <c r="S140" s="270"/>
      <c r="T140" s="270"/>
      <c r="U140" s="852"/>
      <c r="V140" s="270"/>
      <c r="W140" s="270"/>
      <c r="X140" s="270"/>
      <c r="Y140" s="852"/>
      <c r="Z140" s="270"/>
      <c r="AA140" s="270"/>
      <c r="AB140" s="270"/>
      <c r="AC140" s="852"/>
      <c r="AD140" s="270"/>
      <c r="AE140" s="270"/>
      <c r="AF140" s="270"/>
      <c r="AG140" s="853"/>
      <c r="AH140" s="853"/>
      <c r="AI140" s="856"/>
      <c r="AJ140" s="213"/>
      <c r="AK140" s="213"/>
    </row>
    <row r="141" spans="1:37" ht="9.9499999999999993" customHeight="1" x14ac:dyDescent="0.25">
      <c r="A141" s="1311">
        <v>6</v>
      </c>
      <c r="B141" s="1312">
        <v>1</v>
      </c>
      <c r="C141" s="1269" t="s">
        <v>5467</v>
      </c>
      <c r="D141" s="1269" t="s">
        <v>5475</v>
      </c>
      <c r="E141" s="1269" t="s">
        <v>6581</v>
      </c>
      <c r="F141" s="849"/>
      <c r="G141" s="849"/>
      <c r="H141" s="849"/>
      <c r="I141" s="1361"/>
      <c r="J141" s="849"/>
      <c r="K141" s="849"/>
      <c r="L141" s="849"/>
      <c r="M141" s="1361"/>
      <c r="N141" s="849"/>
      <c r="O141" s="849"/>
      <c r="P141" s="849"/>
      <c r="Q141" s="1361"/>
      <c r="R141" s="849"/>
      <c r="S141" s="849"/>
      <c r="T141" s="849"/>
      <c r="U141" s="1361"/>
      <c r="V141" s="849"/>
      <c r="W141" s="849"/>
      <c r="X141" s="849"/>
      <c r="Y141" s="1361"/>
      <c r="Z141" s="849"/>
      <c r="AA141" s="849"/>
      <c r="AB141" s="849"/>
      <c r="AC141" s="1361"/>
      <c r="AD141" s="849"/>
      <c r="AE141" s="849"/>
      <c r="AF141" s="849"/>
      <c r="AG141" s="1355"/>
      <c r="AH141" s="1355"/>
      <c r="AI141" s="1364"/>
      <c r="AJ141" s="213"/>
      <c r="AK141" s="213"/>
    </row>
    <row r="142" spans="1:37" ht="9.9499999999999993" customHeight="1" x14ac:dyDescent="0.25">
      <c r="A142" s="1311"/>
      <c r="B142" s="1312"/>
      <c r="C142" s="1270"/>
      <c r="D142" s="1270"/>
      <c r="E142" s="1270"/>
      <c r="F142" s="850"/>
      <c r="G142" s="851"/>
      <c r="H142" s="850"/>
      <c r="I142" s="1362"/>
      <c r="J142" s="850"/>
      <c r="K142" s="851"/>
      <c r="L142" s="850"/>
      <c r="M142" s="1362"/>
      <c r="N142" s="850"/>
      <c r="O142" s="851"/>
      <c r="P142" s="850"/>
      <c r="Q142" s="1362"/>
      <c r="R142" s="850"/>
      <c r="S142" s="851"/>
      <c r="T142" s="850"/>
      <c r="U142" s="1362"/>
      <c r="V142" s="850"/>
      <c r="W142" s="851"/>
      <c r="X142" s="850"/>
      <c r="Y142" s="1362"/>
      <c r="Z142" s="850"/>
      <c r="AA142" s="851"/>
      <c r="AB142" s="850"/>
      <c r="AC142" s="1362"/>
      <c r="AD142" s="850"/>
      <c r="AE142" s="851"/>
      <c r="AF142" s="850"/>
      <c r="AG142" s="1356"/>
      <c r="AH142" s="1356"/>
      <c r="AI142" s="1365"/>
      <c r="AJ142" s="213"/>
      <c r="AK142" s="213"/>
    </row>
    <row r="143" spans="1:37" ht="9.9499999999999993" customHeight="1" x14ac:dyDescent="0.25">
      <c r="A143" s="1311"/>
      <c r="B143" s="1312"/>
      <c r="C143" s="1271"/>
      <c r="D143" s="1271"/>
      <c r="E143" s="1271"/>
      <c r="F143" s="849"/>
      <c r="G143" s="849"/>
      <c r="H143" s="849"/>
      <c r="I143" s="1363"/>
      <c r="J143" s="849"/>
      <c r="K143" s="849"/>
      <c r="L143" s="849"/>
      <c r="M143" s="1363"/>
      <c r="N143" s="849"/>
      <c r="O143" s="849"/>
      <c r="P143" s="849"/>
      <c r="Q143" s="1363"/>
      <c r="R143" s="849"/>
      <c r="S143" s="849"/>
      <c r="T143" s="849"/>
      <c r="U143" s="1363"/>
      <c r="V143" s="849"/>
      <c r="W143" s="849"/>
      <c r="X143" s="849"/>
      <c r="Y143" s="1363"/>
      <c r="Z143" s="849"/>
      <c r="AA143" s="849"/>
      <c r="AB143" s="849"/>
      <c r="AC143" s="1363"/>
      <c r="AD143" s="849"/>
      <c r="AE143" s="849"/>
      <c r="AF143" s="849"/>
      <c r="AG143" s="1357"/>
      <c r="AH143" s="1357"/>
      <c r="AI143" s="1366"/>
      <c r="AJ143" s="213"/>
      <c r="AK143" s="213"/>
    </row>
    <row r="144" spans="1:37" ht="9.9499999999999993" customHeight="1" x14ac:dyDescent="0.25">
      <c r="A144" s="270"/>
      <c r="B144" s="270"/>
      <c r="C144" s="270"/>
      <c r="D144" s="270"/>
      <c r="E144" s="270"/>
      <c r="F144" s="270"/>
      <c r="G144" s="270"/>
      <c r="H144" s="270"/>
      <c r="I144" s="270"/>
      <c r="J144" s="270"/>
      <c r="K144" s="270"/>
      <c r="L144" s="270"/>
      <c r="M144" s="852"/>
      <c r="N144" s="270"/>
      <c r="O144" s="270"/>
      <c r="P144" s="270"/>
      <c r="Q144" s="852"/>
      <c r="R144" s="270"/>
      <c r="S144" s="270"/>
      <c r="T144" s="270"/>
      <c r="U144" s="852"/>
      <c r="V144" s="270"/>
      <c r="W144" s="270"/>
      <c r="X144" s="270"/>
      <c r="Y144" s="852"/>
      <c r="Z144" s="270"/>
      <c r="AA144" s="270"/>
      <c r="AB144" s="270"/>
      <c r="AC144" s="852"/>
      <c r="AD144" s="270"/>
      <c r="AE144" s="270"/>
      <c r="AF144" s="270"/>
      <c r="AG144" s="853"/>
      <c r="AH144" s="853"/>
      <c r="AI144" s="856"/>
      <c r="AJ144" s="213"/>
      <c r="AK144" s="213"/>
    </row>
    <row r="145" spans="1:37" ht="9.9499999999999993" customHeight="1" x14ac:dyDescent="0.25">
      <c r="A145" s="1311">
        <v>7</v>
      </c>
      <c r="B145" s="1312">
        <v>1</v>
      </c>
      <c r="C145" s="1269" t="s">
        <v>5468</v>
      </c>
      <c r="D145" s="1269" t="s">
        <v>5475</v>
      </c>
      <c r="E145" s="1269" t="s">
        <v>6581</v>
      </c>
      <c r="F145" s="849"/>
      <c r="G145" s="849"/>
      <c r="H145" s="849"/>
      <c r="I145" s="1361"/>
      <c r="J145" s="849"/>
      <c r="K145" s="849"/>
      <c r="L145" s="849"/>
      <c r="M145" s="1361"/>
      <c r="N145" s="849"/>
      <c r="O145" s="849"/>
      <c r="P145" s="849"/>
      <c r="Q145" s="1361"/>
      <c r="R145" s="849"/>
      <c r="S145" s="849"/>
      <c r="T145" s="849"/>
      <c r="U145" s="1361"/>
      <c r="V145" s="849"/>
      <c r="W145" s="849"/>
      <c r="X145" s="849"/>
      <c r="Y145" s="1361"/>
      <c r="Z145" s="849"/>
      <c r="AA145" s="849"/>
      <c r="AB145" s="849"/>
      <c r="AC145" s="1361"/>
      <c r="AD145" s="849"/>
      <c r="AE145" s="849"/>
      <c r="AF145" s="849"/>
      <c r="AG145" s="1355"/>
      <c r="AH145" s="1355"/>
      <c r="AI145" s="1364"/>
      <c r="AJ145" s="213"/>
      <c r="AK145" s="213"/>
    </row>
    <row r="146" spans="1:37" ht="9.9499999999999993" customHeight="1" x14ac:dyDescent="0.25">
      <c r="A146" s="1311"/>
      <c r="B146" s="1312"/>
      <c r="C146" s="1270"/>
      <c r="D146" s="1270"/>
      <c r="E146" s="1270"/>
      <c r="F146" s="850"/>
      <c r="G146" s="851"/>
      <c r="H146" s="850"/>
      <c r="I146" s="1362"/>
      <c r="J146" s="850"/>
      <c r="K146" s="851"/>
      <c r="L146" s="850"/>
      <c r="M146" s="1362"/>
      <c r="N146" s="850"/>
      <c r="O146" s="851"/>
      <c r="P146" s="850"/>
      <c r="Q146" s="1362"/>
      <c r="R146" s="850"/>
      <c r="S146" s="851"/>
      <c r="T146" s="850"/>
      <c r="U146" s="1362"/>
      <c r="V146" s="850"/>
      <c r="W146" s="851"/>
      <c r="X146" s="850"/>
      <c r="Y146" s="1362"/>
      <c r="Z146" s="850"/>
      <c r="AA146" s="851"/>
      <c r="AB146" s="850"/>
      <c r="AC146" s="1362"/>
      <c r="AD146" s="850"/>
      <c r="AE146" s="851"/>
      <c r="AF146" s="850"/>
      <c r="AG146" s="1356"/>
      <c r="AH146" s="1356"/>
      <c r="AI146" s="1365"/>
      <c r="AJ146" s="213"/>
      <c r="AK146" s="213"/>
    </row>
    <row r="147" spans="1:37" ht="9.9499999999999993" customHeight="1" x14ac:dyDescent="0.25">
      <c r="A147" s="1311"/>
      <c r="B147" s="1312"/>
      <c r="C147" s="1271"/>
      <c r="D147" s="1271"/>
      <c r="E147" s="1271"/>
      <c r="F147" s="849"/>
      <c r="G147" s="849"/>
      <c r="H147" s="849"/>
      <c r="I147" s="1363"/>
      <c r="J147" s="849"/>
      <c r="K147" s="849"/>
      <c r="L147" s="849"/>
      <c r="M147" s="1363"/>
      <c r="N147" s="849"/>
      <c r="O147" s="849"/>
      <c r="P147" s="849"/>
      <c r="Q147" s="1363"/>
      <c r="R147" s="849"/>
      <c r="S147" s="849"/>
      <c r="T147" s="849"/>
      <c r="U147" s="1363"/>
      <c r="V147" s="849"/>
      <c r="W147" s="849"/>
      <c r="X147" s="849"/>
      <c r="Y147" s="1363"/>
      <c r="Z147" s="849"/>
      <c r="AA147" s="849"/>
      <c r="AB147" s="849"/>
      <c r="AC147" s="1363"/>
      <c r="AD147" s="849"/>
      <c r="AE147" s="849"/>
      <c r="AF147" s="849"/>
      <c r="AG147" s="1357"/>
      <c r="AH147" s="1357"/>
      <c r="AI147" s="1366"/>
      <c r="AJ147" s="213"/>
      <c r="AK147" s="213"/>
    </row>
    <row r="148" spans="1:37" ht="9.9499999999999993" customHeight="1" x14ac:dyDescent="0.25">
      <c r="A148" s="270"/>
      <c r="B148" s="270"/>
      <c r="C148" s="270"/>
      <c r="D148" s="270"/>
      <c r="E148" s="270"/>
      <c r="F148" s="270"/>
      <c r="G148" s="270"/>
      <c r="H148" s="270"/>
      <c r="I148" s="270"/>
      <c r="J148" s="270"/>
      <c r="K148" s="270"/>
      <c r="L148" s="270"/>
      <c r="M148" s="852"/>
      <c r="N148" s="270"/>
      <c r="O148" s="270"/>
      <c r="P148" s="270"/>
      <c r="Q148" s="852"/>
      <c r="R148" s="270"/>
      <c r="S148" s="270"/>
      <c r="T148" s="270"/>
      <c r="U148" s="852"/>
      <c r="V148" s="270"/>
      <c r="W148" s="270"/>
      <c r="X148" s="270"/>
      <c r="Y148" s="852"/>
      <c r="Z148" s="270"/>
      <c r="AA148" s="270"/>
      <c r="AB148" s="270"/>
      <c r="AC148" s="852"/>
      <c r="AD148" s="270"/>
      <c r="AE148" s="270"/>
      <c r="AF148" s="270"/>
      <c r="AG148" s="853"/>
      <c r="AH148" s="853"/>
      <c r="AI148" s="856"/>
      <c r="AJ148" s="213"/>
      <c r="AK148" s="213"/>
    </row>
    <row r="149" spans="1:37" ht="9.9499999999999993" customHeight="1" x14ac:dyDescent="0.25">
      <c r="A149" s="1311">
        <v>8</v>
      </c>
      <c r="B149" s="1312">
        <v>2</v>
      </c>
      <c r="C149" s="1269" t="s">
        <v>5458</v>
      </c>
      <c r="D149" s="1269" t="s">
        <v>5475</v>
      </c>
      <c r="E149" s="1269" t="s">
        <v>6581</v>
      </c>
      <c r="F149" s="849"/>
      <c r="G149" s="849"/>
      <c r="H149" s="849"/>
      <c r="I149" s="1361"/>
      <c r="J149" s="849"/>
      <c r="K149" s="849"/>
      <c r="L149" s="849"/>
      <c r="M149" s="1361"/>
      <c r="N149" s="849"/>
      <c r="O149" s="849"/>
      <c r="P149" s="849"/>
      <c r="Q149" s="1361"/>
      <c r="R149" s="849"/>
      <c r="S149" s="849"/>
      <c r="T149" s="849"/>
      <c r="U149" s="1361"/>
      <c r="V149" s="849"/>
      <c r="W149" s="849"/>
      <c r="X149" s="849"/>
      <c r="Y149" s="1361"/>
      <c r="Z149" s="849"/>
      <c r="AA149" s="849"/>
      <c r="AB149" s="849"/>
      <c r="AC149" s="1361"/>
      <c r="AD149" s="849"/>
      <c r="AE149" s="849"/>
      <c r="AF149" s="849"/>
      <c r="AG149" s="1355"/>
      <c r="AH149" s="1355"/>
      <c r="AI149" s="1364"/>
      <c r="AJ149" s="213"/>
      <c r="AK149" s="213"/>
    </row>
    <row r="150" spans="1:37" ht="9.9499999999999993" customHeight="1" x14ac:dyDescent="0.25">
      <c r="A150" s="1311"/>
      <c r="B150" s="1312"/>
      <c r="C150" s="1270"/>
      <c r="D150" s="1270"/>
      <c r="E150" s="1270"/>
      <c r="F150" s="850"/>
      <c r="G150" s="851"/>
      <c r="H150" s="850"/>
      <c r="I150" s="1362"/>
      <c r="J150" s="850"/>
      <c r="K150" s="851"/>
      <c r="L150" s="850"/>
      <c r="M150" s="1362"/>
      <c r="N150" s="850"/>
      <c r="O150" s="851"/>
      <c r="P150" s="850"/>
      <c r="Q150" s="1362"/>
      <c r="R150" s="850"/>
      <c r="S150" s="851"/>
      <c r="T150" s="850"/>
      <c r="U150" s="1362"/>
      <c r="V150" s="850"/>
      <c r="W150" s="851"/>
      <c r="X150" s="850"/>
      <c r="Y150" s="1362"/>
      <c r="Z150" s="850"/>
      <c r="AA150" s="851"/>
      <c r="AB150" s="850"/>
      <c r="AC150" s="1362"/>
      <c r="AD150" s="850"/>
      <c r="AE150" s="851"/>
      <c r="AF150" s="850"/>
      <c r="AG150" s="1356"/>
      <c r="AH150" s="1356"/>
      <c r="AI150" s="1365"/>
      <c r="AJ150" s="213"/>
      <c r="AK150" s="213"/>
    </row>
    <row r="151" spans="1:37" ht="9.9499999999999993" customHeight="1" x14ac:dyDescent="0.25">
      <c r="A151" s="1311"/>
      <c r="B151" s="1312"/>
      <c r="C151" s="1271"/>
      <c r="D151" s="1271"/>
      <c r="E151" s="1271"/>
      <c r="F151" s="849"/>
      <c r="G151" s="849"/>
      <c r="H151" s="849"/>
      <c r="I151" s="1363"/>
      <c r="J151" s="849"/>
      <c r="K151" s="849"/>
      <c r="L151" s="849"/>
      <c r="M151" s="1363"/>
      <c r="N151" s="849"/>
      <c r="O151" s="849"/>
      <c r="P151" s="849"/>
      <c r="Q151" s="1363"/>
      <c r="R151" s="849"/>
      <c r="S151" s="849"/>
      <c r="T151" s="849"/>
      <c r="U151" s="1363"/>
      <c r="V151" s="849"/>
      <c r="W151" s="849"/>
      <c r="X151" s="849"/>
      <c r="Y151" s="1363"/>
      <c r="Z151" s="849"/>
      <c r="AA151" s="849"/>
      <c r="AB151" s="849"/>
      <c r="AC151" s="1363"/>
      <c r="AD151" s="849"/>
      <c r="AE151" s="849"/>
      <c r="AF151" s="849"/>
      <c r="AG151" s="1357"/>
      <c r="AH151" s="1357"/>
      <c r="AI151" s="1366"/>
      <c r="AJ151" s="213"/>
      <c r="AK151" s="213"/>
    </row>
    <row r="152" spans="1:37" ht="9.9499999999999993" customHeight="1" x14ac:dyDescent="0.25">
      <c r="A152" s="270"/>
      <c r="B152" s="270"/>
      <c r="C152" s="270"/>
      <c r="D152" s="270"/>
      <c r="E152" s="270"/>
      <c r="F152" s="270"/>
      <c r="G152" s="270"/>
      <c r="H152" s="270"/>
      <c r="I152" s="270"/>
      <c r="J152" s="270"/>
      <c r="K152" s="270"/>
      <c r="L152" s="270"/>
      <c r="M152" s="852"/>
      <c r="N152" s="270"/>
      <c r="O152" s="270"/>
      <c r="P152" s="270"/>
      <c r="Q152" s="852"/>
      <c r="R152" s="270"/>
      <c r="S152" s="270"/>
      <c r="T152" s="270"/>
      <c r="U152" s="852"/>
      <c r="V152" s="270"/>
      <c r="W152" s="270"/>
      <c r="X152" s="270"/>
      <c r="Y152" s="852"/>
      <c r="Z152" s="270"/>
      <c r="AA152" s="270"/>
      <c r="AB152" s="270"/>
      <c r="AC152" s="852"/>
      <c r="AD152" s="270"/>
      <c r="AE152" s="270"/>
      <c r="AF152" s="270"/>
      <c r="AG152" s="853"/>
      <c r="AH152" s="853"/>
      <c r="AI152" s="856"/>
      <c r="AJ152" s="213"/>
      <c r="AK152" s="213"/>
    </row>
    <row r="153" spans="1:37" ht="9.9499999999999993" customHeight="1" x14ac:dyDescent="0.25">
      <c r="A153" s="1311">
        <v>9</v>
      </c>
      <c r="B153" s="1312">
        <v>2</v>
      </c>
      <c r="C153" s="1269" t="s">
        <v>5463</v>
      </c>
      <c r="D153" s="1269" t="s">
        <v>5475</v>
      </c>
      <c r="E153" s="1269" t="s">
        <v>6581</v>
      </c>
      <c r="F153" s="849"/>
      <c r="G153" s="849"/>
      <c r="H153" s="849"/>
      <c r="I153" s="1361"/>
      <c r="J153" s="849"/>
      <c r="K153" s="849"/>
      <c r="L153" s="849"/>
      <c r="M153" s="1361"/>
      <c r="N153" s="849"/>
      <c r="O153" s="849"/>
      <c r="P153" s="849"/>
      <c r="Q153" s="1361"/>
      <c r="R153" s="849"/>
      <c r="S153" s="849"/>
      <c r="T153" s="849"/>
      <c r="U153" s="1361"/>
      <c r="V153" s="849"/>
      <c r="W153" s="849"/>
      <c r="X153" s="849"/>
      <c r="Y153" s="1361"/>
      <c r="Z153" s="849"/>
      <c r="AA153" s="849"/>
      <c r="AB153" s="849"/>
      <c r="AC153" s="1361"/>
      <c r="AD153" s="849"/>
      <c r="AE153" s="849"/>
      <c r="AF153" s="849"/>
      <c r="AG153" s="1355"/>
      <c r="AH153" s="1355"/>
      <c r="AI153" s="1364"/>
      <c r="AJ153" s="213"/>
      <c r="AK153" s="213"/>
    </row>
    <row r="154" spans="1:37" ht="9.9499999999999993" customHeight="1" x14ac:dyDescent="0.25">
      <c r="A154" s="1311"/>
      <c r="B154" s="1312"/>
      <c r="C154" s="1270"/>
      <c r="D154" s="1270"/>
      <c r="E154" s="1270"/>
      <c r="F154" s="850"/>
      <c r="G154" s="851"/>
      <c r="H154" s="850"/>
      <c r="I154" s="1362"/>
      <c r="J154" s="850"/>
      <c r="K154" s="851"/>
      <c r="L154" s="850"/>
      <c r="M154" s="1362"/>
      <c r="N154" s="850"/>
      <c r="O154" s="851"/>
      <c r="P154" s="850"/>
      <c r="Q154" s="1362"/>
      <c r="R154" s="850"/>
      <c r="S154" s="851"/>
      <c r="T154" s="850"/>
      <c r="U154" s="1362"/>
      <c r="V154" s="850"/>
      <c r="W154" s="851"/>
      <c r="X154" s="850"/>
      <c r="Y154" s="1362"/>
      <c r="Z154" s="850"/>
      <c r="AA154" s="851"/>
      <c r="AB154" s="850"/>
      <c r="AC154" s="1362"/>
      <c r="AD154" s="850"/>
      <c r="AE154" s="851"/>
      <c r="AF154" s="850"/>
      <c r="AG154" s="1356"/>
      <c r="AH154" s="1356"/>
      <c r="AI154" s="1365"/>
      <c r="AJ154" s="213"/>
      <c r="AK154" s="213"/>
    </row>
    <row r="155" spans="1:37" ht="9.9499999999999993" customHeight="1" x14ac:dyDescent="0.25">
      <c r="A155" s="1311"/>
      <c r="B155" s="1312"/>
      <c r="C155" s="1271"/>
      <c r="D155" s="1271"/>
      <c r="E155" s="1271"/>
      <c r="F155" s="849"/>
      <c r="G155" s="849"/>
      <c r="H155" s="849"/>
      <c r="I155" s="1363"/>
      <c r="J155" s="849"/>
      <c r="K155" s="849"/>
      <c r="L155" s="849"/>
      <c r="M155" s="1363"/>
      <c r="N155" s="849"/>
      <c r="O155" s="849"/>
      <c r="P155" s="849"/>
      <c r="Q155" s="1363"/>
      <c r="R155" s="849"/>
      <c r="S155" s="849"/>
      <c r="T155" s="849"/>
      <c r="U155" s="1363"/>
      <c r="V155" s="849"/>
      <c r="W155" s="849"/>
      <c r="X155" s="849"/>
      <c r="Y155" s="1363"/>
      <c r="Z155" s="849"/>
      <c r="AA155" s="849"/>
      <c r="AB155" s="849"/>
      <c r="AC155" s="1363"/>
      <c r="AD155" s="849"/>
      <c r="AE155" s="849"/>
      <c r="AF155" s="849"/>
      <c r="AG155" s="1357"/>
      <c r="AH155" s="1357"/>
      <c r="AI155" s="1366"/>
      <c r="AJ155" s="213"/>
      <c r="AK155" s="213"/>
    </row>
    <row r="156" spans="1:37" ht="9.9499999999999993" customHeight="1" x14ac:dyDescent="0.25">
      <c r="A156" s="270"/>
      <c r="B156" s="270"/>
      <c r="C156" s="270"/>
      <c r="D156" s="270"/>
      <c r="E156" s="270"/>
      <c r="F156" s="270"/>
      <c r="G156" s="270"/>
      <c r="H156" s="270"/>
      <c r="I156" s="270"/>
      <c r="J156" s="270"/>
      <c r="K156" s="270"/>
      <c r="L156" s="270"/>
      <c r="M156" s="852"/>
      <c r="N156" s="270"/>
      <c r="O156" s="270"/>
      <c r="P156" s="270"/>
      <c r="Q156" s="852"/>
      <c r="R156" s="270"/>
      <c r="S156" s="270"/>
      <c r="T156" s="270"/>
      <c r="U156" s="852"/>
      <c r="V156" s="270"/>
      <c r="W156" s="270"/>
      <c r="X156" s="270"/>
      <c r="Y156" s="852"/>
      <c r="Z156" s="270"/>
      <c r="AA156" s="270"/>
      <c r="AB156" s="270"/>
      <c r="AC156" s="852"/>
      <c r="AD156" s="270"/>
      <c r="AE156" s="270"/>
      <c r="AF156" s="270"/>
      <c r="AG156" s="853"/>
      <c r="AH156" s="853"/>
      <c r="AI156" s="856"/>
      <c r="AJ156" s="213"/>
      <c r="AK156" s="213"/>
    </row>
    <row r="157" spans="1:37" ht="9.9499999999999993" customHeight="1" x14ac:dyDescent="0.25">
      <c r="A157" s="1311">
        <v>10</v>
      </c>
      <c r="B157" s="1312">
        <v>2</v>
      </c>
      <c r="C157" s="1269" t="s">
        <v>5464</v>
      </c>
      <c r="D157" s="1269" t="s">
        <v>5475</v>
      </c>
      <c r="E157" s="1269" t="s">
        <v>6581</v>
      </c>
      <c r="F157" s="849"/>
      <c r="G157" s="849"/>
      <c r="H157" s="849"/>
      <c r="I157" s="1361"/>
      <c r="J157" s="849"/>
      <c r="K157" s="849"/>
      <c r="L157" s="849"/>
      <c r="M157" s="1361"/>
      <c r="N157" s="849"/>
      <c r="O157" s="849"/>
      <c r="P157" s="849"/>
      <c r="Q157" s="1361"/>
      <c r="R157" s="849"/>
      <c r="S157" s="849"/>
      <c r="T157" s="849"/>
      <c r="U157" s="1361"/>
      <c r="V157" s="849"/>
      <c r="W157" s="849"/>
      <c r="X157" s="849"/>
      <c r="Y157" s="1361"/>
      <c r="Z157" s="849"/>
      <c r="AA157" s="849"/>
      <c r="AB157" s="849"/>
      <c r="AC157" s="1361"/>
      <c r="AD157" s="849"/>
      <c r="AE157" s="849"/>
      <c r="AF157" s="849"/>
      <c r="AG157" s="1355"/>
      <c r="AH157" s="1355"/>
      <c r="AI157" s="1364"/>
      <c r="AJ157" s="213"/>
      <c r="AK157" s="213"/>
    </row>
    <row r="158" spans="1:37" ht="9.9499999999999993" customHeight="1" x14ac:dyDescent="0.25">
      <c r="A158" s="1311"/>
      <c r="B158" s="1312"/>
      <c r="C158" s="1270"/>
      <c r="D158" s="1270"/>
      <c r="E158" s="1270"/>
      <c r="F158" s="850"/>
      <c r="G158" s="851"/>
      <c r="H158" s="850"/>
      <c r="I158" s="1362"/>
      <c r="J158" s="850"/>
      <c r="K158" s="851"/>
      <c r="L158" s="850"/>
      <c r="M158" s="1362"/>
      <c r="N158" s="850"/>
      <c r="O158" s="851"/>
      <c r="P158" s="850"/>
      <c r="Q158" s="1362"/>
      <c r="R158" s="850"/>
      <c r="S158" s="851"/>
      <c r="T158" s="850"/>
      <c r="U158" s="1362"/>
      <c r="V158" s="850"/>
      <c r="W158" s="851"/>
      <c r="X158" s="850"/>
      <c r="Y158" s="1362"/>
      <c r="Z158" s="850"/>
      <c r="AA158" s="851"/>
      <c r="AB158" s="850"/>
      <c r="AC158" s="1362"/>
      <c r="AD158" s="850"/>
      <c r="AE158" s="851"/>
      <c r="AF158" s="850"/>
      <c r="AG158" s="1356"/>
      <c r="AH158" s="1356"/>
      <c r="AI158" s="1365"/>
      <c r="AJ158" s="213"/>
      <c r="AK158" s="213"/>
    </row>
    <row r="159" spans="1:37" ht="9.9499999999999993" customHeight="1" x14ac:dyDescent="0.25">
      <c r="A159" s="1311"/>
      <c r="B159" s="1312"/>
      <c r="C159" s="1271"/>
      <c r="D159" s="1271"/>
      <c r="E159" s="1271"/>
      <c r="F159" s="849"/>
      <c r="G159" s="849"/>
      <c r="H159" s="849"/>
      <c r="I159" s="1363"/>
      <c r="J159" s="849"/>
      <c r="K159" s="849"/>
      <c r="L159" s="849"/>
      <c r="M159" s="1363"/>
      <c r="N159" s="849"/>
      <c r="O159" s="849"/>
      <c r="P159" s="849"/>
      <c r="Q159" s="1363"/>
      <c r="R159" s="849"/>
      <c r="S159" s="849"/>
      <c r="T159" s="849"/>
      <c r="U159" s="1363"/>
      <c r="V159" s="849"/>
      <c r="W159" s="849"/>
      <c r="X159" s="849"/>
      <c r="Y159" s="1363"/>
      <c r="Z159" s="849"/>
      <c r="AA159" s="849"/>
      <c r="AB159" s="849"/>
      <c r="AC159" s="1363"/>
      <c r="AD159" s="849"/>
      <c r="AE159" s="849"/>
      <c r="AF159" s="849"/>
      <c r="AG159" s="1357"/>
      <c r="AH159" s="1357"/>
      <c r="AI159" s="1366"/>
      <c r="AJ159" s="213"/>
      <c r="AK159" s="213"/>
    </row>
    <row r="160" spans="1:37" ht="9.9499999999999993" customHeight="1" x14ac:dyDescent="0.25">
      <c r="A160" s="270"/>
      <c r="B160" s="270"/>
      <c r="C160" s="270"/>
      <c r="D160" s="270"/>
      <c r="E160" s="270"/>
      <c r="F160" s="270"/>
      <c r="G160" s="270"/>
      <c r="H160" s="270"/>
      <c r="I160" s="270"/>
      <c r="J160" s="270"/>
      <c r="K160" s="270"/>
      <c r="L160" s="270"/>
      <c r="M160" s="852"/>
      <c r="N160" s="270"/>
      <c r="O160" s="270"/>
      <c r="P160" s="270"/>
      <c r="Q160" s="852"/>
      <c r="R160" s="270"/>
      <c r="S160" s="270"/>
      <c r="T160" s="270"/>
      <c r="U160" s="852"/>
      <c r="V160" s="270"/>
      <c r="W160" s="270"/>
      <c r="X160" s="270"/>
      <c r="Y160" s="852"/>
      <c r="Z160" s="270"/>
      <c r="AA160" s="270"/>
      <c r="AB160" s="270"/>
      <c r="AC160" s="852"/>
      <c r="AD160" s="270"/>
      <c r="AE160" s="270"/>
      <c r="AF160" s="270"/>
      <c r="AG160" s="853"/>
      <c r="AH160" s="853"/>
      <c r="AI160" s="856"/>
      <c r="AJ160" s="213"/>
      <c r="AK160" s="213"/>
    </row>
    <row r="161" spans="1:37" ht="9.9499999999999993" customHeight="1" x14ac:dyDescent="0.25">
      <c r="A161" s="1311">
        <v>11</v>
      </c>
      <c r="B161" s="1312">
        <v>2</v>
      </c>
      <c r="C161" s="1269" t="s">
        <v>5465</v>
      </c>
      <c r="D161" s="1269" t="s">
        <v>5475</v>
      </c>
      <c r="E161" s="1269" t="s">
        <v>6581</v>
      </c>
      <c r="F161" s="849"/>
      <c r="G161" s="849"/>
      <c r="H161" s="849"/>
      <c r="I161" s="1361"/>
      <c r="J161" s="849"/>
      <c r="K161" s="849"/>
      <c r="L161" s="849"/>
      <c r="M161" s="1361"/>
      <c r="N161" s="849"/>
      <c r="O161" s="849"/>
      <c r="P161" s="849"/>
      <c r="Q161" s="1361"/>
      <c r="R161" s="849"/>
      <c r="S161" s="849"/>
      <c r="T161" s="849"/>
      <c r="U161" s="1361"/>
      <c r="V161" s="849"/>
      <c r="W161" s="849"/>
      <c r="X161" s="849"/>
      <c r="Y161" s="1361"/>
      <c r="Z161" s="849"/>
      <c r="AA161" s="849"/>
      <c r="AB161" s="849"/>
      <c r="AC161" s="1361"/>
      <c r="AD161" s="849"/>
      <c r="AE161" s="849"/>
      <c r="AF161" s="849"/>
      <c r="AG161" s="1355"/>
      <c r="AH161" s="1355"/>
      <c r="AI161" s="1364"/>
      <c r="AJ161" s="213"/>
      <c r="AK161" s="213"/>
    </row>
    <row r="162" spans="1:37" ht="9.9499999999999993" customHeight="1" x14ac:dyDescent="0.25">
      <c r="A162" s="1311"/>
      <c r="B162" s="1312"/>
      <c r="C162" s="1270"/>
      <c r="D162" s="1270"/>
      <c r="E162" s="1270"/>
      <c r="F162" s="850"/>
      <c r="G162" s="851"/>
      <c r="H162" s="850"/>
      <c r="I162" s="1362"/>
      <c r="J162" s="850"/>
      <c r="K162" s="851"/>
      <c r="L162" s="850"/>
      <c r="M162" s="1362"/>
      <c r="N162" s="850"/>
      <c r="O162" s="851"/>
      <c r="P162" s="850"/>
      <c r="Q162" s="1362"/>
      <c r="R162" s="850"/>
      <c r="S162" s="851"/>
      <c r="T162" s="850"/>
      <c r="U162" s="1362"/>
      <c r="V162" s="850"/>
      <c r="W162" s="851"/>
      <c r="X162" s="850"/>
      <c r="Y162" s="1362"/>
      <c r="Z162" s="850"/>
      <c r="AA162" s="851"/>
      <c r="AB162" s="850"/>
      <c r="AC162" s="1362"/>
      <c r="AD162" s="850"/>
      <c r="AE162" s="851"/>
      <c r="AF162" s="850"/>
      <c r="AG162" s="1356"/>
      <c r="AH162" s="1356"/>
      <c r="AI162" s="1365"/>
      <c r="AJ162" s="213"/>
      <c r="AK162" s="213"/>
    </row>
    <row r="163" spans="1:37" ht="9.9499999999999993" customHeight="1" x14ac:dyDescent="0.25">
      <c r="A163" s="1311"/>
      <c r="B163" s="1312"/>
      <c r="C163" s="1271"/>
      <c r="D163" s="1271"/>
      <c r="E163" s="1271"/>
      <c r="F163" s="849"/>
      <c r="G163" s="849"/>
      <c r="H163" s="849"/>
      <c r="I163" s="1363"/>
      <c r="J163" s="849"/>
      <c r="K163" s="849"/>
      <c r="L163" s="849"/>
      <c r="M163" s="1363"/>
      <c r="N163" s="849"/>
      <c r="O163" s="849"/>
      <c r="P163" s="849"/>
      <c r="Q163" s="1363"/>
      <c r="R163" s="849"/>
      <c r="S163" s="849"/>
      <c r="T163" s="849"/>
      <c r="U163" s="1363"/>
      <c r="V163" s="849"/>
      <c r="W163" s="849"/>
      <c r="X163" s="849"/>
      <c r="Y163" s="1363"/>
      <c r="Z163" s="849"/>
      <c r="AA163" s="849"/>
      <c r="AB163" s="849"/>
      <c r="AC163" s="1363"/>
      <c r="AD163" s="849"/>
      <c r="AE163" s="849"/>
      <c r="AF163" s="849"/>
      <c r="AG163" s="1357"/>
      <c r="AH163" s="1357"/>
      <c r="AI163" s="1366"/>
      <c r="AJ163" s="213"/>
      <c r="AK163" s="213"/>
    </row>
    <row r="164" spans="1:37" ht="9.9499999999999993" customHeight="1" x14ac:dyDescent="0.25">
      <c r="A164" s="270"/>
      <c r="B164" s="270"/>
      <c r="C164" s="270"/>
      <c r="D164" s="270"/>
      <c r="E164" s="270"/>
      <c r="F164" s="270"/>
      <c r="G164" s="270"/>
      <c r="H164" s="270"/>
      <c r="I164" s="270"/>
      <c r="J164" s="270"/>
      <c r="K164" s="270"/>
      <c r="L164" s="270"/>
      <c r="M164" s="852"/>
      <c r="N164" s="270"/>
      <c r="O164" s="270"/>
      <c r="P164" s="270"/>
      <c r="Q164" s="852"/>
      <c r="R164" s="270"/>
      <c r="S164" s="270"/>
      <c r="T164" s="270"/>
      <c r="U164" s="852"/>
      <c r="V164" s="270"/>
      <c r="W164" s="270"/>
      <c r="X164" s="270"/>
      <c r="Y164" s="852"/>
      <c r="Z164" s="270"/>
      <c r="AA164" s="270"/>
      <c r="AB164" s="270"/>
      <c r="AC164" s="852"/>
      <c r="AD164" s="270"/>
      <c r="AE164" s="270"/>
      <c r="AF164" s="270"/>
      <c r="AG164" s="853"/>
      <c r="AH164" s="853"/>
      <c r="AI164" s="856"/>
      <c r="AJ164" s="213"/>
      <c r="AK164" s="213"/>
    </row>
    <row r="165" spans="1:37" ht="9.9499999999999993" customHeight="1" x14ac:dyDescent="0.25">
      <c r="A165" s="1311">
        <v>12</v>
      </c>
      <c r="B165" s="1312">
        <v>2</v>
      </c>
      <c r="C165" s="1269" t="s">
        <v>5466</v>
      </c>
      <c r="D165" s="1269" t="s">
        <v>5475</v>
      </c>
      <c r="E165" s="1269" t="s">
        <v>6581</v>
      </c>
      <c r="F165" s="849"/>
      <c r="G165" s="849"/>
      <c r="H165" s="849"/>
      <c r="I165" s="1361"/>
      <c r="J165" s="849"/>
      <c r="K165" s="849"/>
      <c r="L165" s="849"/>
      <c r="M165" s="1361"/>
      <c r="N165" s="849"/>
      <c r="O165" s="849"/>
      <c r="P165" s="849"/>
      <c r="Q165" s="1361"/>
      <c r="R165" s="849"/>
      <c r="S165" s="849"/>
      <c r="T165" s="849"/>
      <c r="U165" s="1361"/>
      <c r="V165" s="849"/>
      <c r="W165" s="849"/>
      <c r="X165" s="849"/>
      <c r="Y165" s="1361"/>
      <c r="Z165" s="849"/>
      <c r="AA165" s="849"/>
      <c r="AB165" s="849"/>
      <c r="AC165" s="1361"/>
      <c r="AD165" s="849"/>
      <c r="AE165" s="849"/>
      <c r="AF165" s="849"/>
      <c r="AG165" s="1355"/>
      <c r="AH165" s="1355"/>
      <c r="AI165" s="1364"/>
      <c r="AJ165" s="213"/>
      <c r="AK165" s="213"/>
    </row>
    <row r="166" spans="1:37" ht="9.9499999999999993" customHeight="1" x14ac:dyDescent="0.25">
      <c r="A166" s="1311"/>
      <c r="B166" s="1312"/>
      <c r="C166" s="1270"/>
      <c r="D166" s="1270"/>
      <c r="E166" s="1270"/>
      <c r="F166" s="850"/>
      <c r="G166" s="851"/>
      <c r="H166" s="850"/>
      <c r="I166" s="1362"/>
      <c r="J166" s="850"/>
      <c r="K166" s="851"/>
      <c r="L166" s="850"/>
      <c r="M166" s="1362"/>
      <c r="N166" s="850"/>
      <c r="O166" s="851"/>
      <c r="P166" s="850"/>
      <c r="Q166" s="1362"/>
      <c r="R166" s="850"/>
      <c r="S166" s="851"/>
      <c r="T166" s="850"/>
      <c r="U166" s="1362"/>
      <c r="V166" s="850"/>
      <c r="W166" s="851"/>
      <c r="X166" s="850"/>
      <c r="Y166" s="1362"/>
      <c r="Z166" s="850"/>
      <c r="AA166" s="851"/>
      <c r="AB166" s="850"/>
      <c r="AC166" s="1362"/>
      <c r="AD166" s="850"/>
      <c r="AE166" s="851"/>
      <c r="AF166" s="850"/>
      <c r="AG166" s="1356"/>
      <c r="AH166" s="1356"/>
      <c r="AI166" s="1365"/>
      <c r="AJ166" s="213"/>
      <c r="AK166" s="213"/>
    </row>
    <row r="167" spans="1:37" ht="9.9499999999999993" customHeight="1" x14ac:dyDescent="0.25">
      <c r="A167" s="1311"/>
      <c r="B167" s="1312"/>
      <c r="C167" s="1271"/>
      <c r="D167" s="1271"/>
      <c r="E167" s="1271"/>
      <c r="F167" s="849"/>
      <c r="G167" s="849"/>
      <c r="H167" s="849"/>
      <c r="I167" s="1363"/>
      <c r="J167" s="849"/>
      <c r="K167" s="849"/>
      <c r="L167" s="849"/>
      <c r="M167" s="1363"/>
      <c r="N167" s="849"/>
      <c r="O167" s="849"/>
      <c r="P167" s="849"/>
      <c r="Q167" s="1363"/>
      <c r="R167" s="849"/>
      <c r="S167" s="849"/>
      <c r="T167" s="849"/>
      <c r="U167" s="1363"/>
      <c r="V167" s="849"/>
      <c r="W167" s="849"/>
      <c r="X167" s="849"/>
      <c r="Y167" s="1363"/>
      <c r="Z167" s="849"/>
      <c r="AA167" s="849"/>
      <c r="AB167" s="849"/>
      <c r="AC167" s="1363"/>
      <c r="AD167" s="849"/>
      <c r="AE167" s="849"/>
      <c r="AF167" s="849"/>
      <c r="AG167" s="1357"/>
      <c r="AH167" s="1357"/>
      <c r="AI167" s="1366"/>
      <c r="AJ167" s="213"/>
      <c r="AK167" s="213"/>
    </row>
    <row r="168" spans="1:37" ht="9.9499999999999993" customHeight="1" x14ac:dyDescent="0.25">
      <c r="A168" s="270"/>
      <c r="B168" s="270"/>
      <c r="C168" s="270"/>
      <c r="D168" s="270"/>
      <c r="E168" s="270"/>
      <c r="F168" s="270"/>
      <c r="G168" s="270"/>
      <c r="H168" s="270"/>
      <c r="I168" s="270"/>
      <c r="J168" s="270"/>
      <c r="K168" s="270"/>
      <c r="L168" s="270"/>
      <c r="M168" s="852"/>
      <c r="N168" s="270"/>
      <c r="O168" s="270"/>
      <c r="P168" s="270"/>
      <c r="Q168" s="852"/>
      <c r="R168" s="270"/>
      <c r="S168" s="270"/>
      <c r="T168" s="270"/>
      <c r="U168" s="852"/>
      <c r="V168" s="270"/>
      <c r="W168" s="270"/>
      <c r="X168" s="270"/>
      <c r="Y168" s="852"/>
      <c r="Z168" s="270"/>
      <c r="AA168" s="270"/>
      <c r="AB168" s="270"/>
      <c r="AC168" s="852"/>
      <c r="AD168" s="270"/>
      <c r="AE168" s="270"/>
      <c r="AF168" s="270"/>
      <c r="AG168" s="853"/>
      <c r="AH168" s="853"/>
      <c r="AI168" s="856"/>
      <c r="AJ168" s="213"/>
      <c r="AK168" s="213"/>
    </row>
    <row r="169" spans="1:37" ht="9.9499999999999993" customHeight="1" x14ac:dyDescent="0.25">
      <c r="A169" s="1311">
        <v>13</v>
      </c>
      <c r="B169" s="1312">
        <v>2</v>
      </c>
      <c r="C169" s="1269" t="s">
        <v>5467</v>
      </c>
      <c r="D169" s="1269" t="s">
        <v>5475</v>
      </c>
      <c r="E169" s="1269" t="s">
        <v>6581</v>
      </c>
      <c r="F169" s="849"/>
      <c r="G169" s="849"/>
      <c r="H169" s="849"/>
      <c r="I169" s="1361"/>
      <c r="J169" s="849"/>
      <c r="K169" s="849"/>
      <c r="L169" s="849"/>
      <c r="M169" s="1361"/>
      <c r="N169" s="849"/>
      <c r="O169" s="849"/>
      <c r="P169" s="849"/>
      <c r="Q169" s="1361"/>
      <c r="R169" s="849"/>
      <c r="S169" s="849"/>
      <c r="T169" s="849"/>
      <c r="U169" s="1361"/>
      <c r="V169" s="849"/>
      <c r="W169" s="849"/>
      <c r="X169" s="849"/>
      <c r="Y169" s="1361"/>
      <c r="Z169" s="849"/>
      <c r="AA169" s="849"/>
      <c r="AB169" s="849"/>
      <c r="AC169" s="1361"/>
      <c r="AD169" s="849"/>
      <c r="AE169" s="849"/>
      <c r="AF169" s="849"/>
      <c r="AG169" s="1355"/>
      <c r="AH169" s="1355"/>
      <c r="AI169" s="1364"/>
      <c r="AJ169" s="213"/>
      <c r="AK169" s="213"/>
    </row>
    <row r="170" spans="1:37" ht="9.9499999999999993" customHeight="1" x14ac:dyDescent="0.25">
      <c r="A170" s="1311"/>
      <c r="B170" s="1312"/>
      <c r="C170" s="1270"/>
      <c r="D170" s="1270"/>
      <c r="E170" s="1270"/>
      <c r="F170" s="850"/>
      <c r="G170" s="851"/>
      <c r="H170" s="850"/>
      <c r="I170" s="1362"/>
      <c r="J170" s="850"/>
      <c r="K170" s="851"/>
      <c r="L170" s="850"/>
      <c r="M170" s="1362"/>
      <c r="N170" s="850"/>
      <c r="O170" s="851"/>
      <c r="P170" s="850"/>
      <c r="Q170" s="1362"/>
      <c r="R170" s="850"/>
      <c r="S170" s="851"/>
      <c r="T170" s="850"/>
      <c r="U170" s="1362"/>
      <c r="V170" s="850"/>
      <c r="W170" s="851"/>
      <c r="X170" s="850"/>
      <c r="Y170" s="1362"/>
      <c r="Z170" s="850"/>
      <c r="AA170" s="851"/>
      <c r="AB170" s="850"/>
      <c r="AC170" s="1362"/>
      <c r="AD170" s="850"/>
      <c r="AE170" s="851"/>
      <c r="AF170" s="850"/>
      <c r="AG170" s="1356"/>
      <c r="AH170" s="1356"/>
      <c r="AI170" s="1365"/>
      <c r="AJ170" s="213"/>
      <c r="AK170" s="213"/>
    </row>
    <row r="171" spans="1:37" ht="9.9499999999999993" customHeight="1" x14ac:dyDescent="0.25">
      <c r="A171" s="1311"/>
      <c r="B171" s="1312"/>
      <c r="C171" s="1271"/>
      <c r="D171" s="1271"/>
      <c r="E171" s="1271"/>
      <c r="F171" s="849"/>
      <c r="G171" s="849"/>
      <c r="H171" s="849"/>
      <c r="I171" s="1363"/>
      <c r="J171" s="849"/>
      <c r="K171" s="849"/>
      <c r="L171" s="849"/>
      <c r="M171" s="1363"/>
      <c r="N171" s="849"/>
      <c r="O171" s="849"/>
      <c r="P171" s="849"/>
      <c r="Q171" s="1363"/>
      <c r="R171" s="849"/>
      <c r="S171" s="849"/>
      <c r="T171" s="849"/>
      <c r="U171" s="1363"/>
      <c r="V171" s="849"/>
      <c r="W171" s="849"/>
      <c r="X171" s="849"/>
      <c r="Y171" s="1363"/>
      <c r="Z171" s="849"/>
      <c r="AA171" s="849"/>
      <c r="AB171" s="849"/>
      <c r="AC171" s="1363"/>
      <c r="AD171" s="849"/>
      <c r="AE171" s="849"/>
      <c r="AF171" s="849"/>
      <c r="AG171" s="1357"/>
      <c r="AH171" s="1357"/>
      <c r="AI171" s="1366"/>
      <c r="AJ171" s="213"/>
      <c r="AK171" s="213"/>
    </row>
    <row r="172" spans="1:37" ht="9.9499999999999993" customHeight="1" x14ac:dyDescent="0.25">
      <c r="A172" s="270"/>
      <c r="B172" s="270"/>
      <c r="C172" s="270"/>
      <c r="D172" s="270"/>
      <c r="E172" s="270"/>
      <c r="F172" s="270"/>
      <c r="G172" s="270"/>
      <c r="H172" s="270"/>
      <c r="I172" s="270"/>
      <c r="J172" s="270"/>
      <c r="K172" s="270"/>
      <c r="L172" s="270"/>
      <c r="M172" s="852"/>
      <c r="N172" s="270"/>
      <c r="O172" s="270"/>
      <c r="P172" s="270"/>
      <c r="Q172" s="852"/>
      <c r="R172" s="270"/>
      <c r="S172" s="270"/>
      <c r="T172" s="270"/>
      <c r="U172" s="852"/>
      <c r="V172" s="270"/>
      <c r="W172" s="270"/>
      <c r="X172" s="270"/>
      <c r="Y172" s="852"/>
      <c r="Z172" s="270"/>
      <c r="AA172" s="270"/>
      <c r="AB172" s="270"/>
      <c r="AC172" s="852"/>
      <c r="AD172" s="270"/>
      <c r="AE172" s="270"/>
      <c r="AF172" s="270"/>
      <c r="AG172" s="853"/>
      <c r="AH172" s="853"/>
      <c r="AI172" s="856"/>
      <c r="AJ172" s="213"/>
      <c r="AK172" s="213"/>
    </row>
    <row r="173" spans="1:37" ht="9.9499999999999993" customHeight="1" x14ac:dyDescent="0.25">
      <c r="A173" s="1311">
        <v>14</v>
      </c>
      <c r="B173" s="1312">
        <v>2</v>
      </c>
      <c r="C173" s="1269" t="s">
        <v>5468</v>
      </c>
      <c r="D173" s="1269" t="s">
        <v>5475</v>
      </c>
      <c r="E173" s="1269" t="s">
        <v>6581</v>
      </c>
      <c r="F173" s="849"/>
      <c r="G173" s="849"/>
      <c r="H173" s="849"/>
      <c r="I173" s="1361"/>
      <c r="J173" s="849"/>
      <c r="K173" s="849"/>
      <c r="L173" s="849"/>
      <c r="M173" s="1361"/>
      <c r="N173" s="849"/>
      <c r="O173" s="849"/>
      <c r="P173" s="849"/>
      <c r="Q173" s="1361"/>
      <c r="R173" s="849"/>
      <c r="S173" s="849"/>
      <c r="T173" s="849"/>
      <c r="U173" s="1361"/>
      <c r="V173" s="849"/>
      <c r="W173" s="849"/>
      <c r="X173" s="849"/>
      <c r="Y173" s="1361"/>
      <c r="Z173" s="849"/>
      <c r="AA173" s="849"/>
      <c r="AB173" s="849"/>
      <c r="AC173" s="1361"/>
      <c r="AD173" s="849"/>
      <c r="AE173" s="849"/>
      <c r="AF173" s="849"/>
      <c r="AG173" s="1355"/>
      <c r="AH173" s="1355"/>
      <c r="AI173" s="1364"/>
      <c r="AJ173" s="213"/>
      <c r="AK173" s="213"/>
    </row>
    <row r="174" spans="1:37" ht="9.9499999999999993" customHeight="1" x14ac:dyDescent="0.25">
      <c r="A174" s="1311"/>
      <c r="B174" s="1312"/>
      <c r="C174" s="1270"/>
      <c r="D174" s="1270"/>
      <c r="E174" s="1270"/>
      <c r="F174" s="850"/>
      <c r="G174" s="851"/>
      <c r="H174" s="850"/>
      <c r="I174" s="1362"/>
      <c r="J174" s="850"/>
      <c r="K174" s="851"/>
      <c r="L174" s="850"/>
      <c r="M174" s="1362"/>
      <c r="N174" s="850"/>
      <c r="O174" s="851"/>
      <c r="P174" s="850"/>
      <c r="Q174" s="1362"/>
      <c r="R174" s="850"/>
      <c r="S174" s="851"/>
      <c r="T174" s="850"/>
      <c r="U174" s="1362"/>
      <c r="V174" s="850"/>
      <c r="W174" s="851"/>
      <c r="X174" s="850"/>
      <c r="Y174" s="1362"/>
      <c r="Z174" s="850"/>
      <c r="AA174" s="851"/>
      <c r="AB174" s="850"/>
      <c r="AC174" s="1362"/>
      <c r="AD174" s="850"/>
      <c r="AE174" s="851"/>
      <c r="AF174" s="850"/>
      <c r="AG174" s="1356"/>
      <c r="AH174" s="1356"/>
      <c r="AI174" s="1365"/>
      <c r="AJ174" s="213"/>
      <c r="AK174" s="213"/>
    </row>
    <row r="175" spans="1:37" ht="9.9499999999999993" customHeight="1" x14ac:dyDescent="0.25">
      <c r="A175" s="1311"/>
      <c r="B175" s="1312"/>
      <c r="C175" s="1271"/>
      <c r="D175" s="1271"/>
      <c r="E175" s="1271"/>
      <c r="F175" s="849"/>
      <c r="G175" s="849"/>
      <c r="H175" s="849"/>
      <c r="I175" s="1363"/>
      <c r="J175" s="849"/>
      <c r="K175" s="849"/>
      <c r="L175" s="849"/>
      <c r="M175" s="1363"/>
      <c r="N175" s="849"/>
      <c r="O175" s="849"/>
      <c r="P175" s="849"/>
      <c r="Q175" s="1363"/>
      <c r="R175" s="849"/>
      <c r="S175" s="849"/>
      <c r="T175" s="849"/>
      <c r="U175" s="1363"/>
      <c r="V175" s="849"/>
      <c r="W175" s="849"/>
      <c r="X175" s="849"/>
      <c r="Y175" s="1363"/>
      <c r="Z175" s="849"/>
      <c r="AA175" s="849"/>
      <c r="AB175" s="849"/>
      <c r="AC175" s="1363"/>
      <c r="AD175" s="849"/>
      <c r="AE175" s="849"/>
      <c r="AF175" s="849"/>
      <c r="AG175" s="1357"/>
      <c r="AH175" s="1357"/>
      <c r="AI175" s="1366"/>
      <c r="AJ175" s="213"/>
      <c r="AK175" s="213"/>
    </row>
    <row r="176" spans="1:37" ht="9.9499999999999993" customHeight="1" x14ac:dyDescent="0.25">
      <c r="A176" s="270"/>
      <c r="B176" s="270"/>
      <c r="C176" s="270"/>
      <c r="D176" s="270"/>
      <c r="E176" s="270"/>
      <c r="F176" s="270"/>
      <c r="G176" s="270"/>
      <c r="H176" s="270"/>
      <c r="I176" s="270"/>
      <c r="J176" s="270"/>
      <c r="K176" s="270"/>
      <c r="L176" s="270"/>
      <c r="M176" s="852"/>
      <c r="N176" s="270"/>
      <c r="O176" s="270"/>
      <c r="P176" s="270"/>
      <c r="Q176" s="852"/>
      <c r="R176" s="270"/>
      <c r="S176" s="270"/>
      <c r="T176" s="270"/>
      <c r="U176" s="852"/>
      <c r="V176" s="270"/>
      <c r="W176" s="270"/>
      <c r="X176" s="270"/>
      <c r="Y176" s="852"/>
      <c r="Z176" s="270"/>
      <c r="AA176" s="270"/>
      <c r="AB176" s="270"/>
      <c r="AC176" s="852"/>
      <c r="AD176" s="270"/>
      <c r="AE176" s="270"/>
      <c r="AF176" s="270"/>
      <c r="AG176" s="853"/>
      <c r="AH176" s="853"/>
      <c r="AI176" s="856"/>
      <c r="AJ176" s="213"/>
      <c r="AK176" s="213"/>
    </row>
    <row r="177" spans="1:37" ht="9.9499999999999993" customHeight="1" x14ac:dyDescent="0.25">
      <c r="A177" s="1311">
        <v>15</v>
      </c>
      <c r="B177" s="1312">
        <v>3</v>
      </c>
      <c r="C177" s="1269" t="s">
        <v>5458</v>
      </c>
      <c r="D177" s="1269" t="s">
        <v>5475</v>
      </c>
      <c r="E177" s="1269" t="s">
        <v>6581</v>
      </c>
      <c r="F177" s="849"/>
      <c r="G177" s="849"/>
      <c r="H177" s="849"/>
      <c r="I177" s="1361"/>
      <c r="J177" s="849"/>
      <c r="K177" s="849"/>
      <c r="L177" s="849"/>
      <c r="M177" s="1361"/>
      <c r="N177" s="849"/>
      <c r="O177" s="849"/>
      <c r="P177" s="849"/>
      <c r="Q177" s="1361"/>
      <c r="R177" s="849"/>
      <c r="S177" s="849"/>
      <c r="T177" s="849"/>
      <c r="U177" s="1361"/>
      <c r="V177" s="849"/>
      <c r="W177" s="849"/>
      <c r="X177" s="849"/>
      <c r="Y177" s="1361"/>
      <c r="Z177" s="849"/>
      <c r="AA177" s="849"/>
      <c r="AB177" s="849"/>
      <c r="AC177" s="1361"/>
      <c r="AD177" s="849"/>
      <c r="AE177" s="849"/>
      <c r="AF177" s="849"/>
      <c r="AG177" s="1355"/>
      <c r="AH177" s="1355"/>
      <c r="AI177" s="1364"/>
      <c r="AJ177" s="213"/>
      <c r="AK177" s="213"/>
    </row>
    <row r="178" spans="1:37" ht="9.9499999999999993" customHeight="1" x14ac:dyDescent="0.25">
      <c r="A178" s="1311"/>
      <c r="B178" s="1312"/>
      <c r="C178" s="1270"/>
      <c r="D178" s="1270"/>
      <c r="E178" s="1270"/>
      <c r="F178" s="850"/>
      <c r="G178" s="851"/>
      <c r="H178" s="850"/>
      <c r="I178" s="1362"/>
      <c r="J178" s="850"/>
      <c r="K178" s="851"/>
      <c r="L178" s="850"/>
      <c r="M178" s="1362"/>
      <c r="N178" s="850"/>
      <c r="O178" s="851"/>
      <c r="P178" s="850"/>
      <c r="Q178" s="1362"/>
      <c r="R178" s="850"/>
      <c r="S178" s="851"/>
      <c r="T178" s="850"/>
      <c r="U178" s="1362"/>
      <c r="V178" s="850"/>
      <c r="W178" s="851"/>
      <c r="X178" s="850"/>
      <c r="Y178" s="1362"/>
      <c r="Z178" s="850"/>
      <c r="AA178" s="851"/>
      <c r="AB178" s="850"/>
      <c r="AC178" s="1362"/>
      <c r="AD178" s="850"/>
      <c r="AE178" s="851"/>
      <c r="AF178" s="850"/>
      <c r="AG178" s="1356"/>
      <c r="AH178" s="1356"/>
      <c r="AI178" s="1365"/>
      <c r="AJ178" s="213"/>
      <c r="AK178" s="213"/>
    </row>
    <row r="179" spans="1:37" ht="9.9499999999999993" customHeight="1" x14ac:dyDescent="0.25">
      <c r="A179" s="1311"/>
      <c r="B179" s="1312"/>
      <c r="C179" s="1271"/>
      <c r="D179" s="1271"/>
      <c r="E179" s="1271"/>
      <c r="F179" s="849"/>
      <c r="G179" s="849"/>
      <c r="H179" s="849"/>
      <c r="I179" s="1363"/>
      <c r="J179" s="849"/>
      <c r="K179" s="849"/>
      <c r="L179" s="849"/>
      <c r="M179" s="1363"/>
      <c r="N179" s="849"/>
      <c r="O179" s="849"/>
      <c r="P179" s="849"/>
      <c r="Q179" s="1363"/>
      <c r="R179" s="849"/>
      <c r="S179" s="849"/>
      <c r="T179" s="849"/>
      <c r="U179" s="1363"/>
      <c r="V179" s="849"/>
      <c r="W179" s="849"/>
      <c r="X179" s="849"/>
      <c r="Y179" s="1363"/>
      <c r="Z179" s="849"/>
      <c r="AA179" s="849"/>
      <c r="AB179" s="849"/>
      <c r="AC179" s="1363"/>
      <c r="AD179" s="849"/>
      <c r="AE179" s="849"/>
      <c r="AF179" s="849"/>
      <c r="AG179" s="1357"/>
      <c r="AH179" s="1357"/>
      <c r="AI179" s="1366"/>
      <c r="AJ179" s="213"/>
      <c r="AK179" s="213"/>
    </row>
    <row r="180" spans="1:37" ht="9.9499999999999993" customHeight="1" x14ac:dyDescent="0.25">
      <c r="A180" s="270"/>
      <c r="B180" s="270"/>
      <c r="C180" s="270"/>
      <c r="D180" s="270"/>
      <c r="E180" s="270"/>
      <c r="F180" s="270"/>
      <c r="G180" s="270"/>
      <c r="H180" s="270"/>
      <c r="I180" s="270"/>
      <c r="J180" s="270"/>
      <c r="K180" s="270"/>
      <c r="L180" s="270"/>
      <c r="M180" s="852"/>
      <c r="N180" s="270"/>
      <c r="O180" s="270"/>
      <c r="P180" s="270"/>
      <c r="Q180" s="852"/>
      <c r="R180" s="270"/>
      <c r="S180" s="270"/>
      <c r="T180" s="270"/>
      <c r="U180" s="852"/>
      <c r="V180" s="270"/>
      <c r="W180" s="270"/>
      <c r="X180" s="270"/>
      <c r="Y180" s="852"/>
      <c r="Z180" s="270"/>
      <c r="AA180" s="270"/>
      <c r="AB180" s="270"/>
      <c r="AC180" s="852"/>
      <c r="AD180" s="270"/>
      <c r="AE180" s="270"/>
      <c r="AF180" s="270"/>
      <c r="AG180" s="853"/>
      <c r="AH180" s="853"/>
      <c r="AI180" s="856"/>
      <c r="AJ180" s="213"/>
      <c r="AK180" s="213"/>
    </row>
    <row r="181" spans="1:37" ht="9.9499999999999993" customHeight="1" x14ac:dyDescent="0.25">
      <c r="A181" s="1311">
        <v>16</v>
      </c>
      <c r="B181" s="1312">
        <v>3</v>
      </c>
      <c r="C181" s="1269" t="s">
        <v>5463</v>
      </c>
      <c r="D181" s="1269" t="s">
        <v>5475</v>
      </c>
      <c r="E181" s="1269" t="s">
        <v>6581</v>
      </c>
      <c r="F181" s="849"/>
      <c r="G181" s="849"/>
      <c r="H181" s="849"/>
      <c r="I181" s="1361"/>
      <c r="J181" s="849"/>
      <c r="K181" s="849"/>
      <c r="L181" s="849"/>
      <c r="M181" s="1361"/>
      <c r="N181" s="849"/>
      <c r="O181" s="849"/>
      <c r="P181" s="849"/>
      <c r="Q181" s="1361"/>
      <c r="R181" s="849"/>
      <c r="S181" s="849"/>
      <c r="T181" s="849"/>
      <c r="U181" s="1361"/>
      <c r="V181" s="849"/>
      <c r="W181" s="849"/>
      <c r="X181" s="849"/>
      <c r="Y181" s="1361"/>
      <c r="Z181" s="849"/>
      <c r="AA181" s="849"/>
      <c r="AB181" s="849"/>
      <c r="AC181" s="1361"/>
      <c r="AD181" s="849"/>
      <c r="AE181" s="849"/>
      <c r="AF181" s="849"/>
      <c r="AG181" s="1355"/>
      <c r="AH181" s="1355"/>
      <c r="AI181" s="1364"/>
      <c r="AJ181" s="213"/>
      <c r="AK181" s="213"/>
    </row>
    <row r="182" spans="1:37" ht="9.9499999999999993" customHeight="1" x14ac:dyDescent="0.25">
      <c r="A182" s="1311"/>
      <c r="B182" s="1312"/>
      <c r="C182" s="1270"/>
      <c r="D182" s="1270"/>
      <c r="E182" s="1270"/>
      <c r="F182" s="850"/>
      <c r="G182" s="851"/>
      <c r="H182" s="850"/>
      <c r="I182" s="1362"/>
      <c r="J182" s="850"/>
      <c r="K182" s="851"/>
      <c r="L182" s="850"/>
      <c r="M182" s="1362"/>
      <c r="N182" s="850"/>
      <c r="O182" s="851"/>
      <c r="P182" s="850"/>
      <c r="Q182" s="1362"/>
      <c r="R182" s="850"/>
      <c r="S182" s="851"/>
      <c r="T182" s="850"/>
      <c r="U182" s="1362"/>
      <c r="V182" s="850"/>
      <c r="W182" s="851"/>
      <c r="X182" s="850"/>
      <c r="Y182" s="1362"/>
      <c r="Z182" s="850"/>
      <c r="AA182" s="851"/>
      <c r="AB182" s="850"/>
      <c r="AC182" s="1362"/>
      <c r="AD182" s="850"/>
      <c r="AE182" s="851"/>
      <c r="AF182" s="850"/>
      <c r="AG182" s="1356"/>
      <c r="AH182" s="1356"/>
      <c r="AI182" s="1365"/>
      <c r="AJ182" s="213"/>
      <c r="AK182" s="213"/>
    </row>
    <row r="183" spans="1:37" ht="9.9499999999999993" customHeight="1" x14ac:dyDescent="0.25">
      <c r="A183" s="1311"/>
      <c r="B183" s="1312"/>
      <c r="C183" s="1271"/>
      <c r="D183" s="1271"/>
      <c r="E183" s="1271"/>
      <c r="F183" s="849"/>
      <c r="G183" s="849"/>
      <c r="H183" s="849"/>
      <c r="I183" s="1363"/>
      <c r="J183" s="849"/>
      <c r="K183" s="849"/>
      <c r="L183" s="849"/>
      <c r="M183" s="1363"/>
      <c r="N183" s="849"/>
      <c r="O183" s="849"/>
      <c r="P183" s="849"/>
      <c r="Q183" s="1363"/>
      <c r="R183" s="849"/>
      <c r="S183" s="849"/>
      <c r="T183" s="849"/>
      <c r="U183" s="1363"/>
      <c r="V183" s="849"/>
      <c r="W183" s="849"/>
      <c r="X183" s="849"/>
      <c r="Y183" s="1363"/>
      <c r="Z183" s="849"/>
      <c r="AA183" s="849"/>
      <c r="AB183" s="849"/>
      <c r="AC183" s="1363"/>
      <c r="AD183" s="849"/>
      <c r="AE183" s="849"/>
      <c r="AF183" s="849"/>
      <c r="AG183" s="1357"/>
      <c r="AH183" s="1357"/>
      <c r="AI183" s="1366"/>
      <c r="AJ183" s="213"/>
      <c r="AK183" s="213"/>
    </row>
    <row r="184" spans="1:37" ht="9.9499999999999993" customHeight="1" x14ac:dyDescent="0.25">
      <c r="A184" s="270"/>
      <c r="B184" s="270"/>
      <c r="C184" s="270"/>
      <c r="D184" s="270"/>
      <c r="E184" s="270"/>
      <c r="F184" s="270"/>
      <c r="G184" s="270"/>
      <c r="H184" s="270"/>
      <c r="I184" s="270"/>
      <c r="J184" s="270"/>
      <c r="K184" s="270"/>
      <c r="L184" s="270"/>
      <c r="M184" s="852"/>
      <c r="N184" s="270"/>
      <c r="O184" s="270"/>
      <c r="P184" s="270"/>
      <c r="Q184" s="852"/>
      <c r="R184" s="270"/>
      <c r="S184" s="270"/>
      <c r="T184" s="270"/>
      <c r="U184" s="852"/>
      <c r="V184" s="270"/>
      <c r="W184" s="270"/>
      <c r="X184" s="270"/>
      <c r="Y184" s="852"/>
      <c r="Z184" s="270"/>
      <c r="AA184" s="270"/>
      <c r="AB184" s="270"/>
      <c r="AC184" s="852"/>
      <c r="AD184" s="270"/>
      <c r="AE184" s="270"/>
      <c r="AF184" s="270"/>
      <c r="AG184" s="853"/>
      <c r="AH184" s="853"/>
      <c r="AI184" s="856"/>
      <c r="AJ184" s="213"/>
      <c r="AK184" s="213"/>
    </row>
    <row r="185" spans="1:37" ht="9.9499999999999993" customHeight="1" x14ac:dyDescent="0.25">
      <c r="A185" s="1311">
        <v>17</v>
      </c>
      <c r="B185" s="1312">
        <v>3</v>
      </c>
      <c r="C185" s="1269" t="s">
        <v>5464</v>
      </c>
      <c r="D185" s="1269" t="s">
        <v>5475</v>
      </c>
      <c r="E185" s="1269" t="s">
        <v>6581</v>
      </c>
      <c r="F185" s="849"/>
      <c r="G185" s="849"/>
      <c r="H185" s="849"/>
      <c r="I185" s="1361"/>
      <c r="J185" s="849"/>
      <c r="K185" s="849"/>
      <c r="L185" s="849"/>
      <c r="M185" s="1361"/>
      <c r="N185" s="849"/>
      <c r="O185" s="849"/>
      <c r="P185" s="849"/>
      <c r="Q185" s="1361"/>
      <c r="R185" s="849"/>
      <c r="S185" s="849"/>
      <c r="T185" s="849"/>
      <c r="U185" s="1361"/>
      <c r="V185" s="849"/>
      <c r="W185" s="849"/>
      <c r="X185" s="849"/>
      <c r="Y185" s="1361"/>
      <c r="Z185" s="849"/>
      <c r="AA185" s="849"/>
      <c r="AB185" s="849"/>
      <c r="AC185" s="1361"/>
      <c r="AD185" s="849"/>
      <c r="AE185" s="849"/>
      <c r="AF185" s="849"/>
      <c r="AG185" s="1355"/>
      <c r="AH185" s="1355"/>
      <c r="AI185" s="1364"/>
      <c r="AJ185" s="213"/>
      <c r="AK185" s="213"/>
    </row>
    <row r="186" spans="1:37" ht="9.9499999999999993" customHeight="1" x14ac:dyDescent="0.25">
      <c r="A186" s="1311"/>
      <c r="B186" s="1312"/>
      <c r="C186" s="1270"/>
      <c r="D186" s="1270"/>
      <c r="E186" s="1270"/>
      <c r="F186" s="850"/>
      <c r="G186" s="851"/>
      <c r="H186" s="850"/>
      <c r="I186" s="1362"/>
      <c r="J186" s="850"/>
      <c r="K186" s="851"/>
      <c r="L186" s="850"/>
      <c r="M186" s="1362"/>
      <c r="N186" s="850"/>
      <c r="O186" s="851"/>
      <c r="P186" s="850"/>
      <c r="Q186" s="1362"/>
      <c r="R186" s="850"/>
      <c r="S186" s="851"/>
      <c r="T186" s="850"/>
      <c r="U186" s="1362"/>
      <c r="V186" s="850"/>
      <c r="W186" s="851"/>
      <c r="X186" s="850"/>
      <c r="Y186" s="1362"/>
      <c r="Z186" s="850"/>
      <c r="AA186" s="851"/>
      <c r="AB186" s="850"/>
      <c r="AC186" s="1362"/>
      <c r="AD186" s="850"/>
      <c r="AE186" s="851"/>
      <c r="AF186" s="850"/>
      <c r="AG186" s="1356"/>
      <c r="AH186" s="1356"/>
      <c r="AI186" s="1365"/>
      <c r="AJ186" s="213"/>
      <c r="AK186" s="213"/>
    </row>
    <row r="187" spans="1:37" ht="9.9499999999999993" customHeight="1" x14ac:dyDescent="0.25">
      <c r="A187" s="1311"/>
      <c r="B187" s="1312"/>
      <c r="C187" s="1271"/>
      <c r="D187" s="1271"/>
      <c r="E187" s="1271"/>
      <c r="F187" s="849"/>
      <c r="G187" s="849"/>
      <c r="H187" s="849"/>
      <c r="I187" s="1363"/>
      <c r="J187" s="849"/>
      <c r="K187" s="849"/>
      <c r="L187" s="849"/>
      <c r="M187" s="1363"/>
      <c r="N187" s="849"/>
      <c r="O187" s="849"/>
      <c r="P187" s="849"/>
      <c r="Q187" s="1363"/>
      <c r="R187" s="849"/>
      <c r="S187" s="849"/>
      <c r="T187" s="849"/>
      <c r="U187" s="1363"/>
      <c r="V187" s="849"/>
      <c r="W187" s="849"/>
      <c r="X187" s="849"/>
      <c r="Y187" s="1363"/>
      <c r="Z187" s="849"/>
      <c r="AA187" s="849"/>
      <c r="AB187" s="849"/>
      <c r="AC187" s="1363"/>
      <c r="AD187" s="849"/>
      <c r="AE187" s="849"/>
      <c r="AF187" s="849"/>
      <c r="AG187" s="1357"/>
      <c r="AH187" s="1357"/>
      <c r="AI187" s="1366"/>
      <c r="AJ187" s="213"/>
      <c r="AK187" s="213"/>
    </row>
    <row r="188" spans="1:37" ht="9.9499999999999993" customHeight="1" x14ac:dyDescent="0.25">
      <c r="A188" s="270"/>
      <c r="B188" s="270"/>
      <c r="C188" s="270"/>
      <c r="D188" s="270"/>
      <c r="E188" s="270"/>
      <c r="F188" s="270"/>
      <c r="G188" s="270"/>
      <c r="H188" s="270"/>
      <c r="I188" s="270"/>
      <c r="J188" s="270"/>
      <c r="K188" s="270"/>
      <c r="L188" s="270"/>
      <c r="M188" s="852"/>
      <c r="N188" s="270"/>
      <c r="O188" s="270"/>
      <c r="P188" s="270"/>
      <c r="Q188" s="852"/>
      <c r="R188" s="270"/>
      <c r="S188" s="270"/>
      <c r="T188" s="270"/>
      <c r="U188" s="852"/>
      <c r="V188" s="270"/>
      <c r="W188" s="270"/>
      <c r="X188" s="270"/>
      <c r="Y188" s="852"/>
      <c r="Z188" s="270"/>
      <c r="AA188" s="270"/>
      <c r="AB188" s="270"/>
      <c r="AC188" s="852"/>
      <c r="AD188" s="270"/>
      <c r="AE188" s="270"/>
      <c r="AF188" s="270"/>
      <c r="AG188" s="853"/>
      <c r="AH188" s="853"/>
      <c r="AI188" s="856"/>
      <c r="AJ188" s="213"/>
      <c r="AK188" s="213"/>
    </row>
    <row r="189" spans="1:37" ht="9.9499999999999993" customHeight="1" x14ac:dyDescent="0.25">
      <c r="A189" s="1311">
        <v>18</v>
      </c>
      <c r="B189" s="1312">
        <v>3</v>
      </c>
      <c r="C189" s="1269" t="s">
        <v>5465</v>
      </c>
      <c r="D189" s="1269" t="s">
        <v>5475</v>
      </c>
      <c r="E189" s="1269" t="s">
        <v>6581</v>
      </c>
      <c r="F189" s="849"/>
      <c r="G189" s="849"/>
      <c r="H189" s="849"/>
      <c r="I189" s="1361"/>
      <c r="J189" s="849"/>
      <c r="K189" s="849"/>
      <c r="L189" s="849"/>
      <c r="M189" s="1361"/>
      <c r="N189" s="849"/>
      <c r="O189" s="849"/>
      <c r="P189" s="849"/>
      <c r="Q189" s="1361"/>
      <c r="R189" s="849"/>
      <c r="S189" s="849"/>
      <c r="T189" s="849"/>
      <c r="U189" s="1361"/>
      <c r="V189" s="849"/>
      <c r="W189" s="849"/>
      <c r="X189" s="849"/>
      <c r="Y189" s="1361"/>
      <c r="Z189" s="849"/>
      <c r="AA189" s="849"/>
      <c r="AB189" s="849"/>
      <c r="AC189" s="1361"/>
      <c r="AD189" s="849"/>
      <c r="AE189" s="849"/>
      <c r="AF189" s="849"/>
      <c r="AG189" s="1355"/>
      <c r="AH189" s="1355"/>
      <c r="AI189" s="1364"/>
      <c r="AJ189" s="213"/>
      <c r="AK189" s="213"/>
    </row>
    <row r="190" spans="1:37" ht="9.9499999999999993" customHeight="1" x14ac:dyDescent="0.25">
      <c r="A190" s="1311"/>
      <c r="B190" s="1312"/>
      <c r="C190" s="1270"/>
      <c r="D190" s="1270"/>
      <c r="E190" s="1270"/>
      <c r="F190" s="850"/>
      <c r="G190" s="851"/>
      <c r="H190" s="850"/>
      <c r="I190" s="1362"/>
      <c r="J190" s="850"/>
      <c r="K190" s="851"/>
      <c r="L190" s="850"/>
      <c r="M190" s="1362"/>
      <c r="N190" s="850"/>
      <c r="O190" s="851"/>
      <c r="P190" s="850"/>
      <c r="Q190" s="1362"/>
      <c r="R190" s="850"/>
      <c r="S190" s="851"/>
      <c r="T190" s="850"/>
      <c r="U190" s="1362"/>
      <c r="V190" s="850"/>
      <c r="W190" s="851"/>
      <c r="X190" s="850"/>
      <c r="Y190" s="1362"/>
      <c r="Z190" s="850"/>
      <c r="AA190" s="851"/>
      <c r="AB190" s="850"/>
      <c r="AC190" s="1362"/>
      <c r="AD190" s="850"/>
      <c r="AE190" s="851"/>
      <c r="AF190" s="850"/>
      <c r="AG190" s="1356"/>
      <c r="AH190" s="1356"/>
      <c r="AI190" s="1365"/>
      <c r="AJ190" s="213"/>
      <c r="AK190" s="213"/>
    </row>
    <row r="191" spans="1:37" ht="9.9499999999999993" customHeight="1" x14ac:dyDescent="0.25">
      <c r="A191" s="1311"/>
      <c r="B191" s="1312"/>
      <c r="C191" s="1271"/>
      <c r="D191" s="1271"/>
      <c r="E191" s="1271"/>
      <c r="F191" s="849"/>
      <c r="G191" s="849"/>
      <c r="H191" s="849"/>
      <c r="I191" s="1363"/>
      <c r="J191" s="849"/>
      <c r="K191" s="849"/>
      <c r="L191" s="849"/>
      <c r="M191" s="1363"/>
      <c r="N191" s="849"/>
      <c r="O191" s="849"/>
      <c r="P191" s="849"/>
      <c r="Q191" s="1363"/>
      <c r="R191" s="849"/>
      <c r="S191" s="849"/>
      <c r="T191" s="849"/>
      <c r="U191" s="1363"/>
      <c r="V191" s="849"/>
      <c r="W191" s="849"/>
      <c r="X191" s="849"/>
      <c r="Y191" s="1363"/>
      <c r="Z191" s="849"/>
      <c r="AA191" s="849"/>
      <c r="AB191" s="849"/>
      <c r="AC191" s="1363"/>
      <c r="AD191" s="849"/>
      <c r="AE191" s="849"/>
      <c r="AF191" s="849"/>
      <c r="AG191" s="1357"/>
      <c r="AH191" s="1357"/>
      <c r="AI191" s="1366"/>
      <c r="AJ191" s="213"/>
      <c r="AK191" s="213"/>
    </row>
    <row r="192" spans="1:37" ht="9.9499999999999993" customHeight="1" x14ac:dyDescent="0.25">
      <c r="A192" s="270"/>
      <c r="B192" s="270"/>
      <c r="C192" s="270"/>
      <c r="D192" s="270"/>
      <c r="E192" s="270"/>
      <c r="F192" s="270"/>
      <c r="G192" s="270"/>
      <c r="H192" s="270"/>
      <c r="I192" s="270"/>
      <c r="J192" s="270"/>
      <c r="K192" s="270"/>
      <c r="L192" s="270"/>
      <c r="M192" s="852"/>
      <c r="N192" s="270"/>
      <c r="O192" s="270"/>
      <c r="P192" s="270"/>
      <c r="Q192" s="852"/>
      <c r="R192" s="270"/>
      <c r="S192" s="270"/>
      <c r="T192" s="270"/>
      <c r="U192" s="852"/>
      <c r="V192" s="270"/>
      <c r="W192" s="270"/>
      <c r="X192" s="270"/>
      <c r="Y192" s="852"/>
      <c r="Z192" s="270"/>
      <c r="AA192" s="270"/>
      <c r="AB192" s="270"/>
      <c r="AC192" s="852"/>
      <c r="AD192" s="270"/>
      <c r="AE192" s="270"/>
      <c r="AF192" s="270"/>
      <c r="AG192" s="853"/>
      <c r="AH192" s="853"/>
      <c r="AI192" s="856"/>
      <c r="AJ192" s="213"/>
      <c r="AK192" s="213"/>
    </row>
    <row r="193" spans="1:37" ht="9.9499999999999993" customHeight="1" x14ac:dyDescent="0.25">
      <c r="A193" s="1311">
        <v>19</v>
      </c>
      <c r="B193" s="1312">
        <v>3</v>
      </c>
      <c r="C193" s="1269" t="s">
        <v>5466</v>
      </c>
      <c r="D193" s="1269" t="s">
        <v>5475</v>
      </c>
      <c r="E193" s="1269" t="s">
        <v>6581</v>
      </c>
      <c r="F193" s="849"/>
      <c r="G193" s="849"/>
      <c r="H193" s="849"/>
      <c r="I193" s="1361"/>
      <c r="J193" s="849"/>
      <c r="K193" s="849"/>
      <c r="L193" s="849"/>
      <c r="M193" s="1361"/>
      <c r="N193" s="849"/>
      <c r="O193" s="849"/>
      <c r="P193" s="849"/>
      <c r="Q193" s="1361"/>
      <c r="R193" s="849"/>
      <c r="S193" s="849"/>
      <c r="T193" s="849"/>
      <c r="U193" s="1361"/>
      <c r="V193" s="849"/>
      <c r="W193" s="849"/>
      <c r="X193" s="849"/>
      <c r="Y193" s="1361"/>
      <c r="Z193" s="849"/>
      <c r="AA193" s="849"/>
      <c r="AB193" s="849"/>
      <c r="AC193" s="1361"/>
      <c r="AD193" s="849"/>
      <c r="AE193" s="849"/>
      <c r="AF193" s="849"/>
      <c r="AG193" s="1355"/>
      <c r="AH193" s="1355"/>
      <c r="AI193" s="1364"/>
      <c r="AJ193" s="213"/>
      <c r="AK193" s="213"/>
    </row>
    <row r="194" spans="1:37" ht="9.9499999999999993" customHeight="1" x14ac:dyDescent="0.25">
      <c r="A194" s="1311"/>
      <c r="B194" s="1312"/>
      <c r="C194" s="1270"/>
      <c r="D194" s="1270"/>
      <c r="E194" s="1270"/>
      <c r="F194" s="850"/>
      <c r="G194" s="851"/>
      <c r="H194" s="850"/>
      <c r="I194" s="1362"/>
      <c r="J194" s="850"/>
      <c r="K194" s="851"/>
      <c r="L194" s="850"/>
      <c r="M194" s="1362"/>
      <c r="N194" s="850"/>
      <c r="O194" s="851"/>
      <c r="P194" s="850"/>
      <c r="Q194" s="1362"/>
      <c r="R194" s="850"/>
      <c r="S194" s="851"/>
      <c r="T194" s="850"/>
      <c r="U194" s="1362"/>
      <c r="V194" s="850"/>
      <c r="W194" s="851"/>
      <c r="X194" s="850"/>
      <c r="Y194" s="1362"/>
      <c r="Z194" s="850"/>
      <c r="AA194" s="851"/>
      <c r="AB194" s="850"/>
      <c r="AC194" s="1362"/>
      <c r="AD194" s="850"/>
      <c r="AE194" s="851"/>
      <c r="AF194" s="850"/>
      <c r="AG194" s="1356"/>
      <c r="AH194" s="1356"/>
      <c r="AI194" s="1365"/>
      <c r="AJ194" s="213"/>
      <c r="AK194" s="213"/>
    </row>
    <row r="195" spans="1:37" ht="9.9499999999999993" customHeight="1" x14ac:dyDescent="0.25">
      <c r="A195" s="1311"/>
      <c r="B195" s="1312"/>
      <c r="C195" s="1271"/>
      <c r="D195" s="1271"/>
      <c r="E195" s="1271"/>
      <c r="F195" s="849"/>
      <c r="G195" s="849"/>
      <c r="H195" s="849"/>
      <c r="I195" s="1363"/>
      <c r="J195" s="849"/>
      <c r="K195" s="849"/>
      <c r="L195" s="849"/>
      <c r="M195" s="1363"/>
      <c r="N195" s="849"/>
      <c r="O195" s="849"/>
      <c r="P195" s="849"/>
      <c r="Q195" s="1363"/>
      <c r="R195" s="849"/>
      <c r="S195" s="849"/>
      <c r="T195" s="849"/>
      <c r="U195" s="1363"/>
      <c r="V195" s="849"/>
      <c r="W195" s="849"/>
      <c r="X195" s="849"/>
      <c r="Y195" s="1363"/>
      <c r="Z195" s="849"/>
      <c r="AA195" s="849"/>
      <c r="AB195" s="849"/>
      <c r="AC195" s="1363"/>
      <c r="AD195" s="849"/>
      <c r="AE195" s="849"/>
      <c r="AF195" s="849"/>
      <c r="AG195" s="1357"/>
      <c r="AH195" s="1357"/>
      <c r="AI195" s="1366"/>
      <c r="AJ195" s="213"/>
      <c r="AK195" s="213"/>
    </row>
    <row r="196" spans="1:37" ht="9.9499999999999993" customHeight="1" x14ac:dyDescent="0.25">
      <c r="A196" s="270"/>
      <c r="B196" s="270"/>
      <c r="C196" s="270"/>
      <c r="D196" s="270"/>
      <c r="E196" s="270"/>
      <c r="F196" s="270"/>
      <c r="G196" s="270"/>
      <c r="H196" s="270"/>
      <c r="I196" s="270"/>
      <c r="J196" s="270"/>
      <c r="K196" s="270"/>
      <c r="L196" s="270"/>
      <c r="M196" s="852"/>
      <c r="N196" s="270"/>
      <c r="O196" s="270"/>
      <c r="P196" s="270"/>
      <c r="Q196" s="852"/>
      <c r="R196" s="270"/>
      <c r="S196" s="270"/>
      <c r="T196" s="270"/>
      <c r="U196" s="852"/>
      <c r="V196" s="270"/>
      <c r="W196" s="270"/>
      <c r="X196" s="270"/>
      <c r="Y196" s="852"/>
      <c r="Z196" s="270"/>
      <c r="AA196" s="270"/>
      <c r="AB196" s="270"/>
      <c r="AC196" s="852"/>
      <c r="AD196" s="270"/>
      <c r="AE196" s="270"/>
      <c r="AF196" s="270"/>
      <c r="AG196" s="853"/>
      <c r="AH196" s="853"/>
      <c r="AI196" s="856"/>
      <c r="AJ196" s="213"/>
      <c r="AK196" s="213"/>
    </row>
    <row r="197" spans="1:37" ht="9.9499999999999993" customHeight="1" x14ac:dyDescent="0.25">
      <c r="A197" s="1311">
        <v>20</v>
      </c>
      <c r="B197" s="1312">
        <v>3</v>
      </c>
      <c r="C197" s="1269" t="s">
        <v>5467</v>
      </c>
      <c r="D197" s="1269" t="s">
        <v>5475</v>
      </c>
      <c r="E197" s="1269" t="s">
        <v>6581</v>
      </c>
      <c r="F197" s="849"/>
      <c r="G197" s="849"/>
      <c r="H197" s="849"/>
      <c r="I197" s="1361"/>
      <c r="J197" s="849"/>
      <c r="K197" s="849"/>
      <c r="L197" s="849"/>
      <c r="M197" s="1361"/>
      <c r="N197" s="849"/>
      <c r="O197" s="849"/>
      <c r="P197" s="849"/>
      <c r="Q197" s="1361"/>
      <c r="R197" s="849"/>
      <c r="S197" s="849"/>
      <c r="T197" s="849"/>
      <c r="U197" s="1361"/>
      <c r="V197" s="849"/>
      <c r="W197" s="849"/>
      <c r="X197" s="849"/>
      <c r="Y197" s="1361"/>
      <c r="Z197" s="849"/>
      <c r="AA197" s="849"/>
      <c r="AB197" s="849"/>
      <c r="AC197" s="1361"/>
      <c r="AD197" s="849"/>
      <c r="AE197" s="849"/>
      <c r="AF197" s="849"/>
      <c r="AG197" s="1355"/>
      <c r="AH197" s="1355"/>
      <c r="AI197" s="1364"/>
      <c r="AJ197" s="213"/>
      <c r="AK197" s="213"/>
    </row>
    <row r="198" spans="1:37" ht="9.9499999999999993" customHeight="1" x14ac:dyDescent="0.25">
      <c r="A198" s="1311"/>
      <c r="B198" s="1312"/>
      <c r="C198" s="1270"/>
      <c r="D198" s="1270"/>
      <c r="E198" s="1270"/>
      <c r="F198" s="850"/>
      <c r="G198" s="851"/>
      <c r="H198" s="850"/>
      <c r="I198" s="1362"/>
      <c r="J198" s="850"/>
      <c r="K198" s="851"/>
      <c r="L198" s="850"/>
      <c r="M198" s="1362"/>
      <c r="N198" s="850"/>
      <c r="O198" s="851"/>
      <c r="P198" s="850"/>
      <c r="Q198" s="1362"/>
      <c r="R198" s="850"/>
      <c r="S198" s="851"/>
      <c r="T198" s="850"/>
      <c r="U198" s="1362"/>
      <c r="V198" s="850"/>
      <c r="W198" s="851"/>
      <c r="X198" s="850"/>
      <c r="Y198" s="1362"/>
      <c r="Z198" s="850"/>
      <c r="AA198" s="851"/>
      <c r="AB198" s="850"/>
      <c r="AC198" s="1362"/>
      <c r="AD198" s="850"/>
      <c r="AE198" s="851"/>
      <c r="AF198" s="850"/>
      <c r="AG198" s="1356"/>
      <c r="AH198" s="1356"/>
      <c r="AI198" s="1365"/>
      <c r="AJ198" s="213"/>
      <c r="AK198" s="213"/>
    </row>
    <row r="199" spans="1:37" ht="9.9499999999999993" customHeight="1" x14ac:dyDescent="0.25">
      <c r="A199" s="1311"/>
      <c r="B199" s="1312"/>
      <c r="C199" s="1271"/>
      <c r="D199" s="1271"/>
      <c r="E199" s="1271"/>
      <c r="F199" s="849"/>
      <c r="G199" s="849"/>
      <c r="H199" s="849"/>
      <c r="I199" s="1363"/>
      <c r="J199" s="849"/>
      <c r="K199" s="849"/>
      <c r="L199" s="849"/>
      <c r="M199" s="1363"/>
      <c r="N199" s="849"/>
      <c r="O199" s="849"/>
      <c r="P199" s="849"/>
      <c r="Q199" s="1363"/>
      <c r="R199" s="849"/>
      <c r="S199" s="849"/>
      <c r="T199" s="849"/>
      <c r="U199" s="1363"/>
      <c r="V199" s="849"/>
      <c r="W199" s="849"/>
      <c r="X199" s="849"/>
      <c r="Y199" s="1363"/>
      <c r="Z199" s="849"/>
      <c r="AA199" s="849"/>
      <c r="AB199" s="849"/>
      <c r="AC199" s="1363"/>
      <c r="AD199" s="849"/>
      <c r="AE199" s="849"/>
      <c r="AF199" s="849"/>
      <c r="AG199" s="1357"/>
      <c r="AH199" s="1357"/>
      <c r="AI199" s="1366"/>
      <c r="AJ199" s="213"/>
      <c r="AK199" s="213"/>
    </row>
    <row r="200" spans="1:37" ht="9.9499999999999993" customHeight="1" x14ac:dyDescent="0.25">
      <c r="A200" s="270"/>
      <c r="B200" s="270"/>
      <c r="C200" s="270"/>
      <c r="D200" s="270"/>
      <c r="E200" s="270"/>
      <c r="F200" s="270"/>
      <c r="G200" s="270"/>
      <c r="H200" s="270"/>
      <c r="I200" s="270"/>
      <c r="J200" s="270"/>
      <c r="K200" s="270"/>
      <c r="L200" s="270"/>
      <c r="M200" s="852"/>
      <c r="N200" s="270"/>
      <c r="O200" s="270"/>
      <c r="P200" s="270"/>
      <c r="Q200" s="852"/>
      <c r="R200" s="270"/>
      <c r="S200" s="270"/>
      <c r="T200" s="270"/>
      <c r="U200" s="852"/>
      <c r="V200" s="270"/>
      <c r="W200" s="270"/>
      <c r="X200" s="270"/>
      <c r="Y200" s="852"/>
      <c r="Z200" s="270"/>
      <c r="AA200" s="270"/>
      <c r="AB200" s="270"/>
      <c r="AC200" s="852"/>
      <c r="AD200" s="270"/>
      <c r="AE200" s="270"/>
      <c r="AF200" s="270"/>
      <c r="AG200" s="853"/>
      <c r="AH200" s="853"/>
      <c r="AI200" s="856"/>
      <c r="AJ200" s="213"/>
      <c r="AK200" s="213"/>
    </row>
    <row r="201" spans="1:37" ht="9.9499999999999993" customHeight="1" x14ac:dyDescent="0.25">
      <c r="A201" s="1311">
        <v>21</v>
      </c>
      <c r="B201" s="1312">
        <v>3</v>
      </c>
      <c r="C201" s="1269" t="s">
        <v>5468</v>
      </c>
      <c r="D201" s="1269" t="s">
        <v>5475</v>
      </c>
      <c r="E201" s="1269" t="s">
        <v>6581</v>
      </c>
      <c r="F201" s="849"/>
      <c r="G201" s="849"/>
      <c r="H201" s="849"/>
      <c r="I201" s="1361"/>
      <c r="J201" s="849"/>
      <c r="K201" s="849"/>
      <c r="L201" s="849"/>
      <c r="M201" s="1361"/>
      <c r="N201" s="849"/>
      <c r="O201" s="849"/>
      <c r="P201" s="849"/>
      <c r="Q201" s="1361"/>
      <c r="R201" s="849"/>
      <c r="S201" s="849"/>
      <c r="T201" s="849"/>
      <c r="U201" s="1361"/>
      <c r="V201" s="849"/>
      <c r="W201" s="849"/>
      <c r="X201" s="849"/>
      <c r="Y201" s="1361"/>
      <c r="Z201" s="849"/>
      <c r="AA201" s="849"/>
      <c r="AB201" s="849"/>
      <c r="AC201" s="1361"/>
      <c r="AD201" s="849"/>
      <c r="AE201" s="849"/>
      <c r="AF201" s="849"/>
      <c r="AG201" s="1355"/>
      <c r="AH201" s="1355"/>
      <c r="AI201" s="1364"/>
      <c r="AJ201" s="213"/>
      <c r="AK201" s="213"/>
    </row>
    <row r="202" spans="1:37" ht="9.9499999999999993" customHeight="1" x14ac:dyDescent="0.25">
      <c r="A202" s="1311"/>
      <c r="B202" s="1312"/>
      <c r="C202" s="1270"/>
      <c r="D202" s="1270"/>
      <c r="E202" s="1270"/>
      <c r="F202" s="850"/>
      <c r="G202" s="851"/>
      <c r="H202" s="850"/>
      <c r="I202" s="1362"/>
      <c r="J202" s="850"/>
      <c r="K202" s="851"/>
      <c r="L202" s="850"/>
      <c r="M202" s="1362"/>
      <c r="N202" s="850"/>
      <c r="O202" s="851"/>
      <c r="P202" s="850"/>
      <c r="Q202" s="1362"/>
      <c r="R202" s="850"/>
      <c r="S202" s="851"/>
      <c r="T202" s="850"/>
      <c r="U202" s="1362"/>
      <c r="V202" s="850"/>
      <c r="W202" s="851"/>
      <c r="X202" s="850"/>
      <c r="Y202" s="1362"/>
      <c r="Z202" s="850"/>
      <c r="AA202" s="851"/>
      <c r="AB202" s="850"/>
      <c r="AC202" s="1362"/>
      <c r="AD202" s="850"/>
      <c r="AE202" s="851"/>
      <c r="AF202" s="850"/>
      <c r="AG202" s="1356"/>
      <c r="AH202" s="1356"/>
      <c r="AI202" s="1365"/>
      <c r="AJ202" s="213"/>
      <c r="AK202" s="213"/>
    </row>
    <row r="203" spans="1:37" ht="9.9499999999999993" customHeight="1" x14ac:dyDescent="0.25">
      <c r="A203" s="1311"/>
      <c r="B203" s="1312"/>
      <c r="C203" s="1271"/>
      <c r="D203" s="1271"/>
      <c r="E203" s="1271"/>
      <c r="F203" s="849"/>
      <c r="G203" s="849"/>
      <c r="H203" s="849"/>
      <c r="I203" s="1363"/>
      <c r="J203" s="849"/>
      <c r="K203" s="849"/>
      <c r="L203" s="849"/>
      <c r="M203" s="1363"/>
      <c r="N203" s="849"/>
      <c r="O203" s="849"/>
      <c r="P203" s="849"/>
      <c r="Q203" s="1363"/>
      <c r="R203" s="849"/>
      <c r="S203" s="849"/>
      <c r="T203" s="849"/>
      <c r="U203" s="1363"/>
      <c r="V203" s="849"/>
      <c r="W203" s="849"/>
      <c r="X203" s="849"/>
      <c r="Y203" s="1363"/>
      <c r="Z203" s="849"/>
      <c r="AA203" s="849"/>
      <c r="AB203" s="849"/>
      <c r="AC203" s="1363"/>
      <c r="AD203" s="849"/>
      <c r="AE203" s="849"/>
      <c r="AF203" s="849"/>
      <c r="AG203" s="1357"/>
      <c r="AH203" s="1357"/>
      <c r="AI203" s="1366"/>
      <c r="AJ203" s="213"/>
      <c r="AK203" s="213"/>
    </row>
    <row r="204" spans="1:37" ht="9.9499999999999993" customHeight="1" x14ac:dyDescent="0.25">
      <c r="A204" s="270"/>
      <c r="B204" s="270"/>
      <c r="C204" s="270"/>
      <c r="D204" s="270"/>
      <c r="E204" s="270"/>
      <c r="F204" s="270"/>
      <c r="G204" s="270"/>
      <c r="H204" s="270"/>
      <c r="I204" s="270"/>
      <c r="J204" s="270"/>
      <c r="K204" s="270"/>
      <c r="L204" s="270"/>
      <c r="M204" s="852"/>
      <c r="N204" s="270"/>
      <c r="O204" s="270"/>
      <c r="P204" s="270"/>
      <c r="Q204" s="852"/>
      <c r="R204" s="270"/>
      <c r="S204" s="270"/>
      <c r="T204" s="270"/>
      <c r="U204" s="852"/>
      <c r="V204" s="270"/>
      <c r="W204" s="270"/>
      <c r="X204" s="270"/>
      <c r="Y204" s="852"/>
      <c r="Z204" s="270"/>
      <c r="AA204" s="270"/>
      <c r="AB204" s="270"/>
      <c r="AC204" s="852"/>
      <c r="AD204" s="270"/>
      <c r="AE204" s="270"/>
      <c r="AF204" s="270"/>
      <c r="AG204" s="853"/>
      <c r="AH204" s="853"/>
      <c r="AI204" s="856"/>
      <c r="AJ204" s="213"/>
      <c r="AK204" s="213"/>
    </row>
    <row r="205" spans="1:37" ht="9.9499999999999993" customHeight="1" x14ac:dyDescent="0.25">
      <c r="A205" s="1311">
        <v>22</v>
      </c>
      <c r="B205" s="1312">
        <v>4</v>
      </c>
      <c r="C205" s="1269" t="s">
        <v>5458</v>
      </c>
      <c r="D205" s="1269" t="s">
        <v>5475</v>
      </c>
      <c r="E205" s="1269" t="s">
        <v>6581</v>
      </c>
      <c r="F205" s="849"/>
      <c r="G205" s="849"/>
      <c r="H205" s="849"/>
      <c r="I205" s="1361"/>
      <c r="J205" s="849"/>
      <c r="K205" s="849"/>
      <c r="L205" s="849"/>
      <c r="M205" s="1361"/>
      <c r="N205" s="849"/>
      <c r="O205" s="849"/>
      <c r="P205" s="849"/>
      <c r="Q205" s="1361"/>
      <c r="R205" s="849"/>
      <c r="S205" s="849"/>
      <c r="T205" s="849"/>
      <c r="U205" s="1361"/>
      <c r="V205" s="849"/>
      <c r="W205" s="849"/>
      <c r="X205" s="849"/>
      <c r="Y205" s="1361"/>
      <c r="Z205" s="849"/>
      <c r="AA205" s="849"/>
      <c r="AB205" s="849"/>
      <c r="AC205" s="1361"/>
      <c r="AD205" s="849"/>
      <c r="AE205" s="849"/>
      <c r="AF205" s="849"/>
      <c r="AG205" s="1355"/>
      <c r="AH205" s="1355"/>
      <c r="AI205" s="1364"/>
      <c r="AJ205" s="213"/>
      <c r="AK205" s="213"/>
    </row>
    <row r="206" spans="1:37" ht="9.9499999999999993" customHeight="1" x14ac:dyDescent="0.25">
      <c r="A206" s="1311"/>
      <c r="B206" s="1312"/>
      <c r="C206" s="1270"/>
      <c r="D206" s="1270"/>
      <c r="E206" s="1270"/>
      <c r="F206" s="850"/>
      <c r="G206" s="851"/>
      <c r="H206" s="850"/>
      <c r="I206" s="1362"/>
      <c r="J206" s="850"/>
      <c r="K206" s="851"/>
      <c r="L206" s="850"/>
      <c r="M206" s="1362"/>
      <c r="N206" s="850"/>
      <c r="O206" s="851"/>
      <c r="P206" s="850"/>
      <c r="Q206" s="1362"/>
      <c r="R206" s="850"/>
      <c r="S206" s="851"/>
      <c r="T206" s="850"/>
      <c r="U206" s="1362"/>
      <c r="V206" s="850"/>
      <c r="W206" s="851"/>
      <c r="X206" s="850"/>
      <c r="Y206" s="1362"/>
      <c r="Z206" s="850"/>
      <c r="AA206" s="851"/>
      <c r="AB206" s="850"/>
      <c r="AC206" s="1362"/>
      <c r="AD206" s="850"/>
      <c r="AE206" s="851"/>
      <c r="AF206" s="850"/>
      <c r="AG206" s="1356"/>
      <c r="AH206" s="1356"/>
      <c r="AI206" s="1365"/>
      <c r="AJ206" s="213"/>
      <c r="AK206" s="213"/>
    </row>
    <row r="207" spans="1:37" ht="9.9499999999999993" customHeight="1" x14ac:dyDescent="0.25">
      <c r="A207" s="1311"/>
      <c r="B207" s="1312"/>
      <c r="C207" s="1271"/>
      <c r="D207" s="1271"/>
      <c r="E207" s="1271"/>
      <c r="F207" s="849"/>
      <c r="G207" s="849"/>
      <c r="H207" s="849"/>
      <c r="I207" s="1363"/>
      <c r="J207" s="849"/>
      <c r="K207" s="849"/>
      <c r="L207" s="849"/>
      <c r="M207" s="1363"/>
      <c r="N207" s="849"/>
      <c r="O207" s="849"/>
      <c r="P207" s="849"/>
      <c r="Q207" s="1363"/>
      <c r="R207" s="849"/>
      <c r="S207" s="849"/>
      <c r="T207" s="849"/>
      <c r="U207" s="1363"/>
      <c r="V207" s="849"/>
      <c r="W207" s="849"/>
      <c r="X207" s="849"/>
      <c r="Y207" s="1363"/>
      <c r="Z207" s="849"/>
      <c r="AA207" s="849"/>
      <c r="AB207" s="849"/>
      <c r="AC207" s="1363"/>
      <c r="AD207" s="849"/>
      <c r="AE207" s="849"/>
      <c r="AF207" s="849"/>
      <c r="AG207" s="1357"/>
      <c r="AH207" s="1357"/>
      <c r="AI207" s="1366"/>
      <c r="AJ207" s="213"/>
      <c r="AK207" s="213"/>
    </row>
    <row r="208" spans="1:37" ht="9.9499999999999993" customHeight="1" x14ac:dyDescent="0.25">
      <c r="A208" s="270"/>
      <c r="B208" s="270"/>
      <c r="C208" s="270"/>
      <c r="D208" s="270"/>
      <c r="E208" s="270"/>
      <c r="F208" s="270"/>
      <c r="G208" s="270"/>
      <c r="H208" s="270"/>
      <c r="I208" s="270"/>
      <c r="J208" s="270"/>
      <c r="K208" s="270"/>
      <c r="L208" s="270"/>
      <c r="M208" s="852"/>
      <c r="N208" s="270"/>
      <c r="O208" s="270"/>
      <c r="P208" s="270"/>
      <c r="Q208" s="852"/>
      <c r="R208" s="270"/>
      <c r="S208" s="270"/>
      <c r="T208" s="270"/>
      <c r="U208" s="852"/>
      <c r="V208" s="270"/>
      <c r="W208" s="270"/>
      <c r="X208" s="270"/>
      <c r="Y208" s="852"/>
      <c r="Z208" s="270"/>
      <c r="AA208" s="270"/>
      <c r="AB208" s="270"/>
      <c r="AC208" s="852"/>
      <c r="AD208" s="270"/>
      <c r="AE208" s="270"/>
      <c r="AF208" s="270"/>
      <c r="AG208" s="853"/>
      <c r="AH208" s="853"/>
      <c r="AI208" s="856"/>
      <c r="AJ208" s="213"/>
      <c r="AK208" s="213"/>
    </row>
    <row r="209" spans="1:37" ht="9.9499999999999993" customHeight="1" x14ac:dyDescent="0.25">
      <c r="A209" s="1311">
        <v>23</v>
      </c>
      <c r="B209" s="1312">
        <v>4</v>
      </c>
      <c r="C209" s="1269" t="s">
        <v>5463</v>
      </c>
      <c r="D209" s="1269" t="s">
        <v>5475</v>
      </c>
      <c r="E209" s="1269" t="s">
        <v>6581</v>
      </c>
      <c r="F209" s="849"/>
      <c r="G209" s="849"/>
      <c r="H209" s="849"/>
      <c r="I209" s="1361"/>
      <c r="J209" s="849"/>
      <c r="K209" s="849"/>
      <c r="L209" s="849"/>
      <c r="M209" s="1361"/>
      <c r="N209" s="849"/>
      <c r="O209" s="849"/>
      <c r="P209" s="849"/>
      <c r="Q209" s="1361"/>
      <c r="R209" s="849"/>
      <c r="S209" s="849"/>
      <c r="T209" s="849"/>
      <c r="U209" s="1361"/>
      <c r="V209" s="849"/>
      <c r="W209" s="849"/>
      <c r="X209" s="849"/>
      <c r="Y209" s="1361"/>
      <c r="Z209" s="849"/>
      <c r="AA209" s="849"/>
      <c r="AB209" s="849"/>
      <c r="AC209" s="1361"/>
      <c r="AD209" s="849"/>
      <c r="AE209" s="849"/>
      <c r="AF209" s="849"/>
      <c r="AG209" s="1355"/>
      <c r="AH209" s="1355"/>
      <c r="AI209" s="1364"/>
      <c r="AJ209" s="213"/>
      <c r="AK209" s="213"/>
    </row>
    <row r="210" spans="1:37" ht="9.9499999999999993" customHeight="1" x14ac:dyDescent="0.25">
      <c r="A210" s="1311"/>
      <c r="B210" s="1312"/>
      <c r="C210" s="1270"/>
      <c r="D210" s="1270"/>
      <c r="E210" s="1270"/>
      <c r="F210" s="850"/>
      <c r="G210" s="851"/>
      <c r="H210" s="850"/>
      <c r="I210" s="1362"/>
      <c r="J210" s="850"/>
      <c r="K210" s="851"/>
      <c r="L210" s="850"/>
      <c r="M210" s="1362"/>
      <c r="N210" s="850"/>
      <c r="O210" s="851"/>
      <c r="P210" s="850"/>
      <c r="Q210" s="1362"/>
      <c r="R210" s="850"/>
      <c r="S210" s="851"/>
      <c r="T210" s="850"/>
      <c r="U210" s="1362"/>
      <c r="V210" s="850"/>
      <c r="W210" s="851"/>
      <c r="X210" s="850"/>
      <c r="Y210" s="1362"/>
      <c r="Z210" s="850"/>
      <c r="AA210" s="851"/>
      <c r="AB210" s="850"/>
      <c r="AC210" s="1362"/>
      <c r="AD210" s="850"/>
      <c r="AE210" s="851"/>
      <c r="AF210" s="850"/>
      <c r="AG210" s="1356"/>
      <c r="AH210" s="1356"/>
      <c r="AI210" s="1365"/>
      <c r="AJ210" s="213"/>
      <c r="AK210" s="213"/>
    </row>
    <row r="211" spans="1:37" ht="9.9499999999999993" customHeight="1" x14ac:dyDescent="0.25">
      <c r="A211" s="1311"/>
      <c r="B211" s="1312"/>
      <c r="C211" s="1271"/>
      <c r="D211" s="1271"/>
      <c r="E211" s="1271"/>
      <c r="F211" s="849"/>
      <c r="G211" s="849"/>
      <c r="H211" s="849"/>
      <c r="I211" s="1363"/>
      <c r="J211" s="849"/>
      <c r="K211" s="849"/>
      <c r="L211" s="849"/>
      <c r="M211" s="1363"/>
      <c r="N211" s="849"/>
      <c r="O211" s="849"/>
      <c r="P211" s="849"/>
      <c r="Q211" s="1363"/>
      <c r="R211" s="849"/>
      <c r="S211" s="849"/>
      <c r="T211" s="849"/>
      <c r="U211" s="1363"/>
      <c r="V211" s="849"/>
      <c r="W211" s="849"/>
      <c r="X211" s="849"/>
      <c r="Y211" s="1363"/>
      <c r="Z211" s="849"/>
      <c r="AA211" s="849"/>
      <c r="AB211" s="849"/>
      <c r="AC211" s="1363"/>
      <c r="AD211" s="849"/>
      <c r="AE211" s="849"/>
      <c r="AF211" s="849"/>
      <c r="AG211" s="1357"/>
      <c r="AH211" s="1357"/>
      <c r="AI211" s="1366"/>
      <c r="AJ211" s="213"/>
      <c r="AK211" s="213"/>
    </row>
    <row r="212" spans="1:37" ht="9.9499999999999993" customHeight="1" x14ac:dyDescent="0.25">
      <c r="A212" s="270"/>
      <c r="B212" s="270"/>
      <c r="C212" s="270"/>
      <c r="D212" s="270"/>
      <c r="E212" s="270"/>
      <c r="F212" s="270"/>
      <c r="G212" s="270"/>
      <c r="H212" s="270"/>
      <c r="I212" s="270"/>
      <c r="J212" s="270"/>
      <c r="K212" s="270"/>
      <c r="L212" s="270"/>
      <c r="M212" s="852"/>
      <c r="N212" s="270"/>
      <c r="O212" s="270"/>
      <c r="P212" s="270"/>
      <c r="Q212" s="852"/>
      <c r="R212" s="270"/>
      <c r="S212" s="270"/>
      <c r="T212" s="270"/>
      <c r="U212" s="852"/>
      <c r="V212" s="270"/>
      <c r="W212" s="270"/>
      <c r="X212" s="270"/>
      <c r="Y212" s="852"/>
      <c r="Z212" s="270"/>
      <c r="AA212" s="270"/>
      <c r="AB212" s="270"/>
      <c r="AC212" s="852"/>
      <c r="AD212" s="270"/>
      <c r="AE212" s="270"/>
      <c r="AF212" s="270"/>
      <c r="AG212" s="853"/>
      <c r="AH212" s="853"/>
      <c r="AI212" s="856"/>
      <c r="AJ212" s="213"/>
      <c r="AK212" s="213"/>
    </row>
    <row r="213" spans="1:37" ht="9.9499999999999993" customHeight="1" x14ac:dyDescent="0.25">
      <c r="A213" s="1311">
        <v>24</v>
      </c>
      <c r="B213" s="1312">
        <v>4</v>
      </c>
      <c r="C213" s="1269" t="s">
        <v>5464</v>
      </c>
      <c r="D213" s="1269" t="s">
        <v>5475</v>
      </c>
      <c r="E213" s="1269" t="s">
        <v>6581</v>
      </c>
      <c r="F213" s="849"/>
      <c r="G213" s="849"/>
      <c r="H213" s="849"/>
      <c r="I213" s="1361"/>
      <c r="J213" s="849"/>
      <c r="K213" s="849"/>
      <c r="L213" s="849"/>
      <c r="M213" s="1361"/>
      <c r="N213" s="849"/>
      <c r="O213" s="849"/>
      <c r="P213" s="849"/>
      <c r="Q213" s="1361"/>
      <c r="R213" s="849"/>
      <c r="S213" s="849"/>
      <c r="T213" s="849"/>
      <c r="U213" s="1361"/>
      <c r="V213" s="849"/>
      <c r="W213" s="849"/>
      <c r="X213" s="849"/>
      <c r="Y213" s="1361"/>
      <c r="Z213" s="849"/>
      <c r="AA213" s="849"/>
      <c r="AB213" s="849"/>
      <c r="AC213" s="1361"/>
      <c r="AD213" s="849"/>
      <c r="AE213" s="849"/>
      <c r="AF213" s="849"/>
      <c r="AG213" s="1355"/>
      <c r="AH213" s="1355"/>
      <c r="AI213" s="1364"/>
      <c r="AJ213" s="213"/>
      <c r="AK213" s="213"/>
    </row>
    <row r="214" spans="1:37" ht="9.9499999999999993" customHeight="1" x14ac:dyDescent="0.25">
      <c r="A214" s="1311"/>
      <c r="B214" s="1312"/>
      <c r="C214" s="1270"/>
      <c r="D214" s="1270"/>
      <c r="E214" s="1270"/>
      <c r="F214" s="850"/>
      <c r="G214" s="851"/>
      <c r="H214" s="850"/>
      <c r="I214" s="1362"/>
      <c r="J214" s="850"/>
      <c r="K214" s="851"/>
      <c r="L214" s="850"/>
      <c r="M214" s="1362"/>
      <c r="N214" s="850"/>
      <c r="O214" s="851"/>
      <c r="P214" s="850"/>
      <c r="Q214" s="1362"/>
      <c r="R214" s="850"/>
      <c r="S214" s="851"/>
      <c r="T214" s="850"/>
      <c r="U214" s="1362"/>
      <c r="V214" s="850"/>
      <c r="W214" s="851"/>
      <c r="X214" s="850"/>
      <c r="Y214" s="1362"/>
      <c r="Z214" s="850"/>
      <c r="AA214" s="851"/>
      <c r="AB214" s="850"/>
      <c r="AC214" s="1362"/>
      <c r="AD214" s="850"/>
      <c r="AE214" s="851"/>
      <c r="AF214" s="850"/>
      <c r="AG214" s="1356"/>
      <c r="AH214" s="1356"/>
      <c r="AI214" s="1365"/>
      <c r="AJ214" s="213"/>
      <c r="AK214" s="213"/>
    </row>
    <row r="215" spans="1:37" ht="9.9499999999999993" customHeight="1" x14ac:dyDescent="0.25">
      <c r="A215" s="1311"/>
      <c r="B215" s="1312"/>
      <c r="C215" s="1271"/>
      <c r="D215" s="1271"/>
      <c r="E215" s="1271"/>
      <c r="F215" s="849"/>
      <c r="G215" s="849"/>
      <c r="H215" s="849"/>
      <c r="I215" s="1363"/>
      <c r="J215" s="849"/>
      <c r="K215" s="849"/>
      <c r="L215" s="849"/>
      <c r="M215" s="1363"/>
      <c r="N215" s="849"/>
      <c r="O215" s="849"/>
      <c r="P215" s="849"/>
      <c r="Q215" s="1363"/>
      <c r="R215" s="849"/>
      <c r="S215" s="849"/>
      <c r="T215" s="849"/>
      <c r="U215" s="1363"/>
      <c r="V215" s="849"/>
      <c r="W215" s="849"/>
      <c r="X215" s="849"/>
      <c r="Y215" s="1363"/>
      <c r="Z215" s="849"/>
      <c r="AA215" s="849"/>
      <c r="AB215" s="849"/>
      <c r="AC215" s="1363"/>
      <c r="AD215" s="849"/>
      <c r="AE215" s="849"/>
      <c r="AF215" s="849"/>
      <c r="AG215" s="1357"/>
      <c r="AH215" s="1357"/>
      <c r="AI215" s="1366"/>
      <c r="AJ215" s="213"/>
      <c r="AK215" s="213"/>
    </row>
    <row r="216" spans="1:37" ht="9.9499999999999993" customHeight="1" x14ac:dyDescent="0.25">
      <c r="A216" s="270"/>
      <c r="B216" s="270"/>
      <c r="C216" s="270"/>
      <c r="D216" s="270"/>
      <c r="E216" s="270"/>
      <c r="F216" s="270"/>
      <c r="G216" s="270"/>
      <c r="H216" s="270"/>
      <c r="I216" s="270"/>
      <c r="J216" s="270"/>
      <c r="K216" s="270"/>
      <c r="L216" s="270"/>
      <c r="M216" s="852"/>
      <c r="N216" s="270"/>
      <c r="O216" s="270"/>
      <c r="P216" s="270"/>
      <c r="Q216" s="852"/>
      <c r="R216" s="270"/>
      <c r="S216" s="270"/>
      <c r="T216" s="270"/>
      <c r="U216" s="852"/>
      <c r="V216" s="270"/>
      <c r="W216" s="270"/>
      <c r="X216" s="270"/>
      <c r="Y216" s="852"/>
      <c r="Z216" s="270"/>
      <c r="AA216" s="270"/>
      <c r="AB216" s="270"/>
      <c r="AC216" s="852"/>
      <c r="AD216" s="270"/>
      <c r="AE216" s="270"/>
      <c r="AF216" s="270"/>
      <c r="AG216" s="853"/>
      <c r="AH216" s="853"/>
      <c r="AI216" s="856"/>
      <c r="AJ216" s="213"/>
      <c r="AK216" s="213"/>
    </row>
    <row r="217" spans="1:37" ht="9.9499999999999993" customHeight="1" x14ac:dyDescent="0.25">
      <c r="A217" s="1311">
        <v>25</v>
      </c>
      <c r="B217" s="1312">
        <v>4</v>
      </c>
      <c r="C217" s="1269" t="s">
        <v>5465</v>
      </c>
      <c r="D217" s="1269" t="s">
        <v>5475</v>
      </c>
      <c r="E217" s="1269" t="s">
        <v>6581</v>
      </c>
      <c r="F217" s="849"/>
      <c r="G217" s="849"/>
      <c r="H217" s="849"/>
      <c r="I217" s="1361"/>
      <c r="J217" s="849"/>
      <c r="K217" s="849"/>
      <c r="L217" s="849"/>
      <c r="M217" s="1361"/>
      <c r="N217" s="849"/>
      <c r="O217" s="849"/>
      <c r="P217" s="849"/>
      <c r="Q217" s="1361"/>
      <c r="R217" s="849"/>
      <c r="S217" s="849"/>
      <c r="T217" s="849"/>
      <c r="U217" s="1361"/>
      <c r="V217" s="849"/>
      <c r="W217" s="849"/>
      <c r="X217" s="849"/>
      <c r="Y217" s="1361"/>
      <c r="Z217" s="849"/>
      <c r="AA217" s="849"/>
      <c r="AB217" s="849"/>
      <c r="AC217" s="1361"/>
      <c r="AD217" s="849"/>
      <c r="AE217" s="849"/>
      <c r="AF217" s="849"/>
      <c r="AG217" s="1355"/>
      <c r="AH217" s="1355"/>
      <c r="AI217" s="1364"/>
      <c r="AJ217" s="213"/>
      <c r="AK217" s="213"/>
    </row>
    <row r="218" spans="1:37" ht="9.9499999999999993" customHeight="1" x14ac:dyDescent="0.25">
      <c r="A218" s="1311"/>
      <c r="B218" s="1312"/>
      <c r="C218" s="1270"/>
      <c r="D218" s="1270"/>
      <c r="E218" s="1270"/>
      <c r="F218" s="850"/>
      <c r="G218" s="851"/>
      <c r="H218" s="850"/>
      <c r="I218" s="1362"/>
      <c r="J218" s="850"/>
      <c r="K218" s="851"/>
      <c r="L218" s="850"/>
      <c r="M218" s="1362"/>
      <c r="N218" s="850"/>
      <c r="O218" s="851"/>
      <c r="P218" s="850"/>
      <c r="Q218" s="1362"/>
      <c r="R218" s="850"/>
      <c r="S218" s="851"/>
      <c r="T218" s="850"/>
      <c r="U218" s="1362"/>
      <c r="V218" s="850"/>
      <c r="W218" s="851"/>
      <c r="X218" s="850"/>
      <c r="Y218" s="1362"/>
      <c r="Z218" s="850"/>
      <c r="AA218" s="851"/>
      <c r="AB218" s="850"/>
      <c r="AC218" s="1362"/>
      <c r="AD218" s="850"/>
      <c r="AE218" s="851"/>
      <c r="AF218" s="850"/>
      <c r="AG218" s="1356"/>
      <c r="AH218" s="1356"/>
      <c r="AI218" s="1365"/>
      <c r="AJ218" s="213"/>
      <c r="AK218" s="213"/>
    </row>
    <row r="219" spans="1:37" ht="9.9499999999999993" customHeight="1" x14ac:dyDescent="0.25">
      <c r="A219" s="1311"/>
      <c r="B219" s="1312"/>
      <c r="C219" s="1271"/>
      <c r="D219" s="1271"/>
      <c r="E219" s="1271"/>
      <c r="F219" s="849"/>
      <c r="G219" s="849"/>
      <c r="H219" s="849"/>
      <c r="I219" s="1363"/>
      <c r="J219" s="849"/>
      <c r="K219" s="849"/>
      <c r="L219" s="849"/>
      <c r="M219" s="1363"/>
      <c r="N219" s="849"/>
      <c r="O219" s="849"/>
      <c r="P219" s="849"/>
      <c r="Q219" s="1363"/>
      <c r="R219" s="849"/>
      <c r="S219" s="849"/>
      <c r="T219" s="849"/>
      <c r="U219" s="1363"/>
      <c r="V219" s="849"/>
      <c r="W219" s="849"/>
      <c r="X219" s="849"/>
      <c r="Y219" s="1363"/>
      <c r="Z219" s="849"/>
      <c r="AA219" s="849"/>
      <c r="AB219" s="849"/>
      <c r="AC219" s="1363"/>
      <c r="AD219" s="849"/>
      <c r="AE219" s="849"/>
      <c r="AF219" s="849"/>
      <c r="AG219" s="1357"/>
      <c r="AH219" s="1357"/>
      <c r="AI219" s="1366"/>
      <c r="AJ219" s="213"/>
      <c r="AK219" s="213"/>
    </row>
    <row r="220" spans="1:37" ht="9.9499999999999993" customHeight="1" x14ac:dyDescent="0.25">
      <c r="A220" s="270"/>
      <c r="B220" s="270"/>
      <c r="C220" s="270"/>
      <c r="D220" s="270"/>
      <c r="E220" s="270"/>
      <c r="F220" s="270"/>
      <c r="G220" s="270"/>
      <c r="H220" s="270"/>
      <c r="I220" s="270"/>
      <c r="J220" s="270"/>
      <c r="K220" s="270"/>
      <c r="L220" s="270"/>
      <c r="M220" s="852"/>
      <c r="N220" s="270"/>
      <c r="O220" s="270"/>
      <c r="P220" s="270"/>
      <c r="Q220" s="852"/>
      <c r="R220" s="270"/>
      <c r="S220" s="270"/>
      <c r="T220" s="270"/>
      <c r="U220" s="852"/>
      <c r="V220" s="270"/>
      <c r="W220" s="270"/>
      <c r="X220" s="270"/>
      <c r="Y220" s="852"/>
      <c r="Z220" s="270"/>
      <c r="AA220" s="270"/>
      <c r="AB220" s="270"/>
      <c r="AC220" s="852"/>
      <c r="AD220" s="270"/>
      <c r="AE220" s="270"/>
      <c r="AF220" s="270"/>
      <c r="AG220" s="853"/>
      <c r="AH220" s="853"/>
      <c r="AI220" s="856"/>
      <c r="AJ220" s="213"/>
      <c r="AK220" s="213"/>
    </row>
    <row r="221" spans="1:37" ht="9.9499999999999993" customHeight="1" x14ac:dyDescent="0.25">
      <c r="A221" s="1311">
        <v>26</v>
      </c>
      <c r="B221" s="1312">
        <v>4</v>
      </c>
      <c r="C221" s="1269" t="s">
        <v>5466</v>
      </c>
      <c r="D221" s="1269" t="s">
        <v>5475</v>
      </c>
      <c r="E221" s="1269" t="s">
        <v>6581</v>
      </c>
      <c r="F221" s="849"/>
      <c r="G221" s="849"/>
      <c r="H221" s="849"/>
      <c r="I221" s="1361"/>
      <c r="J221" s="849"/>
      <c r="K221" s="849"/>
      <c r="L221" s="849"/>
      <c r="M221" s="1361"/>
      <c r="N221" s="849"/>
      <c r="O221" s="849"/>
      <c r="P221" s="849"/>
      <c r="Q221" s="1361"/>
      <c r="R221" s="849"/>
      <c r="S221" s="849"/>
      <c r="T221" s="849"/>
      <c r="U221" s="1361"/>
      <c r="V221" s="849"/>
      <c r="W221" s="849"/>
      <c r="X221" s="849"/>
      <c r="Y221" s="1361"/>
      <c r="Z221" s="849"/>
      <c r="AA221" s="849"/>
      <c r="AB221" s="849"/>
      <c r="AC221" s="1361"/>
      <c r="AD221" s="849"/>
      <c r="AE221" s="849"/>
      <c r="AF221" s="849"/>
      <c r="AG221" s="1355"/>
      <c r="AH221" s="1355"/>
      <c r="AI221" s="1364"/>
      <c r="AJ221" s="213"/>
      <c r="AK221" s="213"/>
    </row>
    <row r="222" spans="1:37" ht="9.9499999999999993" customHeight="1" x14ac:dyDescent="0.25">
      <c r="A222" s="1311"/>
      <c r="B222" s="1312"/>
      <c r="C222" s="1270"/>
      <c r="D222" s="1270"/>
      <c r="E222" s="1270"/>
      <c r="F222" s="850"/>
      <c r="G222" s="851"/>
      <c r="H222" s="850"/>
      <c r="I222" s="1362"/>
      <c r="J222" s="850"/>
      <c r="K222" s="851"/>
      <c r="L222" s="850"/>
      <c r="M222" s="1362"/>
      <c r="N222" s="850"/>
      <c r="O222" s="851"/>
      <c r="P222" s="850"/>
      <c r="Q222" s="1362"/>
      <c r="R222" s="850"/>
      <c r="S222" s="851"/>
      <c r="T222" s="850"/>
      <c r="U222" s="1362"/>
      <c r="V222" s="850"/>
      <c r="W222" s="851"/>
      <c r="X222" s="850"/>
      <c r="Y222" s="1362"/>
      <c r="Z222" s="850"/>
      <c r="AA222" s="851"/>
      <c r="AB222" s="850"/>
      <c r="AC222" s="1362"/>
      <c r="AD222" s="850"/>
      <c r="AE222" s="851"/>
      <c r="AF222" s="850"/>
      <c r="AG222" s="1356"/>
      <c r="AH222" s="1356"/>
      <c r="AI222" s="1365"/>
      <c r="AJ222" s="213"/>
      <c r="AK222" s="213"/>
    </row>
    <row r="223" spans="1:37" ht="9.9499999999999993" customHeight="1" x14ac:dyDescent="0.25">
      <c r="A223" s="1311"/>
      <c r="B223" s="1312"/>
      <c r="C223" s="1271"/>
      <c r="D223" s="1271"/>
      <c r="E223" s="1271"/>
      <c r="F223" s="849"/>
      <c r="G223" s="849"/>
      <c r="H223" s="849"/>
      <c r="I223" s="1363"/>
      <c r="J223" s="849"/>
      <c r="K223" s="849"/>
      <c r="L223" s="849"/>
      <c r="M223" s="1363"/>
      <c r="N223" s="849"/>
      <c r="O223" s="849"/>
      <c r="P223" s="849"/>
      <c r="Q223" s="1363"/>
      <c r="R223" s="849"/>
      <c r="S223" s="849"/>
      <c r="T223" s="849"/>
      <c r="U223" s="1363"/>
      <c r="V223" s="849"/>
      <c r="W223" s="849"/>
      <c r="X223" s="849"/>
      <c r="Y223" s="1363"/>
      <c r="Z223" s="849"/>
      <c r="AA223" s="849"/>
      <c r="AB223" s="849"/>
      <c r="AC223" s="1363"/>
      <c r="AD223" s="849"/>
      <c r="AE223" s="849"/>
      <c r="AF223" s="849"/>
      <c r="AG223" s="1357"/>
      <c r="AH223" s="1357"/>
      <c r="AI223" s="1366"/>
      <c r="AJ223" s="213"/>
      <c r="AK223" s="213"/>
    </row>
    <row r="224" spans="1:37" ht="9.9499999999999993" customHeight="1" x14ac:dyDescent="0.25">
      <c r="A224" s="270"/>
      <c r="B224" s="270"/>
      <c r="C224" s="270"/>
      <c r="D224" s="270"/>
      <c r="E224" s="270"/>
      <c r="F224" s="270"/>
      <c r="G224" s="270"/>
      <c r="H224" s="270"/>
      <c r="I224" s="270"/>
      <c r="J224" s="270"/>
      <c r="K224" s="270"/>
      <c r="L224" s="270"/>
      <c r="M224" s="852"/>
      <c r="N224" s="270"/>
      <c r="O224" s="270"/>
      <c r="P224" s="270"/>
      <c r="Q224" s="852"/>
      <c r="R224" s="270"/>
      <c r="S224" s="270"/>
      <c r="T224" s="270"/>
      <c r="U224" s="852"/>
      <c r="V224" s="270"/>
      <c r="W224" s="270"/>
      <c r="X224" s="270"/>
      <c r="Y224" s="852"/>
      <c r="Z224" s="270"/>
      <c r="AA224" s="270"/>
      <c r="AB224" s="270"/>
      <c r="AC224" s="852"/>
      <c r="AD224" s="270"/>
      <c r="AE224" s="270"/>
      <c r="AF224" s="270"/>
      <c r="AG224" s="853"/>
      <c r="AH224" s="853"/>
      <c r="AI224" s="856"/>
      <c r="AJ224" s="213"/>
      <c r="AK224" s="213"/>
    </row>
    <row r="225" spans="1:37" ht="9.9499999999999993" customHeight="1" x14ac:dyDescent="0.25">
      <c r="A225" s="1311">
        <v>27</v>
      </c>
      <c r="B225" s="1312">
        <v>4</v>
      </c>
      <c r="C225" s="1269" t="s">
        <v>5467</v>
      </c>
      <c r="D225" s="1269" t="s">
        <v>5475</v>
      </c>
      <c r="E225" s="1269" t="s">
        <v>6581</v>
      </c>
      <c r="F225" s="849"/>
      <c r="G225" s="849"/>
      <c r="H225" s="849"/>
      <c r="I225" s="1361"/>
      <c r="J225" s="849"/>
      <c r="K225" s="849"/>
      <c r="L225" s="849"/>
      <c r="M225" s="1361"/>
      <c r="N225" s="849"/>
      <c r="O225" s="849"/>
      <c r="P225" s="849"/>
      <c r="Q225" s="1361"/>
      <c r="R225" s="849"/>
      <c r="S225" s="849"/>
      <c r="T225" s="849"/>
      <c r="U225" s="1361"/>
      <c r="V225" s="849"/>
      <c r="W225" s="849"/>
      <c r="X225" s="849"/>
      <c r="Y225" s="1361"/>
      <c r="Z225" s="849"/>
      <c r="AA225" s="849"/>
      <c r="AB225" s="849"/>
      <c r="AC225" s="1361"/>
      <c r="AD225" s="849"/>
      <c r="AE225" s="849"/>
      <c r="AF225" s="849"/>
      <c r="AG225" s="1355"/>
      <c r="AH225" s="1355"/>
      <c r="AI225" s="1364"/>
      <c r="AJ225" s="213"/>
      <c r="AK225" s="213"/>
    </row>
    <row r="226" spans="1:37" ht="9.9499999999999993" customHeight="1" x14ac:dyDescent="0.25">
      <c r="A226" s="1311"/>
      <c r="B226" s="1312"/>
      <c r="C226" s="1270"/>
      <c r="D226" s="1270"/>
      <c r="E226" s="1270"/>
      <c r="F226" s="850"/>
      <c r="G226" s="851"/>
      <c r="H226" s="850"/>
      <c r="I226" s="1362"/>
      <c r="J226" s="850"/>
      <c r="K226" s="851"/>
      <c r="L226" s="850"/>
      <c r="M226" s="1362"/>
      <c r="N226" s="850"/>
      <c r="O226" s="851"/>
      <c r="P226" s="850"/>
      <c r="Q226" s="1362"/>
      <c r="R226" s="850"/>
      <c r="S226" s="851"/>
      <c r="T226" s="850"/>
      <c r="U226" s="1362"/>
      <c r="V226" s="850"/>
      <c r="W226" s="851"/>
      <c r="X226" s="850"/>
      <c r="Y226" s="1362"/>
      <c r="Z226" s="850"/>
      <c r="AA226" s="851"/>
      <c r="AB226" s="850"/>
      <c r="AC226" s="1362"/>
      <c r="AD226" s="850"/>
      <c r="AE226" s="851"/>
      <c r="AF226" s="850"/>
      <c r="AG226" s="1356"/>
      <c r="AH226" s="1356"/>
      <c r="AI226" s="1365"/>
      <c r="AJ226" s="213"/>
      <c r="AK226" s="213"/>
    </row>
    <row r="227" spans="1:37" ht="9.9499999999999993" customHeight="1" x14ac:dyDescent="0.25">
      <c r="A227" s="1311"/>
      <c r="B227" s="1312"/>
      <c r="C227" s="1271"/>
      <c r="D227" s="1271"/>
      <c r="E227" s="1271"/>
      <c r="F227" s="849"/>
      <c r="G227" s="849"/>
      <c r="H227" s="849"/>
      <c r="I227" s="1363"/>
      <c r="J227" s="849"/>
      <c r="K227" s="849"/>
      <c r="L227" s="849"/>
      <c r="M227" s="1363"/>
      <c r="N227" s="849"/>
      <c r="O227" s="849"/>
      <c r="P227" s="849"/>
      <c r="Q227" s="1363"/>
      <c r="R227" s="849"/>
      <c r="S227" s="849"/>
      <c r="T227" s="849"/>
      <c r="U227" s="1363"/>
      <c r="V227" s="849"/>
      <c r="W227" s="849"/>
      <c r="X227" s="849"/>
      <c r="Y227" s="1363"/>
      <c r="Z227" s="849"/>
      <c r="AA227" s="849"/>
      <c r="AB227" s="849"/>
      <c r="AC227" s="1363"/>
      <c r="AD227" s="849"/>
      <c r="AE227" s="849"/>
      <c r="AF227" s="849"/>
      <c r="AG227" s="1357"/>
      <c r="AH227" s="1357"/>
      <c r="AI227" s="1366"/>
      <c r="AJ227" s="213"/>
      <c r="AK227" s="213"/>
    </row>
    <row r="228" spans="1:37" ht="9.9499999999999993" customHeight="1" x14ac:dyDescent="0.25">
      <c r="A228" s="270"/>
      <c r="B228" s="270"/>
      <c r="C228" s="270"/>
      <c r="D228" s="270"/>
      <c r="E228" s="270"/>
      <c r="F228" s="270"/>
      <c r="G228" s="270"/>
      <c r="H228" s="270"/>
      <c r="I228" s="270"/>
      <c r="J228" s="270"/>
      <c r="K228" s="270"/>
      <c r="L228" s="270"/>
      <c r="M228" s="852"/>
      <c r="N228" s="270"/>
      <c r="O228" s="270"/>
      <c r="P228" s="270"/>
      <c r="Q228" s="852"/>
      <c r="R228" s="270"/>
      <c r="S228" s="270"/>
      <c r="T228" s="270"/>
      <c r="U228" s="852"/>
      <c r="V228" s="270"/>
      <c r="W228" s="270"/>
      <c r="X228" s="270"/>
      <c r="Y228" s="852"/>
      <c r="Z228" s="270"/>
      <c r="AA228" s="270"/>
      <c r="AB228" s="270"/>
      <c r="AC228" s="852"/>
      <c r="AD228" s="270"/>
      <c r="AE228" s="270"/>
      <c r="AF228" s="270"/>
      <c r="AG228" s="853"/>
      <c r="AH228" s="853"/>
      <c r="AI228" s="856"/>
      <c r="AJ228" s="213"/>
      <c r="AK228" s="213"/>
    </row>
    <row r="229" spans="1:37" ht="9.9499999999999993" customHeight="1" x14ac:dyDescent="0.25">
      <c r="A229" s="1311">
        <v>28</v>
      </c>
      <c r="B229" s="1312">
        <v>4</v>
      </c>
      <c r="C229" s="1269" t="s">
        <v>5468</v>
      </c>
      <c r="D229" s="1269" t="s">
        <v>5475</v>
      </c>
      <c r="E229" s="1269" t="s">
        <v>6581</v>
      </c>
      <c r="F229" s="849"/>
      <c r="G229" s="849"/>
      <c r="H229" s="849"/>
      <c r="I229" s="1361"/>
      <c r="J229" s="849"/>
      <c r="K229" s="849"/>
      <c r="L229" s="849"/>
      <c r="M229" s="1361"/>
      <c r="N229" s="849"/>
      <c r="O229" s="849"/>
      <c r="P229" s="849"/>
      <c r="Q229" s="1361"/>
      <c r="R229" s="849"/>
      <c r="S229" s="849"/>
      <c r="T229" s="849"/>
      <c r="U229" s="1361"/>
      <c r="V229" s="849"/>
      <c r="W229" s="849"/>
      <c r="X229" s="849"/>
      <c r="Y229" s="1361"/>
      <c r="Z229" s="849"/>
      <c r="AA229" s="849"/>
      <c r="AB229" s="849"/>
      <c r="AC229" s="1361"/>
      <c r="AD229" s="849"/>
      <c r="AE229" s="849"/>
      <c r="AF229" s="849"/>
      <c r="AG229" s="1355"/>
      <c r="AH229" s="1355"/>
      <c r="AI229" s="1364"/>
      <c r="AJ229" s="213"/>
      <c r="AK229" s="213"/>
    </row>
    <row r="230" spans="1:37" ht="9.9499999999999993" customHeight="1" x14ac:dyDescent="0.25">
      <c r="A230" s="1311"/>
      <c r="B230" s="1312"/>
      <c r="C230" s="1270"/>
      <c r="D230" s="1270"/>
      <c r="E230" s="1270"/>
      <c r="F230" s="850"/>
      <c r="G230" s="851"/>
      <c r="H230" s="850"/>
      <c r="I230" s="1362"/>
      <c r="J230" s="850"/>
      <c r="K230" s="851"/>
      <c r="L230" s="850"/>
      <c r="M230" s="1362"/>
      <c r="N230" s="850"/>
      <c r="O230" s="851"/>
      <c r="P230" s="850"/>
      <c r="Q230" s="1362"/>
      <c r="R230" s="850"/>
      <c r="S230" s="851"/>
      <c r="T230" s="850"/>
      <c r="U230" s="1362"/>
      <c r="V230" s="850"/>
      <c r="W230" s="851"/>
      <c r="X230" s="850"/>
      <c r="Y230" s="1362"/>
      <c r="Z230" s="850"/>
      <c r="AA230" s="851"/>
      <c r="AB230" s="850"/>
      <c r="AC230" s="1362"/>
      <c r="AD230" s="850"/>
      <c r="AE230" s="851"/>
      <c r="AF230" s="850"/>
      <c r="AG230" s="1356"/>
      <c r="AH230" s="1356"/>
      <c r="AI230" s="1365"/>
      <c r="AJ230" s="213"/>
      <c r="AK230" s="213"/>
    </row>
    <row r="231" spans="1:37" ht="9.9499999999999993" customHeight="1" x14ac:dyDescent="0.25">
      <c r="A231" s="1311"/>
      <c r="B231" s="1312"/>
      <c r="C231" s="1271"/>
      <c r="D231" s="1271"/>
      <c r="E231" s="1271"/>
      <c r="F231" s="849"/>
      <c r="G231" s="849"/>
      <c r="H231" s="849"/>
      <c r="I231" s="1363"/>
      <c r="J231" s="849"/>
      <c r="K231" s="849"/>
      <c r="L231" s="849"/>
      <c r="M231" s="1363"/>
      <c r="N231" s="849"/>
      <c r="O231" s="849"/>
      <c r="P231" s="849"/>
      <c r="Q231" s="1363"/>
      <c r="R231" s="849"/>
      <c r="S231" s="849"/>
      <c r="T231" s="849"/>
      <c r="U231" s="1363"/>
      <c r="V231" s="849"/>
      <c r="W231" s="849"/>
      <c r="X231" s="849"/>
      <c r="Y231" s="1363"/>
      <c r="Z231" s="849"/>
      <c r="AA231" s="849"/>
      <c r="AB231" s="849"/>
      <c r="AC231" s="1363"/>
      <c r="AD231" s="849"/>
      <c r="AE231" s="849"/>
      <c r="AF231" s="849"/>
      <c r="AG231" s="1357"/>
      <c r="AH231" s="1357"/>
      <c r="AI231" s="1366"/>
      <c r="AJ231" s="213"/>
      <c r="AK231" s="213"/>
    </row>
    <row r="232" spans="1:37" ht="9.9499999999999993" customHeight="1" x14ac:dyDescent="0.25">
      <c r="A232" s="270"/>
      <c r="B232" s="270"/>
      <c r="C232" s="270"/>
      <c r="D232" s="270"/>
      <c r="E232" s="270"/>
      <c r="F232" s="270"/>
      <c r="G232" s="270"/>
      <c r="H232" s="270"/>
      <c r="I232" s="270"/>
      <c r="J232" s="270"/>
      <c r="K232" s="270"/>
      <c r="L232" s="270"/>
      <c r="M232" s="852"/>
      <c r="N232" s="270"/>
      <c r="O232" s="270"/>
      <c r="P232" s="270"/>
      <c r="Q232" s="852"/>
      <c r="R232" s="270"/>
      <c r="S232" s="270"/>
      <c r="T232" s="270"/>
      <c r="U232" s="852"/>
      <c r="V232" s="270"/>
      <c r="W232" s="270"/>
      <c r="X232" s="270"/>
      <c r="Y232" s="852"/>
      <c r="Z232" s="270"/>
      <c r="AA232" s="270"/>
      <c r="AB232" s="270"/>
      <c r="AC232" s="852"/>
      <c r="AD232" s="270"/>
      <c r="AE232" s="270"/>
      <c r="AF232" s="270"/>
      <c r="AG232" s="852"/>
      <c r="AH232" s="852"/>
      <c r="AI232" s="852"/>
      <c r="AJ232" s="213"/>
      <c r="AK232" s="213"/>
    </row>
    <row r="233" spans="1:37" x14ac:dyDescent="0.25">
      <c r="A233" s="213"/>
      <c r="B233" s="213"/>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row>
    <row r="234" spans="1:37" x14ac:dyDescent="0.25">
      <c r="A234" s="213"/>
      <c r="B234" s="213"/>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row>
    <row r="235" spans="1:37" ht="50.1" customHeight="1" x14ac:dyDescent="0.25">
      <c r="A235" s="857" t="s">
        <v>5480</v>
      </c>
      <c r="B235" s="857" t="s">
        <v>5481</v>
      </c>
      <c r="C235" s="857" t="s">
        <v>5482</v>
      </c>
      <c r="D235" s="857" t="s">
        <v>5483</v>
      </c>
      <c r="E235" s="857" t="s">
        <v>5484</v>
      </c>
      <c r="F235" s="857"/>
      <c r="G235" s="857"/>
      <c r="H235" s="857"/>
      <c r="I235" s="857" t="s">
        <v>5485</v>
      </c>
      <c r="J235" s="857"/>
      <c r="K235" s="857"/>
      <c r="L235" s="857"/>
      <c r="M235" s="857" t="s">
        <v>5486</v>
      </c>
      <c r="N235" s="857"/>
      <c r="O235" s="857"/>
      <c r="P235" s="857"/>
      <c r="Q235" s="857" t="s">
        <v>5487</v>
      </c>
      <c r="R235" s="857"/>
      <c r="S235" s="857"/>
      <c r="T235" s="857"/>
      <c r="U235" s="857" t="s">
        <v>5488</v>
      </c>
      <c r="V235" s="857"/>
      <c r="W235" s="857"/>
      <c r="X235" s="857"/>
      <c r="Y235" s="857" t="s">
        <v>5489</v>
      </c>
      <c r="Z235" s="857"/>
      <c r="AA235" s="857"/>
      <c r="AB235" s="857"/>
      <c r="AC235" s="857" t="s">
        <v>5490</v>
      </c>
      <c r="AD235" s="857"/>
      <c r="AE235" s="857"/>
      <c r="AF235" s="857"/>
      <c r="AG235" s="857" t="s">
        <v>5491</v>
      </c>
      <c r="AH235" s="213"/>
      <c r="AI235" s="858" t="s">
        <v>5492</v>
      </c>
      <c r="AJ235" s="858" t="s">
        <v>5459</v>
      </c>
      <c r="AK235" s="858" t="s">
        <v>5493</v>
      </c>
    </row>
    <row r="236" spans="1:37" ht="50.1" customHeight="1" x14ac:dyDescent="0.25">
      <c r="A236" s="859" t="s">
        <v>5494</v>
      </c>
      <c r="B236" s="197" t="s">
        <v>5350</v>
      </c>
      <c r="C236" s="166" t="s">
        <v>55</v>
      </c>
      <c r="D236" s="860"/>
      <c r="E236" s="860">
        <v>12</v>
      </c>
      <c r="F236" s="850"/>
      <c r="G236" s="851"/>
      <c r="H236" s="850"/>
      <c r="I236" s="860"/>
      <c r="J236" s="850"/>
      <c r="K236" s="851"/>
      <c r="L236" s="850"/>
      <c r="M236" s="860">
        <v>2</v>
      </c>
      <c r="N236" s="850"/>
      <c r="O236" s="851"/>
      <c r="P236" s="850"/>
      <c r="Q236" s="860">
        <f>COUNTIFS(D9:D229,"Déjeuner",I9:I229,"Entrée &gt;15% lipides")</f>
        <v>0</v>
      </c>
      <c r="R236" s="850"/>
      <c r="S236" s="851"/>
      <c r="T236" s="850"/>
      <c r="U236" s="166" t="str">
        <f>IF(COUNTIF(I9:AC117,"&lt;&gt;")=0,"A SAISIR",IF(AND(D236="",E236=""),"LIBRE",IF(AND(D236&lt;&gt;"",Q236&lt;D236),"MANQUE",IF(AND(E236&lt;&gt;"",Q236&gt;E236),"TROP","OK"))))</f>
        <v>A SAISIR</v>
      </c>
      <c r="V236" s="850"/>
      <c r="W236" s="851"/>
      <c r="X236" s="850"/>
      <c r="Y236" s="861">
        <f>COUNTIFS(D9:D229,"Dîner",I9:I229,"Entrée &gt;15% lipides")</f>
        <v>0</v>
      </c>
      <c r="Z236" s="850"/>
      <c r="AA236" s="851"/>
      <c r="AB236" s="850"/>
      <c r="AC236" s="166" t="str">
        <f>IF(COUNTIF(I121:AC229,"&lt;&gt;")=0,"A SAISIR",IF(AND(I236="",M236=""),"LIBRE",IF(AND(I236&lt;&gt;"",Y236&lt;I236),"MANQUE",IF(AND(M236&lt;&gt;"",Y236&gt;M236),"TROP","OK"))))</f>
        <v>A SAISIR</v>
      </c>
      <c r="AD236" s="850"/>
      <c r="AE236" s="851"/>
      <c r="AF236" s="850"/>
      <c r="AG236" s="862" t="s">
        <v>5495</v>
      </c>
      <c r="AH236" s="197"/>
      <c r="AI236" s="170" t="s">
        <v>5496</v>
      </c>
      <c r="AJ236" s="861">
        <f>COUNTIF(U236:U249,"OK")</f>
        <v>0</v>
      </c>
      <c r="AK236" s="170" t="s">
        <v>5497</v>
      </c>
    </row>
    <row r="237" spans="1:37" ht="50.1" customHeight="1" x14ac:dyDescent="0.25">
      <c r="A237" s="863" t="s">
        <v>5498</v>
      </c>
      <c r="B237" s="197" t="s">
        <v>5346</v>
      </c>
      <c r="C237" s="166" t="s">
        <v>55</v>
      </c>
      <c r="D237" s="860">
        <v>8</v>
      </c>
      <c r="E237" s="860"/>
      <c r="F237" s="850"/>
      <c r="G237" s="851"/>
      <c r="H237" s="850"/>
      <c r="I237" s="860"/>
      <c r="J237" s="850"/>
      <c r="K237" s="851"/>
      <c r="L237" s="850"/>
      <c r="M237" s="860"/>
      <c r="N237" s="850"/>
      <c r="O237" s="851"/>
      <c r="P237" s="850"/>
      <c r="Q237" s="860">
        <f>COUNTIFS(D9:D229,"Déjeuner",I9:I229,"Crudité ou fruit frais")</f>
        <v>0</v>
      </c>
      <c r="R237" s="850"/>
      <c r="S237" s="851"/>
      <c r="T237" s="850"/>
      <c r="U237" s="166" t="str">
        <f>IF(COUNTIF(I9:AC117,"&lt;&gt;")=0,"A SAISIR",IF(AND(D237="",E237=""),"LIBRE",IF(AND(D237&lt;&gt;"",Q237&lt;D237),"MANQUE",IF(AND(E237&lt;&gt;"",Q237&gt;E237),"TROP","OK"))))</f>
        <v>A SAISIR</v>
      </c>
      <c r="V237" s="850"/>
      <c r="W237" s="851"/>
      <c r="X237" s="850"/>
      <c r="Y237" s="861">
        <f>COUNTIFS(D9:D229,"Dîner",I9:I229,"Crudité ou fruit frais")</f>
        <v>0</v>
      </c>
      <c r="Z237" s="850"/>
      <c r="AA237" s="851"/>
      <c r="AB237" s="850"/>
      <c r="AC237" s="166" t="str">
        <f>IF(COUNTIF(I121:AC229,"&lt;&gt;")=0,"A SAISIR",IF(AND(I237="",M237=""),"LIBRE",IF(AND(I237&lt;&gt;"",Y237&lt;I237),"MANQUE",IF(AND(M237&lt;&gt;"",Y237&gt;M237),"TROP","OK"))))</f>
        <v>A SAISIR</v>
      </c>
      <c r="AD237" s="850"/>
      <c r="AE237" s="851"/>
      <c r="AF237" s="850"/>
      <c r="AG237" s="862" t="s">
        <v>5499</v>
      </c>
      <c r="AH237" s="197"/>
      <c r="AI237" s="170" t="s">
        <v>5500</v>
      </c>
      <c r="AJ237" s="861">
        <f>COUNTIF(U236:U249,"MANQUE")</f>
        <v>0</v>
      </c>
      <c r="AK237" s="170" t="s">
        <v>5501</v>
      </c>
    </row>
    <row r="238" spans="1:37" ht="50.1" customHeight="1" x14ac:dyDescent="0.25">
      <c r="A238" s="864" t="s">
        <v>5502</v>
      </c>
      <c r="B238" s="197" t="s">
        <v>5355</v>
      </c>
      <c r="C238" s="166" t="s">
        <v>55</v>
      </c>
      <c r="D238" s="860"/>
      <c r="E238" s="860"/>
      <c r="F238" s="850"/>
      <c r="G238" s="851"/>
      <c r="H238" s="850"/>
      <c r="I238" s="860">
        <v>14</v>
      </c>
      <c r="J238" s="850"/>
      <c r="K238" s="851"/>
      <c r="L238" s="850"/>
      <c r="M238" s="860"/>
      <c r="N238" s="850"/>
      <c r="O238" s="851"/>
      <c r="P238" s="850"/>
      <c r="Q238" s="860">
        <f>COUNTIFS(D9:D229,"Déjeuner",I9:I229,"Entrée légumes cuits/potage")</f>
        <v>0</v>
      </c>
      <c r="R238" s="850"/>
      <c r="S238" s="851"/>
      <c r="T238" s="850"/>
      <c r="U238" s="166" t="str">
        <f>IF(COUNTIF(I9:AC117,"&lt;&gt;")=0,"A SAISIR",IF(AND(D238="",E238=""),"LIBRE",IF(AND(D238&lt;&gt;"",Q238&lt;D238),"MANQUE",IF(AND(E238&lt;&gt;"",Q238&gt;E238),"TROP","OK"))))</f>
        <v>A SAISIR</v>
      </c>
      <c r="V238" s="850"/>
      <c r="W238" s="851"/>
      <c r="X238" s="850"/>
      <c r="Y238" s="861">
        <f>COUNTIFS(D9:D229,"Dîner",I9:I229,"Entrée légumes cuits/potage")</f>
        <v>0</v>
      </c>
      <c r="Z238" s="850"/>
      <c r="AA238" s="851"/>
      <c r="AB238" s="850"/>
      <c r="AC238" s="166" t="str">
        <f>IF(COUNTIF(I121:AC229,"&lt;&gt;")=0,"A SAISIR",IF(AND(I238="",M238=""),"LIBRE",IF(AND(I238&lt;&gt;"",Y238&lt;I238),"MANQUE",IF(AND(M238&lt;&gt;"",Y238&gt;M238),"TROP","OK"))))</f>
        <v>A SAISIR</v>
      </c>
      <c r="AD238" s="850"/>
      <c r="AE238" s="851"/>
      <c r="AF238" s="850"/>
      <c r="AG238" s="862" t="s">
        <v>5503</v>
      </c>
      <c r="AH238" s="197"/>
      <c r="AI238" s="170" t="s">
        <v>5504</v>
      </c>
      <c r="AJ238" s="861">
        <f>COUNTIF(U236:U249,"TROP")</f>
        <v>0</v>
      </c>
      <c r="AK238" s="170" t="s">
        <v>5505</v>
      </c>
    </row>
    <row r="239" spans="1:37" ht="50.1" customHeight="1" x14ac:dyDescent="0.25">
      <c r="A239" s="865" t="s">
        <v>5506</v>
      </c>
      <c r="B239" s="197" t="s">
        <v>5371</v>
      </c>
      <c r="C239" s="166" t="s">
        <v>5507</v>
      </c>
      <c r="D239" s="860"/>
      <c r="E239" s="860">
        <v>6</v>
      </c>
      <c r="F239" s="850"/>
      <c r="G239" s="851"/>
      <c r="H239" s="850"/>
      <c r="I239" s="860"/>
      <c r="J239" s="850"/>
      <c r="K239" s="851"/>
      <c r="L239" s="850"/>
      <c r="M239" s="860">
        <v>4</v>
      </c>
      <c r="N239" s="850"/>
      <c r="O239" s="851"/>
      <c r="P239" s="850"/>
      <c r="Q239" s="860">
        <f>COUNTIFS(D9:D229,"Déjeuner",Q9:Q229,"Frit/préfrit &gt;15% lipides")</f>
        <v>0</v>
      </c>
      <c r="R239" s="850"/>
      <c r="S239" s="851"/>
      <c r="T239" s="850"/>
      <c r="U239" s="166" t="str">
        <f>IF(COUNTIF(I9:AC117,"&lt;&gt;")=0,"A SAISIR",IF(AND(D239="",E239=""),"LIBRE",IF(AND(D239&lt;&gt;"",Q239&lt;D239),"MANQUE",IF(AND(E239&lt;&gt;"",Q239&gt;E239),"TROP","OK"))))</f>
        <v>A SAISIR</v>
      </c>
      <c r="V239" s="850"/>
      <c r="W239" s="851"/>
      <c r="X239" s="850"/>
      <c r="Y239" s="861">
        <f>COUNTIFS(D9:D229,"Dîner",Q9:Q229,"Frit/préfrit &gt;15% lipides")</f>
        <v>0</v>
      </c>
      <c r="Z239" s="850"/>
      <c r="AA239" s="851"/>
      <c r="AB239" s="850"/>
      <c r="AC239" s="166" t="str">
        <f>IF(COUNTIF(I121:AC229,"&lt;&gt;")=0,"A SAISIR",IF(AND(I239="",M239=""),"LIBRE",IF(AND(I239&lt;&gt;"",Y239&lt;I239),"MANQUE",IF(AND(M239&lt;&gt;"",Y239&gt;M239),"TROP","OK"))))</f>
        <v>A SAISIR</v>
      </c>
      <c r="AD239" s="850"/>
      <c r="AE239" s="851"/>
      <c r="AF239" s="850"/>
      <c r="AG239" s="862" t="s">
        <v>5508</v>
      </c>
      <c r="AH239" s="197"/>
      <c r="AI239" s="170" t="s">
        <v>5509</v>
      </c>
      <c r="AJ239" s="861">
        <f>COUNTIF(U236:U249,"LIBRE")</f>
        <v>0</v>
      </c>
      <c r="AK239" s="170" t="s">
        <v>5510</v>
      </c>
    </row>
    <row r="240" spans="1:37" ht="50.1" customHeight="1" x14ac:dyDescent="0.25">
      <c r="A240" s="866" t="s">
        <v>5511</v>
      </c>
      <c r="B240" s="197" t="s">
        <v>5377</v>
      </c>
      <c r="C240" s="166" t="s">
        <v>5358</v>
      </c>
      <c r="D240" s="860"/>
      <c r="E240" s="860">
        <v>3</v>
      </c>
      <c r="F240" s="850"/>
      <c r="G240" s="851"/>
      <c r="H240" s="850"/>
      <c r="I240" s="860"/>
      <c r="J240" s="850"/>
      <c r="K240" s="851"/>
      <c r="L240" s="850"/>
      <c r="M240" s="860">
        <v>6</v>
      </c>
      <c r="N240" s="850"/>
      <c r="O240" s="851"/>
      <c r="P240" s="850"/>
      <c r="Q240" s="860">
        <f>COUNTIFS(D9:D229,"Déjeuner",Q9:Q229,"P/L &lt;=1")</f>
        <v>0</v>
      </c>
      <c r="R240" s="850"/>
      <c r="S240" s="851"/>
      <c r="T240" s="850"/>
      <c r="U240" s="166" t="str">
        <f>IF(COUNTIF(I9:AC117,"&lt;&gt;")=0,"A SAISIR",IF(AND(D240="",E240=""),"LIBRE",IF(AND(D240&lt;&gt;"",Q240&lt;D240),"MANQUE",IF(AND(E240&lt;&gt;"",Q240&gt;E240),"TROP","OK"))))</f>
        <v>A SAISIR</v>
      </c>
      <c r="V240" s="850"/>
      <c r="W240" s="851"/>
      <c r="X240" s="850"/>
      <c r="Y240" s="861">
        <f>COUNTIFS(D9:D229,"Dîner",Q9:Q229,"P/L &lt;=1")</f>
        <v>0</v>
      </c>
      <c r="Z240" s="850"/>
      <c r="AA240" s="851"/>
      <c r="AB240" s="850"/>
      <c r="AC240" s="166" t="str">
        <f>IF(COUNTIF(I121:AC229,"&lt;&gt;")=0,"A SAISIR",IF(AND(I240="",M240=""),"LIBRE",IF(AND(I240&lt;&gt;"",Y240&lt;I240),"MANQUE",IF(AND(M240&lt;&gt;"",Y240&gt;M240),"TROP","OK"))))</f>
        <v>A SAISIR</v>
      </c>
      <c r="AD240" s="850"/>
      <c r="AE240" s="851"/>
      <c r="AF240" s="850"/>
      <c r="AG240" s="862" t="s">
        <v>5512</v>
      </c>
      <c r="AH240" s="197"/>
      <c r="AI240" s="197"/>
      <c r="AJ240" s="197"/>
      <c r="AK240" s="197"/>
    </row>
    <row r="241" spans="1:37" ht="50.1" customHeight="1" x14ac:dyDescent="0.25">
      <c r="A241" s="867" t="s">
        <v>5513</v>
      </c>
      <c r="B241" s="197" t="s">
        <v>5367</v>
      </c>
      <c r="C241" s="166" t="s">
        <v>5358</v>
      </c>
      <c r="D241" s="860">
        <v>5</v>
      </c>
      <c r="E241" s="860"/>
      <c r="F241" s="850"/>
      <c r="G241" s="851"/>
      <c r="H241" s="850"/>
      <c r="I241" s="860">
        <v>3</v>
      </c>
      <c r="J241" s="850"/>
      <c r="K241" s="851"/>
      <c r="L241" s="850"/>
      <c r="M241" s="860"/>
      <c r="N241" s="850"/>
      <c r="O241" s="851"/>
      <c r="P241" s="850"/>
      <c r="Q241" s="860">
        <f>COUNTIFS(D9:D229,"Déjeuner",M9:M229,"Poisson &gt;=70% P/L &gt;=2")</f>
        <v>0</v>
      </c>
      <c r="R241" s="850"/>
      <c r="S241" s="851"/>
      <c r="T241" s="850"/>
      <c r="U241" s="166" t="str">
        <f>IF(COUNTIF(I9:AC117,"&lt;&gt;")=0,"A SAISIR",IF(AND(D241="",E241=""),"LIBRE",IF(AND(D241&lt;&gt;"",Q241&lt;D241),"MANQUE",IF(AND(E241&lt;&gt;"",Q241&gt;E241),"TROP","OK"))))</f>
        <v>A SAISIR</v>
      </c>
      <c r="V241" s="850"/>
      <c r="W241" s="851"/>
      <c r="X241" s="850"/>
      <c r="Y241" s="861">
        <f>COUNTIFS(D9:D229,"Dîner",M9:M229,"Poisson &gt;=70% P/L &gt;=2")</f>
        <v>0</v>
      </c>
      <c r="Z241" s="850"/>
      <c r="AA241" s="851"/>
      <c r="AB241" s="850"/>
      <c r="AC241" s="166" t="str">
        <f>IF(COUNTIF(I121:AC229,"&lt;&gt;")=0,"A SAISIR",IF(AND(I241="",M241=""),"LIBRE",IF(AND(I241&lt;&gt;"",Y241&lt;I241),"MANQUE",IF(AND(M241&lt;&gt;"",Y241&gt;M241),"TROP","OK"))))</f>
        <v>A SAISIR</v>
      </c>
      <c r="AD241" s="850"/>
      <c r="AE241" s="851"/>
      <c r="AF241" s="850"/>
      <c r="AG241" s="862" t="s">
        <v>5514</v>
      </c>
      <c r="AH241" s="197"/>
      <c r="AI241" s="197"/>
      <c r="AJ241" s="197"/>
      <c r="AK241" s="197"/>
    </row>
    <row r="242" spans="1:37" ht="50.1" customHeight="1" x14ac:dyDescent="0.25">
      <c r="A242" s="867" t="s">
        <v>5515</v>
      </c>
      <c r="B242" s="197" t="s">
        <v>5359</v>
      </c>
      <c r="C242" s="166" t="s">
        <v>5358</v>
      </c>
      <c r="D242" s="860">
        <v>8</v>
      </c>
      <c r="E242" s="860"/>
      <c r="F242" s="850"/>
      <c r="G242" s="851"/>
      <c r="H242" s="850"/>
      <c r="I242" s="860"/>
      <c r="J242" s="850"/>
      <c r="K242" s="851"/>
      <c r="L242" s="850"/>
      <c r="M242" s="860"/>
      <c r="N242" s="850"/>
      <c r="O242" s="851"/>
      <c r="P242" s="850"/>
      <c r="Q242" s="860">
        <f>COUNTIFS(D9:D229,"Déjeuner",M9:M229,"Viande non hachée BVA/abats")</f>
        <v>0</v>
      </c>
      <c r="R242" s="850"/>
      <c r="S242" s="851"/>
      <c r="T242" s="850"/>
      <c r="U242" s="166" t="str">
        <f>IF(COUNTIF(I9:AC117,"&lt;&gt;")=0,"A SAISIR",IF(AND(D242="",E242=""),"LIBRE",IF(AND(D242&lt;&gt;"",Q242&lt;D242),"MANQUE",IF(AND(E242&lt;&gt;"",Q242&gt;E242),"TROP","OK"))))</f>
        <v>A SAISIR</v>
      </c>
      <c r="V242" s="850"/>
      <c r="W242" s="851"/>
      <c r="X242" s="850"/>
      <c r="Y242" s="861">
        <f>COUNTIFS(D9:D229,"Dîner",M9:M229,"Viande non hachée BVA/abats")</f>
        <v>0</v>
      </c>
      <c r="Z242" s="850"/>
      <c r="AA242" s="851"/>
      <c r="AB242" s="850"/>
      <c r="AC242" s="166" t="str">
        <f>IF(COUNTIF(I121:AC229,"&lt;&gt;")=0,"A SAISIR",IF(AND(I242="",M242=""),"LIBRE",IF(AND(I242&lt;&gt;"",Y242&lt;I242),"MANQUE",IF(AND(M242&lt;&gt;"",Y242&gt;M242),"TROP","OK"))))</f>
        <v>A SAISIR</v>
      </c>
      <c r="AD242" s="850"/>
      <c r="AE242" s="851"/>
      <c r="AF242" s="850"/>
      <c r="AG242" s="862" t="s">
        <v>5516</v>
      </c>
      <c r="AH242" s="197"/>
      <c r="AI242" s="197"/>
      <c r="AJ242" s="197"/>
      <c r="AK242" s="197"/>
    </row>
    <row r="243" spans="1:37" ht="50.1" customHeight="1" x14ac:dyDescent="0.25">
      <c r="A243" s="866" t="s">
        <v>5517</v>
      </c>
      <c r="B243" s="197" t="s">
        <v>5374</v>
      </c>
      <c r="C243" s="166" t="s">
        <v>5358</v>
      </c>
      <c r="D243" s="860"/>
      <c r="E243" s="860">
        <v>3</v>
      </c>
      <c r="F243" s="850"/>
      <c r="G243" s="851"/>
      <c r="H243" s="850"/>
      <c r="I243" s="860"/>
      <c r="J243" s="850"/>
      <c r="K243" s="851"/>
      <c r="L243" s="850"/>
      <c r="M243" s="860">
        <v>8</v>
      </c>
      <c r="N243" s="850"/>
      <c r="O243" s="851"/>
      <c r="P243" s="850"/>
      <c r="Q243" s="860">
        <f>COUNTIFS(D9:D229,"Déjeuner",Q9:Q229,"VPO &lt;70%")</f>
        <v>0</v>
      </c>
      <c r="R243" s="850"/>
      <c r="S243" s="851"/>
      <c r="T243" s="850"/>
      <c r="U243" s="166" t="str">
        <f>IF(COUNTIF(I9:AC117,"&lt;&gt;")=0,"A SAISIR",IF(AND(D243="",E243=""),"LIBRE",IF(AND(D243&lt;&gt;"",Q243&lt;D243),"MANQUE",IF(AND(E243&lt;&gt;"",Q243&gt;E243),"TROP","OK"))))</f>
        <v>A SAISIR</v>
      </c>
      <c r="V243" s="850"/>
      <c r="W243" s="851"/>
      <c r="X243" s="850"/>
      <c r="Y243" s="861">
        <f>COUNTIFS(D9:D229,"Dîner",Q9:Q229,"VPO &lt;70%")</f>
        <v>0</v>
      </c>
      <c r="Z243" s="850"/>
      <c r="AA243" s="851"/>
      <c r="AB243" s="850"/>
      <c r="AC243" s="166" t="str">
        <f>IF(COUNTIF(I121:AC229,"&lt;&gt;")=0,"A SAISIR",IF(AND(I243="",M243=""),"LIBRE",IF(AND(I243&lt;&gt;"",Y243&lt;I243),"MANQUE",IF(AND(M243&lt;&gt;"",Y243&gt;M243),"TROP","OK"))))</f>
        <v>A SAISIR</v>
      </c>
      <c r="AD243" s="850"/>
      <c r="AE243" s="851"/>
      <c r="AF243" s="850"/>
      <c r="AG243" s="862" t="s">
        <v>5518</v>
      </c>
      <c r="AH243" s="197"/>
      <c r="AI243" s="197"/>
      <c r="AJ243" s="197"/>
      <c r="AK243" s="197"/>
    </row>
    <row r="244" spans="1:37" ht="50.1" customHeight="1" x14ac:dyDescent="0.25">
      <c r="A244" s="868" t="s">
        <v>5519</v>
      </c>
      <c r="B244" s="197" t="s">
        <v>5380</v>
      </c>
      <c r="C244" s="166" t="s">
        <v>53</v>
      </c>
      <c r="D244" s="860">
        <v>14</v>
      </c>
      <c r="E244" s="860">
        <v>14</v>
      </c>
      <c r="F244" s="850"/>
      <c r="G244" s="851"/>
      <c r="H244" s="850"/>
      <c r="I244" s="860">
        <v>12</v>
      </c>
      <c r="J244" s="850"/>
      <c r="K244" s="851"/>
      <c r="L244" s="850"/>
      <c r="M244" s="860"/>
      <c r="N244" s="850"/>
      <c r="O244" s="851"/>
      <c r="P244" s="850"/>
      <c r="Q244" s="860">
        <f>COUNTIFS(D9:D229,"Déjeuner",U9:U229,"Légume cuit")</f>
        <v>0</v>
      </c>
      <c r="R244" s="850"/>
      <c r="S244" s="851"/>
      <c r="T244" s="850"/>
      <c r="U244" s="166" t="str">
        <f>IF(COUNTIF(I9:AC117,"&lt;&gt;")=0,"A SAISIR",IF(AND(D244="",E244=""),"LIBRE",IF(AND(D244&lt;&gt;"",Q244&lt;D244),"MANQUE",IF(AND(E244&lt;&gt;"",Q244&gt;E244),"TROP","OK"))))</f>
        <v>A SAISIR</v>
      </c>
      <c r="V244" s="850"/>
      <c r="W244" s="851"/>
      <c r="X244" s="850"/>
      <c r="Y244" s="861">
        <f>COUNTIFS(D9:D229,"Dîner",U9:U229,"Légume cuit")</f>
        <v>0</v>
      </c>
      <c r="Z244" s="850"/>
      <c r="AA244" s="851"/>
      <c r="AB244" s="850"/>
      <c r="AC244" s="166" t="str">
        <f>IF(COUNTIF(I121:AC229,"&lt;&gt;")=0,"A SAISIR",IF(AND(I244="",M244=""),"LIBRE",IF(AND(I244&lt;&gt;"",Y244&lt;I244),"MANQUE",IF(AND(M244&lt;&gt;"",Y244&gt;M244),"TROP","OK"))))</f>
        <v>A SAISIR</v>
      </c>
      <c r="AD244" s="850"/>
      <c r="AE244" s="851"/>
      <c r="AF244" s="850"/>
      <c r="AG244" s="862" t="s">
        <v>5520</v>
      </c>
      <c r="AH244" s="197"/>
      <c r="AI244" s="197"/>
      <c r="AJ244" s="197"/>
      <c r="AK244" s="197"/>
    </row>
    <row r="245" spans="1:37" ht="50.1" customHeight="1" x14ac:dyDescent="0.25">
      <c r="A245" s="869" t="s">
        <v>5521</v>
      </c>
      <c r="B245" s="197" t="s">
        <v>5383</v>
      </c>
      <c r="C245" s="166" t="s">
        <v>53</v>
      </c>
      <c r="D245" s="860">
        <v>14</v>
      </c>
      <c r="E245" s="860">
        <v>14</v>
      </c>
      <c r="F245" s="850"/>
      <c r="G245" s="851"/>
      <c r="H245" s="850"/>
      <c r="I245" s="860">
        <v>12</v>
      </c>
      <c r="J245" s="850"/>
      <c r="K245" s="851"/>
      <c r="L245" s="850"/>
      <c r="M245" s="860"/>
      <c r="N245" s="850"/>
      <c r="O245" s="851"/>
      <c r="P245" s="850"/>
      <c r="Q245" s="860">
        <f>COUNTIFS(D9:D229,"Déjeuner",U9:U229,"Féculent/légume sec/céréale")</f>
        <v>0</v>
      </c>
      <c r="R245" s="850"/>
      <c r="S245" s="851"/>
      <c r="T245" s="850"/>
      <c r="U245" s="166" t="str">
        <f>IF(COUNTIF(I9:AC117,"&lt;&gt;")=0,"A SAISIR",IF(AND(D245="",E245=""),"LIBRE",IF(AND(D245&lt;&gt;"",Q245&lt;D245),"MANQUE",IF(AND(E245&lt;&gt;"",Q245&gt;E245),"TROP","OK"))))</f>
        <v>A SAISIR</v>
      </c>
      <c r="V245" s="850"/>
      <c r="W245" s="851"/>
      <c r="X245" s="850"/>
      <c r="Y245" s="861">
        <f>COUNTIFS(D9:D229,"Dîner",U9:U229,"Féculent/légume sec/céréale")</f>
        <v>0</v>
      </c>
      <c r="Z245" s="850"/>
      <c r="AA245" s="851"/>
      <c r="AB245" s="850"/>
      <c r="AC245" s="166" t="str">
        <f>IF(COUNTIF(I121:AC229,"&lt;&gt;")=0,"A SAISIR",IF(AND(I245="",M245=""),"LIBRE",IF(AND(I245&lt;&gt;"",Y245&lt;I245),"MANQUE",IF(AND(M245&lt;&gt;"",Y245&gt;M245),"TROP","OK"))))</f>
        <v>A SAISIR</v>
      </c>
      <c r="AD245" s="850"/>
      <c r="AE245" s="851"/>
      <c r="AF245" s="850"/>
      <c r="AG245" s="862" t="s">
        <v>5522</v>
      </c>
      <c r="AH245" s="197"/>
      <c r="AI245" s="197"/>
      <c r="AJ245" s="197"/>
      <c r="AK245" s="197"/>
    </row>
    <row r="246" spans="1:37" ht="50.1" customHeight="1" x14ac:dyDescent="0.25">
      <c r="A246" s="870" t="s">
        <v>5523</v>
      </c>
      <c r="B246" s="197" t="s">
        <v>5386</v>
      </c>
      <c r="C246" s="166" t="s">
        <v>5129</v>
      </c>
      <c r="D246" s="860">
        <v>16</v>
      </c>
      <c r="E246" s="860"/>
      <c r="F246" s="850"/>
      <c r="G246" s="851"/>
      <c r="H246" s="850"/>
      <c r="I246" s="860">
        <v>12</v>
      </c>
      <c r="J246" s="850"/>
      <c r="K246" s="851"/>
      <c r="L246" s="850"/>
      <c r="M246" s="860"/>
      <c r="N246" s="850"/>
      <c r="O246" s="851"/>
      <c r="P246" s="850"/>
      <c r="Q246" s="860">
        <f>COUNTIFS(D9:D229,"Déjeuner",Y9:Y229,"Fromage Ca &gt;=150 mg")</f>
        <v>0</v>
      </c>
      <c r="R246" s="850"/>
      <c r="S246" s="851"/>
      <c r="T246" s="850"/>
      <c r="U246" s="166" t="str">
        <f>IF(COUNTIF(I9:AC117,"&lt;&gt;")=0,"A SAISIR",IF(AND(D246="",E246=""),"LIBRE",IF(AND(D246&lt;&gt;"",Q246&lt;D246),"MANQUE",IF(AND(E246&lt;&gt;"",Q246&gt;E246),"TROP","OK"))))</f>
        <v>A SAISIR</v>
      </c>
      <c r="V246" s="850"/>
      <c r="W246" s="851"/>
      <c r="X246" s="850"/>
      <c r="Y246" s="861">
        <f>COUNTIFS(D9:D229,"Dîner",Y9:Y229,"Fromage Ca &gt;=150 mg")</f>
        <v>0</v>
      </c>
      <c r="Z246" s="850"/>
      <c r="AA246" s="851"/>
      <c r="AB246" s="850"/>
      <c r="AC246" s="166" t="str">
        <f>IF(COUNTIF(I121:AC229,"&lt;&gt;")=0,"A SAISIR",IF(AND(I246="",M246=""),"LIBRE",IF(AND(I246&lt;&gt;"",Y246&lt;I246),"MANQUE",IF(AND(M246&lt;&gt;"",Y246&gt;M246),"TROP","OK"))))</f>
        <v>A SAISIR</v>
      </c>
      <c r="AD246" s="850"/>
      <c r="AE246" s="851"/>
      <c r="AF246" s="850"/>
      <c r="AG246" s="862" t="s">
        <v>5524</v>
      </c>
      <c r="AH246" s="197"/>
      <c r="AI246" s="197"/>
      <c r="AJ246" s="197"/>
      <c r="AK246" s="197"/>
    </row>
    <row r="247" spans="1:37" ht="50.1" customHeight="1" x14ac:dyDescent="0.25">
      <c r="A247" s="871" t="s">
        <v>5525</v>
      </c>
      <c r="B247" s="197" t="s">
        <v>5389</v>
      </c>
      <c r="C247" s="166" t="s">
        <v>5129</v>
      </c>
      <c r="D247" s="860">
        <v>2</v>
      </c>
      <c r="E247" s="860"/>
      <c r="F247" s="850"/>
      <c r="G247" s="851"/>
      <c r="H247" s="850"/>
      <c r="I247" s="860">
        <v>2</v>
      </c>
      <c r="J247" s="850"/>
      <c r="K247" s="851"/>
      <c r="L247" s="850"/>
      <c r="M247" s="860"/>
      <c r="N247" s="850"/>
      <c r="O247" s="851"/>
      <c r="P247" s="850"/>
      <c r="Q247" s="860">
        <f>COUNTIFS(D9:D229,"Déjeuner",Y9:Y229,"Fromage Ca 100-150 mg")</f>
        <v>0</v>
      </c>
      <c r="R247" s="850"/>
      <c r="S247" s="851"/>
      <c r="T247" s="850"/>
      <c r="U247" s="166" t="str">
        <f>IF(COUNTIF(I9:AC117,"&lt;&gt;")=0,"A SAISIR",IF(AND(D247="",E247=""),"LIBRE",IF(AND(D247&lt;&gt;"",Q247&lt;D247),"MANQUE",IF(AND(E247&lt;&gt;"",Q247&gt;E247),"TROP","OK"))))</f>
        <v>A SAISIR</v>
      </c>
      <c r="V247" s="850"/>
      <c r="W247" s="851"/>
      <c r="X247" s="850"/>
      <c r="Y247" s="861">
        <f>COUNTIFS(D9:D229,"Dîner",Y9:Y229,"Fromage Ca 100-150 mg")</f>
        <v>0</v>
      </c>
      <c r="Z247" s="850"/>
      <c r="AA247" s="851"/>
      <c r="AB247" s="850"/>
      <c r="AC247" s="166" t="str">
        <f>IF(COUNTIF(I121:AC229,"&lt;&gt;")=0,"A SAISIR",IF(AND(I247="",M247=""),"LIBRE",IF(AND(I247&lt;&gt;"",Y247&lt;I247),"MANQUE",IF(AND(M247&lt;&gt;"",Y247&gt;M247),"TROP","OK"))))</f>
        <v>A SAISIR</v>
      </c>
      <c r="AD247" s="850"/>
      <c r="AE247" s="851"/>
      <c r="AF247" s="850"/>
      <c r="AG247" s="862" t="s">
        <v>5526</v>
      </c>
      <c r="AH247" s="197"/>
      <c r="AI247" s="197"/>
      <c r="AJ247" s="197"/>
      <c r="AK247" s="197"/>
    </row>
    <row r="248" spans="1:37" ht="50.1" customHeight="1" x14ac:dyDescent="0.25">
      <c r="A248" s="872" t="s">
        <v>5527</v>
      </c>
      <c r="B248" s="197" t="s">
        <v>5391</v>
      </c>
      <c r="C248" s="166" t="s">
        <v>5528</v>
      </c>
      <c r="D248" s="860">
        <v>10</v>
      </c>
      <c r="E248" s="860"/>
      <c r="F248" s="850"/>
      <c r="G248" s="851"/>
      <c r="H248" s="850"/>
      <c r="I248" s="860">
        <v>12</v>
      </c>
      <c r="J248" s="850"/>
      <c r="K248" s="851"/>
      <c r="L248" s="850"/>
      <c r="M248" s="860"/>
      <c r="N248" s="850"/>
      <c r="O248" s="851"/>
      <c r="P248" s="850"/>
      <c r="Q248" s="860">
        <f>COUNTIFS(D9:D229,"Déjeuner",Y9:Y229,"Laitage Ca &gt;100mg MG&lt;5g")+COUNTIFS(D9:D229,"Déjeuner",AC9:AC229,"Dessert lacté Ca &gt;100mg MG&lt;5g")</f>
        <v>0</v>
      </c>
      <c r="R248" s="850"/>
      <c r="S248" s="851"/>
      <c r="T248" s="850"/>
      <c r="U248" s="166" t="str">
        <f>IF(COUNTIF(I9:AC117,"&lt;&gt;")=0,"A SAISIR",IF(AND(D248="",E248=""),"LIBRE",IF(AND(D248&lt;&gt;"",Q248&lt;D248),"MANQUE",IF(AND(E248&lt;&gt;"",Q248&gt;E248),"TROP","OK"))))</f>
        <v>A SAISIR</v>
      </c>
      <c r="V248" s="850"/>
      <c r="W248" s="851"/>
      <c r="X248" s="850"/>
      <c r="Y248" s="861">
        <f>COUNTIFS(D9:D229,"Dîner",Y9:Y229,"Laitage Ca &gt;100mg MG&lt;5g")+COUNTIFS(D9:D229,"Dîner",AC9:AC229,"Dessert lacté Ca &gt;100mg MG&lt;5g")</f>
        <v>0</v>
      </c>
      <c r="Z248" s="850"/>
      <c r="AA248" s="851"/>
      <c r="AB248" s="850"/>
      <c r="AC248" s="166" t="str">
        <f>IF(COUNTIF(I121:AC229,"&lt;&gt;")=0,"A SAISIR",IF(AND(I248="",M248=""),"LIBRE",IF(AND(I248&lt;&gt;"",Y248&lt;I248),"MANQUE",IF(AND(M248&lt;&gt;"",Y248&gt;M248),"TROP","OK"))))</f>
        <v>A SAISIR</v>
      </c>
      <c r="AD248" s="850"/>
      <c r="AE248" s="851"/>
      <c r="AF248" s="850"/>
      <c r="AG248" s="862" t="s">
        <v>5529</v>
      </c>
      <c r="AH248" s="197"/>
      <c r="AI248" s="197"/>
      <c r="AJ248" s="197"/>
      <c r="AK248" s="197"/>
    </row>
    <row r="249" spans="1:37" ht="50.1" customHeight="1" x14ac:dyDescent="0.25">
      <c r="A249" s="873" t="s">
        <v>5530</v>
      </c>
      <c r="B249" s="197" t="s">
        <v>5394</v>
      </c>
      <c r="C249" s="166" t="s">
        <v>56</v>
      </c>
      <c r="D249" s="860">
        <v>12</v>
      </c>
      <c r="E249" s="860"/>
      <c r="F249" s="850"/>
      <c r="G249" s="851"/>
      <c r="H249" s="850"/>
      <c r="I249" s="860">
        <v>8</v>
      </c>
      <c r="J249" s="850"/>
      <c r="K249" s="851"/>
      <c r="L249" s="850"/>
      <c r="M249" s="860"/>
      <c r="N249" s="850"/>
      <c r="O249" s="851"/>
      <c r="P249" s="850"/>
      <c r="Q249" s="860">
        <f>COUNTIFS(D9:D229,"Déjeuner",AC9:AC229,"Fruit cru")</f>
        <v>0</v>
      </c>
      <c r="R249" s="850"/>
      <c r="S249" s="851"/>
      <c r="T249" s="850"/>
      <c r="U249" s="166" t="str">
        <f>IF(COUNTIF(I9:AC117,"&lt;&gt;")=0,"A SAISIR",IF(AND(D249="",E249=""),"LIBRE",IF(AND(D249&lt;&gt;"",Q249&lt;D249),"MANQUE",IF(AND(E249&lt;&gt;"",Q249&gt;E249),"TROP","OK"))))</f>
        <v>A SAISIR</v>
      </c>
      <c r="V249" s="850"/>
      <c r="W249" s="851"/>
      <c r="X249" s="850"/>
      <c r="Y249" s="861">
        <f>COUNTIFS(D9:D229,"Dîner",AC9:AC229,"Fruit cru")</f>
        <v>0</v>
      </c>
      <c r="Z249" s="850"/>
      <c r="AA249" s="851"/>
      <c r="AB249" s="850"/>
      <c r="AC249" s="166" t="str">
        <f>IF(COUNTIF(I121:AC229,"&lt;&gt;")=0,"A SAISIR",IF(AND(I249="",M249=""),"LIBRE",IF(AND(I249&lt;&gt;"",Y249&lt;I249),"MANQUE",IF(AND(M249&lt;&gt;"",Y249&gt;M249),"TROP","OK"))))</f>
        <v>A SAISIR</v>
      </c>
      <c r="AD249" s="850"/>
      <c r="AE249" s="851"/>
      <c r="AF249" s="850"/>
      <c r="AG249" s="862" t="s">
        <v>5531</v>
      </c>
      <c r="AH249" s="197"/>
      <c r="AI249" s="197"/>
      <c r="AJ249" s="197"/>
      <c r="AK249" s="197"/>
    </row>
  </sheetData>
  <mergeCells count="823">
    <mergeCell ref="AH9:AH11"/>
    <mergeCell ref="AI9:AI11"/>
    <mergeCell ref="AK9:AK11"/>
    <mergeCell ref="AM9:AM11"/>
    <mergeCell ref="A13:A15"/>
    <mergeCell ref="B13:B15"/>
    <mergeCell ref="C13:C15"/>
    <mergeCell ref="D13:D15"/>
    <mergeCell ref="E13:E15"/>
    <mergeCell ref="I13:I15"/>
    <mergeCell ref="M9:M11"/>
    <mergeCell ref="Q9:Q11"/>
    <mergeCell ref="U9:U11"/>
    <mergeCell ref="Y9:Y11"/>
    <mergeCell ref="AC9:AC11"/>
    <mergeCell ref="AG9:AG11"/>
    <mergeCell ref="A9:A11"/>
    <mergeCell ref="B9:B11"/>
    <mergeCell ref="C9:C11"/>
    <mergeCell ref="D9:D11"/>
    <mergeCell ref="E9:E11"/>
    <mergeCell ref="I9:I11"/>
    <mergeCell ref="AH13:AH15"/>
    <mergeCell ref="AI13:AI15"/>
    <mergeCell ref="AM13:AM15"/>
    <mergeCell ref="A17:A19"/>
    <mergeCell ref="B17:B19"/>
    <mergeCell ref="C17:C19"/>
    <mergeCell ref="D17:D19"/>
    <mergeCell ref="E17:E19"/>
    <mergeCell ref="I17:I19"/>
    <mergeCell ref="M13:M15"/>
    <mergeCell ref="Q13:Q15"/>
    <mergeCell ref="U13:U15"/>
    <mergeCell ref="Y13:Y15"/>
    <mergeCell ref="AC13:AC15"/>
    <mergeCell ref="AG13:AG15"/>
    <mergeCell ref="AH17:AH19"/>
    <mergeCell ref="AI17:AI19"/>
    <mergeCell ref="AK17:AK19"/>
    <mergeCell ref="AM17:AM19"/>
    <mergeCell ref="Y17:Y19"/>
    <mergeCell ref="AC17:AC19"/>
    <mergeCell ref="AG17:AG19"/>
    <mergeCell ref="E21:E23"/>
    <mergeCell ref="I21:I23"/>
    <mergeCell ref="M17:M19"/>
    <mergeCell ref="Q17:Q19"/>
    <mergeCell ref="U17:U19"/>
    <mergeCell ref="AK13:AK15"/>
    <mergeCell ref="AH21:AH23"/>
    <mergeCell ref="AI21:AI23"/>
    <mergeCell ref="AK21:AK23"/>
    <mergeCell ref="AM21:AM23"/>
    <mergeCell ref="A25:A27"/>
    <mergeCell ref="B25:B27"/>
    <mergeCell ref="C25:C27"/>
    <mergeCell ref="D25:D27"/>
    <mergeCell ref="E25:E27"/>
    <mergeCell ref="I25:I27"/>
    <mergeCell ref="M21:M23"/>
    <mergeCell ref="Q21:Q23"/>
    <mergeCell ref="U21:U23"/>
    <mergeCell ref="Y21:Y23"/>
    <mergeCell ref="AC21:AC23"/>
    <mergeCell ref="AG21:AG23"/>
    <mergeCell ref="AH25:AH27"/>
    <mergeCell ref="AI25:AI27"/>
    <mergeCell ref="AK25:AK27"/>
    <mergeCell ref="AM25:AM27"/>
    <mergeCell ref="Y25:Y27"/>
    <mergeCell ref="AC25:AC27"/>
    <mergeCell ref="AG25:AG27"/>
    <mergeCell ref="A21:A23"/>
    <mergeCell ref="B21:B23"/>
    <mergeCell ref="C21:C23"/>
    <mergeCell ref="D21:D23"/>
    <mergeCell ref="B29:B31"/>
    <mergeCell ref="C29:C31"/>
    <mergeCell ref="D29:D31"/>
    <mergeCell ref="E29:E31"/>
    <mergeCell ref="I29:I31"/>
    <mergeCell ref="M25:M27"/>
    <mergeCell ref="Q25:Q27"/>
    <mergeCell ref="U25:U27"/>
    <mergeCell ref="M33:M35"/>
    <mergeCell ref="Q33:Q35"/>
    <mergeCell ref="U33:U35"/>
    <mergeCell ref="AH29:AH31"/>
    <mergeCell ref="AI29:AI31"/>
    <mergeCell ref="AK29:AK31"/>
    <mergeCell ref="AM29:AM31"/>
    <mergeCell ref="A33:A35"/>
    <mergeCell ref="B33:B35"/>
    <mergeCell ref="C33:C35"/>
    <mergeCell ref="D33:D35"/>
    <mergeCell ref="E33:E35"/>
    <mergeCell ref="I33:I35"/>
    <mergeCell ref="M29:M31"/>
    <mergeCell ref="Q29:Q31"/>
    <mergeCell ref="U29:U31"/>
    <mergeCell ref="Y29:Y31"/>
    <mergeCell ref="AC29:AC31"/>
    <mergeCell ref="AG29:AG31"/>
    <mergeCell ref="AH33:AH35"/>
    <mergeCell ref="AI33:AI35"/>
    <mergeCell ref="AK33:AK35"/>
    <mergeCell ref="AM33:AM35"/>
    <mergeCell ref="Y33:Y35"/>
    <mergeCell ref="AC33:AC35"/>
    <mergeCell ref="AG33:AG35"/>
    <mergeCell ref="A29:A31"/>
    <mergeCell ref="AI37:AI39"/>
    <mergeCell ref="AK37:AK39"/>
    <mergeCell ref="AM37:AM39"/>
    <mergeCell ref="A41:A43"/>
    <mergeCell ref="B41:B43"/>
    <mergeCell ref="C41:C43"/>
    <mergeCell ref="D41:D43"/>
    <mergeCell ref="E41:E43"/>
    <mergeCell ref="I41:I43"/>
    <mergeCell ref="M37:M39"/>
    <mergeCell ref="Q37:Q39"/>
    <mergeCell ref="U37:U39"/>
    <mergeCell ref="Y37:Y39"/>
    <mergeCell ref="AC37:AC39"/>
    <mergeCell ref="AG37:AG39"/>
    <mergeCell ref="AH41:AH43"/>
    <mergeCell ref="AI41:AI43"/>
    <mergeCell ref="AK41:AK43"/>
    <mergeCell ref="AM41:AM43"/>
    <mergeCell ref="Y41:Y43"/>
    <mergeCell ref="AC41:AC43"/>
    <mergeCell ref="AG41:AG43"/>
    <mergeCell ref="A37:A39"/>
    <mergeCell ref="B37:B39"/>
    <mergeCell ref="C45:C47"/>
    <mergeCell ref="D45:D47"/>
    <mergeCell ref="E45:E47"/>
    <mergeCell ref="I45:I47"/>
    <mergeCell ref="M41:M43"/>
    <mergeCell ref="Q41:Q43"/>
    <mergeCell ref="U41:U43"/>
    <mergeCell ref="AH37:AH39"/>
    <mergeCell ref="C37:C39"/>
    <mergeCell ref="D37:D39"/>
    <mergeCell ref="E37:E39"/>
    <mergeCell ref="I37:I39"/>
    <mergeCell ref="AH45:AH47"/>
    <mergeCell ref="AI45:AI47"/>
    <mergeCell ref="AK45:AK47"/>
    <mergeCell ref="AM45:AM47"/>
    <mergeCell ref="A49:A51"/>
    <mergeCell ref="B49:B51"/>
    <mergeCell ref="C49:C51"/>
    <mergeCell ref="D49:D51"/>
    <mergeCell ref="E49:E51"/>
    <mergeCell ref="I49:I51"/>
    <mergeCell ref="M45:M47"/>
    <mergeCell ref="Q45:Q47"/>
    <mergeCell ref="U45:U47"/>
    <mergeCell ref="Y45:Y47"/>
    <mergeCell ref="AC45:AC47"/>
    <mergeCell ref="AG45:AG47"/>
    <mergeCell ref="AH49:AH51"/>
    <mergeCell ref="AI49:AI51"/>
    <mergeCell ref="AK49:AK51"/>
    <mergeCell ref="AM49:AM51"/>
    <mergeCell ref="Y49:Y51"/>
    <mergeCell ref="AC49:AC51"/>
    <mergeCell ref="AG49:AG51"/>
    <mergeCell ref="A45:A47"/>
    <mergeCell ref="B45:B47"/>
    <mergeCell ref="B53:B55"/>
    <mergeCell ref="C53:C55"/>
    <mergeCell ref="D53:D55"/>
    <mergeCell ref="E53:E55"/>
    <mergeCell ref="I53:I55"/>
    <mergeCell ref="M49:M51"/>
    <mergeCell ref="Q49:Q51"/>
    <mergeCell ref="U49:U51"/>
    <mergeCell ref="M57:M59"/>
    <mergeCell ref="Q57:Q59"/>
    <mergeCell ref="U57:U59"/>
    <mergeCell ref="AH53:AH55"/>
    <mergeCell ref="AI53:AI55"/>
    <mergeCell ref="AK53:AK55"/>
    <mergeCell ref="AM53:AM55"/>
    <mergeCell ref="A57:A59"/>
    <mergeCell ref="B57:B59"/>
    <mergeCell ref="C57:C59"/>
    <mergeCell ref="D57:D59"/>
    <mergeCell ref="E57:E59"/>
    <mergeCell ref="I57:I59"/>
    <mergeCell ref="M53:M55"/>
    <mergeCell ref="Q53:Q55"/>
    <mergeCell ref="U53:U55"/>
    <mergeCell ref="Y53:Y55"/>
    <mergeCell ref="AC53:AC55"/>
    <mergeCell ref="AG53:AG55"/>
    <mergeCell ref="AH57:AH59"/>
    <mergeCell ref="AI57:AI59"/>
    <mergeCell ref="AK57:AK59"/>
    <mergeCell ref="AM57:AM59"/>
    <mergeCell ref="Y57:Y59"/>
    <mergeCell ref="AC57:AC59"/>
    <mergeCell ref="AG57:AG59"/>
    <mergeCell ref="A53:A55"/>
    <mergeCell ref="AI61:AI63"/>
    <mergeCell ref="AK61:AK63"/>
    <mergeCell ref="AM61:AM63"/>
    <mergeCell ref="A65:A67"/>
    <mergeCell ref="B65:B67"/>
    <mergeCell ref="C65:C67"/>
    <mergeCell ref="D65:D67"/>
    <mergeCell ref="E65:E67"/>
    <mergeCell ref="I65:I67"/>
    <mergeCell ref="M61:M63"/>
    <mergeCell ref="Q61:Q63"/>
    <mergeCell ref="U61:U63"/>
    <mergeCell ref="Y61:Y63"/>
    <mergeCell ref="AC61:AC63"/>
    <mergeCell ref="AG61:AG63"/>
    <mergeCell ref="AH65:AH67"/>
    <mergeCell ref="AI65:AI67"/>
    <mergeCell ref="AK65:AK67"/>
    <mergeCell ref="AM65:AM67"/>
    <mergeCell ref="Y65:Y67"/>
    <mergeCell ref="AC65:AC67"/>
    <mergeCell ref="AG65:AG67"/>
    <mergeCell ref="A61:A63"/>
    <mergeCell ref="B61:B63"/>
    <mergeCell ref="C69:C71"/>
    <mergeCell ref="D69:D71"/>
    <mergeCell ref="E69:E71"/>
    <mergeCell ref="I69:I71"/>
    <mergeCell ref="M65:M67"/>
    <mergeCell ref="Q65:Q67"/>
    <mergeCell ref="U65:U67"/>
    <mergeCell ref="AH61:AH63"/>
    <mergeCell ref="C61:C63"/>
    <mergeCell ref="D61:D63"/>
    <mergeCell ref="E61:E63"/>
    <mergeCell ref="I61:I63"/>
    <mergeCell ref="AH69:AH71"/>
    <mergeCell ref="AI69:AI71"/>
    <mergeCell ref="AK69:AK71"/>
    <mergeCell ref="AM69:AM71"/>
    <mergeCell ref="A73:A75"/>
    <mergeCell ref="B73:B75"/>
    <mergeCell ref="C73:C75"/>
    <mergeCell ref="D73:D75"/>
    <mergeCell ref="E73:E75"/>
    <mergeCell ref="I73:I75"/>
    <mergeCell ref="M69:M71"/>
    <mergeCell ref="Q69:Q71"/>
    <mergeCell ref="U69:U71"/>
    <mergeCell ref="Y69:Y71"/>
    <mergeCell ref="AC69:AC71"/>
    <mergeCell ref="AG69:AG71"/>
    <mergeCell ref="AH73:AH75"/>
    <mergeCell ref="AI73:AI75"/>
    <mergeCell ref="AK73:AK75"/>
    <mergeCell ref="AM73:AM75"/>
    <mergeCell ref="Y73:Y75"/>
    <mergeCell ref="AC73:AC75"/>
    <mergeCell ref="AG73:AG75"/>
    <mergeCell ref="A69:A71"/>
    <mergeCell ref="B69:B71"/>
    <mergeCell ref="AH81:AH83"/>
    <mergeCell ref="A77:A79"/>
    <mergeCell ref="B77:B79"/>
    <mergeCell ref="C77:C79"/>
    <mergeCell ref="D77:D79"/>
    <mergeCell ref="E77:E79"/>
    <mergeCell ref="I77:I79"/>
    <mergeCell ref="M73:M75"/>
    <mergeCell ref="Q73:Q75"/>
    <mergeCell ref="U73:U75"/>
    <mergeCell ref="Q85:Q87"/>
    <mergeCell ref="Q81:Q83"/>
    <mergeCell ref="AH77:AH79"/>
    <mergeCell ref="AI77:AI79"/>
    <mergeCell ref="AK77:AK79"/>
    <mergeCell ref="A81:A83"/>
    <mergeCell ref="B81:B83"/>
    <mergeCell ref="C81:C83"/>
    <mergeCell ref="D81:D83"/>
    <mergeCell ref="E81:E83"/>
    <mergeCell ref="I81:I83"/>
    <mergeCell ref="M81:M83"/>
    <mergeCell ref="M77:M79"/>
    <mergeCell ref="Q77:Q79"/>
    <mergeCell ref="U77:U79"/>
    <mergeCell ref="Y77:Y79"/>
    <mergeCell ref="AC77:AC79"/>
    <mergeCell ref="AG77:AG79"/>
    <mergeCell ref="AI81:AI83"/>
    <mergeCell ref="AK81:AK83"/>
    <mergeCell ref="U81:U83"/>
    <mergeCell ref="Y81:Y83"/>
    <mergeCell ref="AC81:AC83"/>
    <mergeCell ref="AG81:AG83"/>
    <mergeCell ref="AK89:AK91"/>
    <mergeCell ref="AK85:AK87"/>
    <mergeCell ref="A89:A91"/>
    <mergeCell ref="B89:B91"/>
    <mergeCell ref="C89:C91"/>
    <mergeCell ref="D89:D91"/>
    <mergeCell ref="E89:E91"/>
    <mergeCell ref="I89:I91"/>
    <mergeCell ref="M89:M91"/>
    <mergeCell ref="Q89:Q91"/>
    <mergeCell ref="U89:U91"/>
    <mergeCell ref="U85:U87"/>
    <mergeCell ref="Y85:Y87"/>
    <mergeCell ref="AC85:AC87"/>
    <mergeCell ref="AG85:AG87"/>
    <mergeCell ref="AH85:AH87"/>
    <mergeCell ref="AI85:AI87"/>
    <mergeCell ref="A85:A87"/>
    <mergeCell ref="B85:B87"/>
    <mergeCell ref="C85:C87"/>
    <mergeCell ref="D85:D87"/>
    <mergeCell ref="E85:E87"/>
    <mergeCell ref="I85:I87"/>
    <mergeCell ref="M85:M87"/>
    <mergeCell ref="Y89:Y91"/>
    <mergeCell ref="AC89:AC91"/>
    <mergeCell ref="AG89:AG91"/>
    <mergeCell ref="AH89:AH91"/>
    <mergeCell ref="AI89:AI91"/>
    <mergeCell ref="U97:U99"/>
    <mergeCell ref="Y97:Y99"/>
    <mergeCell ref="AC97:AC99"/>
    <mergeCell ref="AG97:AG99"/>
    <mergeCell ref="AH97:AH99"/>
    <mergeCell ref="AH93:AH95"/>
    <mergeCell ref="AI93:AI95"/>
    <mergeCell ref="AK93:AK95"/>
    <mergeCell ref="A97:A99"/>
    <mergeCell ref="B97:B99"/>
    <mergeCell ref="C97:C99"/>
    <mergeCell ref="D97:D99"/>
    <mergeCell ref="E97:E99"/>
    <mergeCell ref="I97:I99"/>
    <mergeCell ref="M97:M99"/>
    <mergeCell ref="M93:M95"/>
    <mergeCell ref="Q93:Q95"/>
    <mergeCell ref="U93:U95"/>
    <mergeCell ref="Y93:Y95"/>
    <mergeCell ref="AC93:AC95"/>
    <mergeCell ref="AG93:AG95"/>
    <mergeCell ref="A93:A95"/>
    <mergeCell ref="B93:B95"/>
    <mergeCell ref="C93:C95"/>
    <mergeCell ref="D93:D95"/>
    <mergeCell ref="E93:E95"/>
    <mergeCell ref="I93:I95"/>
    <mergeCell ref="AI97:AI99"/>
    <mergeCell ref="Q97:Q99"/>
    <mergeCell ref="D109:D111"/>
    <mergeCell ref="E109:E111"/>
    <mergeCell ref="I109:I111"/>
    <mergeCell ref="M109:M111"/>
    <mergeCell ref="I105:I107"/>
    <mergeCell ref="M105:M107"/>
    <mergeCell ref="I101:I103"/>
    <mergeCell ref="M101:M103"/>
    <mergeCell ref="Q101:Q103"/>
    <mergeCell ref="AI101:AI103"/>
    <mergeCell ref="A105:A107"/>
    <mergeCell ref="B105:B107"/>
    <mergeCell ref="C105:C107"/>
    <mergeCell ref="D105:D107"/>
    <mergeCell ref="E105:E107"/>
    <mergeCell ref="AG105:AG107"/>
    <mergeCell ref="AH105:AH107"/>
    <mergeCell ref="AI105:AI107"/>
    <mergeCell ref="Q105:Q107"/>
    <mergeCell ref="U105:U107"/>
    <mergeCell ref="Y105:Y107"/>
    <mergeCell ref="AC105:AC107"/>
    <mergeCell ref="A101:A103"/>
    <mergeCell ref="B101:B103"/>
    <mergeCell ref="C101:C103"/>
    <mergeCell ref="D101:D103"/>
    <mergeCell ref="E101:E103"/>
    <mergeCell ref="Y101:Y103"/>
    <mergeCell ref="AC101:AC103"/>
    <mergeCell ref="AG101:AG103"/>
    <mergeCell ref="AH101:AH103"/>
    <mergeCell ref="U101:U103"/>
    <mergeCell ref="AI109:AI111"/>
    <mergeCell ref="A113:A115"/>
    <mergeCell ref="B113:B115"/>
    <mergeCell ref="C113:C115"/>
    <mergeCell ref="D113:D115"/>
    <mergeCell ref="E113:E115"/>
    <mergeCell ref="I113:I115"/>
    <mergeCell ref="M113:M115"/>
    <mergeCell ref="Q113:Q115"/>
    <mergeCell ref="U113:U115"/>
    <mergeCell ref="Q109:Q111"/>
    <mergeCell ref="U109:U111"/>
    <mergeCell ref="Y109:Y111"/>
    <mergeCell ref="AC109:AC111"/>
    <mergeCell ref="AG109:AG111"/>
    <mergeCell ref="AH109:AH111"/>
    <mergeCell ref="Y113:Y115"/>
    <mergeCell ref="AC113:AC115"/>
    <mergeCell ref="AG113:AG115"/>
    <mergeCell ref="AH113:AH115"/>
    <mergeCell ref="AI113:AI115"/>
    <mergeCell ref="A109:A111"/>
    <mergeCell ref="B109:B111"/>
    <mergeCell ref="C109:C111"/>
    <mergeCell ref="A117:A119"/>
    <mergeCell ref="B117:B119"/>
    <mergeCell ref="C117:C119"/>
    <mergeCell ref="D117:D119"/>
    <mergeCell ref="E117:E119"/>
    <mergeCell ref="AG117:AG119"/>
    <mergeCell ref="AH117:AH119"/>
    <mergeCell ref="AI117:AI119"/>
    <mergeCell ref="A121:A123"/>
    <mergeCell ref="B121:B123"/>
    <mergeCell ref="C121:C123"/>
    <mergeCell ref="D121:D123"/>
    <mergeCell ref="E121:E123"/>
    <mergeCell ref="I121:I123"/>
    <mergeCell ref="M121:M123"/>
    <mergeCell ref="I117:I119"/>
    <mergeCell ref="M117:M119"/>
    <mergeCell ref="Q117:Q119"/>
    <mergeCell ref="U117:U119"/>
    <mergeCell ref="Y117:Y119"/>
    <mergeCell ref="AC117:AC119"/>
    <mergeCell ref="AI121:AI123"/>
    <mergeCell ref="Q121:Q123"/>
    <mergeCell ref="U121:U123"/>
    <mergeCell ref="A125:A127"/>
    <mergeCell ref="B125:B127"/>
    <mergeCell ref="C125:C127"/>
    <mergeCell ref="D125:D127"/>
    <mergeCell ref="E125:E127"/>
    <mergeCell ref="I125:I127"/>
    <mergeCell ref="M125:M127"/>
    <mergeCell ref="Q125:Q127"/>
    <mergeCell ref="U125:U127"/>
    <mergeCell ref="Y121:Y123"/>
    <mergeCell ref="AC121:AC123"/>
    <mergeCell ref="AG121:AG123"/>
    <mergeCell ref="AH121:AH123"/>
    <mergeCell ref="Y125:Y127"/>
    <mergeCell ref="AC125:AC127"/>
    <mergeCell ref="AG125:AG127"/>
    <mergeCell ref="AH125:AH127"/>
    <mergeCell ref="AI125:AI127"/>
    <mergeCell ref="A129:A131"/>
    <mergeCell ref="B129:B131"/>
    <mergeCell ref="C129:C131"/>
    <mergeCell ref="D129:D131"/>
    <mergeCell ref="E129:E131"/>
    <mergeCell ref="AG129:AG131"/>
    <mergeCell ref="AH129:AH131"/>
    <mergeCell ref="AI129:AI131"/>
    <mergeCell ref="A133:A135"/>
    <mergeCell ref="B133:B135"/>
    <mergeCell ref="C133:C135"/>
    <mergeCell ref="D133:D135"/>
    <mergeCell ref="E133:E135"/>
    <mergeCell ref="I133:I135"/>
    <mergeCell ref="M133:M135"/>
    <mergeCell ref="I129:I131"/>
    <mergeCell ref="M129:M131"/>
    <mergeCell ref="Q129:Q131"/>
    <mergeCell ref="U129:U131"/>
    <mergeCell ref="Y129:Y131"/>
    <mergeCell ref="AC129:AC131"/>
    <mergeCell ref="AI133:AI135"/>
    <mergeCell ref="Q133:Q135"/>
    <mergeCell ref="U133:U135"/>
    <mergeCell ref="A137:A139"/>
    <mergeCell ref="B137:B139"/>
    <mergeCell ref="C137:C139"/>
    <mergeCell ref="D137:D139"/>
    <mergeCell ref="E137:E139"/>
    <mergeCell ref="I137:I139"/>
    <mergeCell ref="M137:M139"/>
    <mergeCell ref="Q137:Q139"/>
    <mergeCell ref="U137:U139"/>
    <mergeCell ref="Y133:Y135"/>
    <mergeCell ref="AC133:AC135"/>
    <mergeCell ref="AG133:AG135"/>
    <mergeCell ref="AH133:AH135"/>
    <mergeCell ref="Y137:Y139"/>
    <mergeCell ref="AC137:AC139"/>
    <mergeCell ref="AG137:AG139"/>
    <mergeCell ref="AH137:AH139"/>
    <mergeCell ref="AI137:AI139"/>
    <mergeCell ref="A141:A143"/>
    <mergeCell ref="B141:B143"/>
    <mergeCell ref="C141:C143"/>
    <mergeCell ref="D141:D143"/>
    <mergeCell ref="E141:E143"/>
    <mergeCell ref="AG141:AG143"/>
    <mergeCell ref="AH141:AH143"/>
    <mergeCell ref="AI141:AI143"/>
    <mergeCell ref="A145:A147"/>
    <mergeCell ref="B145:B147"/>
    <mergeCell ref="C145:C147"/>
    <mergeCell ref="D145:D147"/>
    <mergeCell ref="E145:E147"/>
    <mergeCell ref="I145:I147"/>
    <mergeCell ref="M145:M147"/>
    <mergeCell ref="I141:I143"/>
    <mergeCell ref="M141:M143"/>
    <mergeCell ref="Q141:Q143"/>
    <mergeCell ref="U141:U143"/>
    <mergeCell ref="Y141:Y143"/>
    <mergeCell ref="AC141:AC143"/>
    <mergeCell ref="AI145:AI147"/>
    <mergeCell ref="Q145:Q147"/>
    <mergeCell ref="U145:U147"/>
    <mergeCell ref="A149:A151"/>
    <mergeCell ref="B149:B151"/>
    <mergeCell ref="C149:C151"/>
    <mergeCell ref="D149:D151"/>
    <mergeCell ref="E149:E151"/>
    <mergeCell ref="I149:I151"/>
    <mergeCell ref="M149:M151"/>
    <mergeCell ref="Q149:Q151"/>
    <mergeCell ref="U149:U151"/>
    <mergeCell ref="Y145:Y147"/>
    <mergeCell ref="AC145:AC147"/>
    <mergeCell ref="AG145:AG147"/>
    <mergeCell ref="AH145:AH147"/>
    <mergeCell ref="Y149:Y151"/>
    <mergeCell ref="AC149:AC151"/>
    <mergeCell ref="AG149:AG151"/>
    <mergeCell ref="AH149:AH151"/>
    <mergeCell ref="AI149:AI151"/>
    <mergeCell ref="A153:A155"/>
    <mergeCell ref="B153:B155"/>
    <mergeCell ref="C153:C155"/>
    <mergeCell ref="D153:D155"/>
    <mergeCell ref="E153:E155"/>
    <mergeCell ref="AG153:AG155"/>
    <mergeCell ref="AH153:AH155"/>
    <mergeCell ref="AI153:AI155"/>
    <mergeCell ref="A157:A159"/>
    <mergeCell ref="B157:B159"/>
    <mergeCell ref="C157:C159"/>
    <mergeCell ref="D157:D159"/>
    <mergeCell ref="E157:E159"/>
    <mergeCell ref="I157:I159"/>
    <mergeCell ref="M157:M159"/>
    <mergeCell ref="I153:I155"/>
    <mergeCell ref="M153:M155"/>
    <mergeCell ref="Q153:Q155"/>
    <mergeCell ref="U153:U155"/>
    <mergeCell ref="Y153:Y155"/>
    <mergeCell ref="AC153:AC155"/>
    <mergeCell ref="AI157:AI159"/>
    <mergeCell ref="Q157:Q159"/>
    <mergeCell ref="U157:U159"/>
    <mergeCell ref="A161:A163"/>
    <mergeCell ref="B161:B163"/>
    <mergeCell ref="C161:C163"/>
    <mergeCell ref="D161:D163"/>
    <mergeCell ref="E161:E163"/>
    <mergeCell ref="I161:I163"/>
    <mergeCell ref="M161:M163"/>
    <mergeCell ref="Q161:Q163"/>
    <mergeCell ref="U161:U163"/>
    <mergeCell ref="Y157:Y159"/>
    <mergeCell ref="AC157:AC159"/>
    <mergeCell ref="AG157:AG159"/>
    <mergeCell ref="AH157:AH159"/>
    <mergeCell ref="Y161:Y163"/>
    <mergeCell ref="AC161:AC163"/>
    <mergeCell ref="AG161:AG163"/>
    <mergeCell ref="AH161:AH163"/>
    <mergeCell ref="AI161:AI163"/>
    <mergeCell ref="A165:A167"/>
    <mergeCell ref="B165:B167"/>
    <mergeCell ref="C165:C167"/>
    <mergeCell ref="D165:D167"/>
    <mergeCell ref="E165:E167"/>
    <mergeCell ref="AG165:AG167"/>
    <mergeCell ref="AH165:AH167"/>
    <mergeCell ref="AI165:AI167"/>
    <mergeCell ref="A169:A171"/>
    <mergeCell ref="B169:B171"/>
    <mergeCell ref="C169:C171"/>
    <mergeCell ref="D169:D171"/>
    <mergeCell ref="E169:E171"/>
    <mergeCell ref="I169:I171"/>
    <mergeCell ref="M169:M171"/>
    <mergeCell ref="I165:I167"/>
    <mergeCell ref="M165:M167"/>
    <mergeCell ref="Q165:Q167"/>
    <mergeCell ref="U165:U167"/>
    <mergeCell ref="Y165:Y167"/>
    <mergeCell ref="AC165:AC167"/>
    <mergeCell ref="AI169:AI171"/>
    <mergeCell ref="Q169:Q171"/>
    <mergeCell ref="U169:U171"/>
    <mergeCell ref="A173:A175"/>
    <mergeCell ref="B173:B175"/>
    <mergeCell ref="C173:C175"/>
    <mergeCell ref="D173:D175"/>
    <mergeCell ref="E173:E175"/>
    <mergeCell ref="I173:I175"/>
    <mergeCell ref="M173:M175"/>
    <mergeCell ref="Q173:Q175"/>
    <mergeCell ref="U173:U175"/>
    <mergeCell ref="Y169:Y171"/>
    <mergeCell ref="AC169:AC171"/>
    <mergeCell ref="AG169:AG171"/>
    <mergeCell ref="AH169:AH171"/>
    <mergeCell ref="Y173:Y175"/>
    <mergeCell ref="AC173:AC175"/>
    <mergeCell ref="AG173:AG175"/>
    <mergeCell ref="AH173:AH175"/>
    <mergeCell ref="AI173:AI175"/>
    <mergeCell ref="A177:A179"/>
    <mergeCell ref="B177:B179"/>
    <mergeCell ref="C177:C179"/>
    <mergeCell ref="D177:D179"/>
    <mergeCell ref="E177:E179"/>
    <mergeCell ref="AG177:AG179"/>
    <mergeCell ref="AH177:AH179"/>
    <mergeCell ref="AI177:AI179"/>
    <mergeCell ref="A181:A183"/>
    <mergeCell ref="B181:B183"/>
    <mergeCell ref="C181:C183"/>
    <mergeCell ref="D181:D183"/>
    <mergeCell ref="E181:E183"/>
    <mergeCell ref="I181:I183"/>
    <mergeCell ref="M181:M183"/>
    <mergeCell ref="I177:I179"/>
    <mergeCell ref="M177:M179"/>
    <mergeCell ref="Q177:Q179"/>
    <mergeCell ref="U177:U179"/>
    <mergeCell ref="Y177:Y179"/>
    <mergeCell ref="AC177:AC179"/>
    <mergeCell ref="AI181:AI183"/>
    <mergeCell ref="Q181:Q183"/>
    <mergeCell ref="U181:U183"/>
    <mergeCell ref="A185:A187"/>
    <mergeCell ref="B185:B187"/>
    <mergeCell ref="C185:C187"/>
    <mergeCell ref="D185:D187"/>
    <mergeCell ref="E185:E187"/>
    <mergeCell ref="I185:I187"/>
    <mergeCell ref="M185:M187"/>
    <mergeCell ref="Q185:Q187"/>
    <mergeCell ref="U185:U187"/>
    <mergeCell ref="Y181:Y183"/>
    <mergeCell ref="AC181:AC183"/>
    <mergeCell ref="AG181:AG183"/>
    <mergeCell ref="AH181:AH183"/>
    <mergeCell ref="Y185:Y187"/>
    <mergeCell ref="AC185:AC187"/>
    <mergeCell ref="AG185:AG187"/>
    <mergeCell ref="AH185:AH187"/>
    <mergeCell ref="AI185:AI187"/>
    <mergeCell ref="A189:A191"/>
    <mergeCell ref="B189:B191"/>
    <mergeCell ref="C189:C191"/>
    <mergeCell ref="D189:D191"/>
    <mergeCell ref="E189:E191"/>
    <mergeCell ref="AG189:AG191"/>
    <mergeCell ref="AH189:AH191"/>
    <mergeCell ref="AI189:AI191"/>
    <mergeCell ref="A193:A195"/>
    <mergeCell ref="B193:B195"/>
    <mergeCell ref="C193:C195"/>
    <mergeCell ref="D193:D195"/>
    <mergeCell ref="E193:E195"/>
    <mergeCell ref="I193:I195"/>
    <mergeCell ref="M193:M195"/>
    <mergeCell ref="I189:I191"/>
    <mergeCell ref="M189:M191"/>
    <mergeCell ref="Q189:Q191"/>
    <mergeCell ref="U189:U191"/>
    <mergeCell ref="Y189:Y191"/>
    <mergeCell ref="AC189:AC191"/>
    <mergeCell ref="AI193:AI195"/>
    <mergeCell ref="Q193:Q195"/>
    <mergeCell ref="U193:U195"/>
    <mergeCell ref="A197:A199"/>
    <mergeCell ref="B197:B199"/>
    <mergeCell ref="C197:C199"/>
    <mergeCell ref="D197:D199"/>
    <mergeCell ref="E197:E199"/>
    <mergeCell ref="I197:I199"/>
    <mergeCell ref="M197:M199"/>
    <mergeCell ref="Q197:Q199"/>
    <mergeCell ref="U197:U199"/>
    <mergeCell ref="Y193:Y195"/>
    <mergeCell ref="AC193:AC195"/>
    <mergeCell ref="AG193:AG195"/>
    <mergeCell ref="AH193:AH195"/>
    <mergeCell ref="Y197:Y199"/>
    <mergeCell ref="AC197:AC199"/>
    <mergeCell ref="AG197:AG199"/>
    <mergeCell ref="AH197:AH199"/>
    <mergeCell ref="AI197:AI199"/>
    <mergeCell ref="A201:A203"/>
    <mergeCell ref="B201:B203"/>
    <mergeCell ref="C201:C203"/>
    <mergeCell ref="D201:D203"/>
    <mergeCell ref="E201:E203"/>
    <mergeCell ref="AG201:AG203"/>
    <mergeCell ref="AH201:AH203"/>
    <mergeCell ref="AI201:AI203"/>
    <mergeCell ref="A205:A207"/>
    <mergeCell ref="B205:B207"/>
    <mergeCell ref="C205:C207"/>
    <mergeCell ref="D205:D207"/>
    <mergeCell ref="E205:E207"/>
    <mergeCell ref="I205:I207"/>
    <mergeCell ref="M205:M207"/>
    <mergeCell ref="I201:I203"/>
    <mergeCell ref="M201:M203"/>
    <mergeCell ref="Q201:Q203"/>
    <mergeCell ref="U201:U203"/>
    <mergeCell ref="Y201:Y203"/>
    <mergeCell ref="AC201:AC203"/>
    <mergeCell ref="AI205:AI207"/>
    <mergeCell ref="Q205:Q207"/>
    <mergeCell ref="U205:U207"/>
    <mergeCell ref="A209:A211"/>
    <mergeCell ref="B209:B211"/>
    <mergeCell ref="C209:C211"/>
    <mergeCell ref="D209:D211"/>
    <mergeCell ref="E209:E211"/>
    <mergeCell ref="I209:I211"/>
    <mergeCell ref="M209:M211"/>
    <mergeCell ref="Q209:Q211"/>
    <mergeCell ref="U209:U211"/>
    <mergeCell ref="Y205:Y207"/>
    <mergeCell ref="AC205:AC207"/>
    <mergeCell ref="AG205:AG207"/>
    <mergeCell ref="AH205:AH207"/>
    <mergeCell ref="Y209:Y211"/>
    <mergeCell ref="AC209:AC211"/>
    <mergeCell ref="AG209:AG211"/>
    <mergeCell ref="AH209:AH211"/>
    <mergeCell ref="AI209:AI211"/>
    <mergeCell ref="A213:A215"/>
    <mergeCell ref="B213:B215"/>
    <mergeCell ref="C213:C215"/>
    <mergeCell ref="D213:D215"/>
    <mergeCell ref="E213:E215"/>
    <mergeCell ref="AG213:AG215"/>
    <mergeCell ref="AH213:AH215"/>
    <mergeCell ref="AI213:AI215"/>
    <mergeCell ref="A217:A219"/>
    <mergeCell ref="B217:B219"/>
    <mergeCell ref="C217:C219"/>
    <mergeCell ref="D217:D219"/>
    <mergeCell ref="E217:E219"/>
    <mergeCell ref="I217:I219"/>
    <mergeCell ref="M217:M219"/>
    <mergeCell ref="I213:I215"/>
    <mergeCell ref="M213:M215"/>
    <mergeCell ref="Q213:Q215"/>
    <mergeCell ref="U213:U215"/>
    <mergeCell ref="Y213:Y215"/>
    <mergeCell ref="AC213:AC215"/>
    <mergeCell ref="AI217:AI219"/>
    <mergeCell ref="Q217:Q219"/>
    <mergeCell ref="U217:U219"/>
    <mergeCell ref="A221:A223"/>
    <mergeCell ref="B221:B223"/>
    <mergeCell ref="C221:C223"/>
    <mergeCell ref="D221:D223"/>
    <mergeCell ref="E221:E223"/>
    <mergeCell ref="I221:I223"/>
    <mergeCell ref="M221:M223"/>
    <mergeCell ref="Q221:Q223"/>
    <mergeCell ref="U221:U223"/>
    <mergeCell ref="Y217:Y219"/>
    <mergeCell ref="AC217:AC219"/>
    <mergeCell ref="AG217:AG219"/>
    <mergeCell ref="AH217:AH219"/>
    <mergeCell ref="Y221:Y223"/>
    <mergeCell ref="AC221:AC223"/>
    <mergeCell ref="AG221:AG223"/>
    <mergeCell ref="AH221:AH223"/>
    <mergeCell ref="AI221:AI223"/>
    <mergeCell ref="A225:A227"/>
    <mergeCell ref="B225:B227"/>
    <mergeCell ref="C225:C227"/>
    <mergeCell ref="D225:D227"/>
    <mergeCell ref="E225:E227"/>
    <mergeCell ref="A229:A231"/>
    <mergeCell ref="B229:B231"/>
    <mergeCell ref="C229:C231"/>
    <mergeCell ref="D229:D231"/>
    <mergeCell ref="E229:E231"/>
    <mergeCell ref="I229:I231"/>
    <mergeCell ref="M229:M231"/>
    <mergeCell ref="I225:I227"/>
    <mergeCell ref="M225:M227"/>
    <mergeCell ref="AI229:AI231"/>
    <mergeCell ref="Q229:Q231"/>
    <mergeCell ref="U229:U231"/>
    <mergeCell ref="Y229:Y231"/>
    <mergeCell ref="AC229:AC231"/>
    <mergeCell ref="AG229:AG231"/>
    <mergeCell ref="AH229:AH231"/>
    <mergeCell ref="AG225:AG227"/>
    <mergeCell ref="AH225:AH227"/>
    <mergeCell ref="AI225:AI227"/>
    <mergeCell ref="Q225:Q227"/>
    <mergeCell ref="U225:U227"/>
    <mergeCell ref="Y225:Y227"/>
    <mergeCell ref="AC225:AC2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828B1-9656-49E7-A515-37147D251E55}">
  <dimension ref="A1:Z162"/>
  <sheetViews>
    <sheetView workbookViewId="0">
      <selection activeCell="H1" sqref="H1"/>
    </sheetView>
  </sheetViews>
  <sheetFormatPr baseColWidth="10" defaultColWidth="9" defaultRowHeight="15" x14ac:dyDescent="0.25"/>
  <cols>
    <col min="1" max="1" width="9" style="810" customWidth="1"/>
    <col min="2" max="2" width="24" style="810" customWidth="1"/>
    <col min="3" max="3" width="26" style="810" customWidth="1"/>
    <col min="4" max="4" width="20" style="810" customWidth="1"/>
    <col min="5" max="5" width="28" style="810" customWidth="1"/>
    <col min="6" max="6" width="18" style="810" customWidth="1"/>
    <col min="7" max="7" width="24" style="810" customWidth="1"/>
    <col min="8" max="8" width="22" style="810" customWidth="1"/>
    <col min="9" max="9" width="34" style="810" customWidth="1"/>
    <col min="10" max="10" width="38" style="810" customWidth="1"/>
    <col min="11" max="11" width="10" style="810" customWidth="1"/>
    <col min="12" max="12" width="18" style="810" customWidth="1"/>
    <col min="13" max="13" width="75" style="810" customWidth="1"/>
    <col min="14" max="25" width="6" style="810" customWidth="1"/>
    <col min="26" max="26" width="42" style="810" customWidth="1"/>
    <col min="27" max="16384" width="9" style="810"/>
  </cols>
  <sheetData>
    <row r="1" spans="1:26" ht="21" customHeight="1" x14ac:dyDescent="0.25">
      <c r="A1" s="1017" t="s">
        <v>7343</v>
      </c>
      <c r="B1" s="1017" t="s">
        <v>7342</v>
      </c>
      <c r="C1" s="1017" t="s">
        <v>7341</v>
      </c>
      <c r="D1" s="1017" t="s">
        <v>7340</v>
      </c>
      <c r="E1" s="1017" t="s">
        <v>7339</v>
      </c>
      <c r="F1" s="1017" t="s">
        <v>7338</v>
      </c>
      <c r="G1" s="1017" t="s">
        <v>7337</v>
      </c>
      <c r="H1" s="1017" t="s">
        <v>7336</v>
      </c>
      <c r="I1" s="1017" t="s">
        <v>7335</v>
      </c>
      <c r="J1" s="1017" t="s">
        <v>7334</v>
      </c>
      <c r="K1" s="1017" t="s">
        <v>7333</v>
      </c>
      <c r="L1" s="1017" t="s">
        <v>7332</v>
      </c>
      <c r="M1" s="1017" t="s">
        <v>7331</v>
      </c>
      <c r="N1" s="1017" t="s">
        <v>7330</v>
      </c>
      <c r="O1" s="1017" t="s">
        <v>7329</v>
      </c>
      <c r="P1" s="1017" t="s">
        <v>7328</v>
      </c>
      <c r="Q1" s="1017" t="s">
        <v>7327</v>
      </c>
      <c r="R1" s="1017" t="s">
        <v>7326</v>
      </c>
      <c r="S1" s="1017" t="s">
        <v>7325</v>
      </c>
      <c r="T1" s="1017" t="s">
        <v>7324</v>
      </c>
      <c r="U1" s="1017" t="s">
        <v>7323</v>
      </c>
      <c r="V1" s="1017" t="s">
        <v>7322</v>
      </c>
      <c r="W1" s="1017" t="s">
        <v>7321</v>
      </c>
      <c r="X1" s="1017" t="s">
        <v>7320</v>
      </c>
      <c r="Y1" s="1017" t="s">
        <v>7319</v>
      </c>
      <c r="Z1" s="1017" t="s">
        <v>7318</v>
      </c>
    </row>
    <row r="2" spans="1:26" ht="21" customHeight="1" x14ac:dyDescent="0.25">
      <c r="A2" s="213" t="s">
        <v>7317</v>
      </c>
      <c r="B2" s="213" t="s">
        <v>7316</v>
      </c>
      <c r="C2" s="1008" t="s">
        <v>7316</v>
      </c>
      <c r="D2" s="213" t="s">
        <v>521</v>
      </c>
      <c r="E2" s="213" t="s">
        <v>6974</v>
      </c>
      <c r="F2" s="1007" t="s">
        <v>6981</v>
      </c>
      <c r="G2" s="213"/>
      <c r="H2" s="213" t="s">
        <v>6856</v>
      </c>
      <c r="I2" s="213" t="s">
        <v>7149</v>
      </c>
      <c r="J2" s="213" t="s">
        <v>7042</v>
      </c>
      <c r="K2" s="213" t="s">
        <v>6853</v>
      </c>
      <c r="L2" s="213" t="s">
        <v>6852</v>
      </c>
      <c r="M2" s="213" t="s">
        <v>6851</v>
      </c>
      <c r="N2" s="987"/>
      <c r="O2" s="987"/>
      <c r="P2" s="987"/>
      <c r="Q2" s="987"/>
      <c r="R2" s="987"/>
      <c r="S2" s="986" t="s">
        <v>4876</v>
      </c>
      <c r="T2" s="986" t="s">
        <v>4876</v>
      </c>
      <c r="U2" s="986" t="s">
        <v>4876</v>
      </c>
      <c r="V2" s="987"/>
      <c r="W2" s="987"/>
      <c r="X2" s="987"/>
      <c r="Y2" s="987"/>
      <c r="Z2" s="213" t="s">
        <v>6850</v>
      </c>
    </row>
    <row r="3" spans="1:26" ht="21" customHeight="1" x14ac:dyDescent="0.25">
      <c r="A3" s="213" t="s">
        <v>7315</v>
      </c>
      <c r="B3" s="213" t="s">
        <v>7314</v>
      </c>
      <c r="C3" s="240" t="s">
        <v>7314</v>
      </c>
      <c r="D3" s="213" t="s">
        <v>7072</v>
      </c>
      <c r="E3" s="213" t="s">
        <v>6893</v>
      </c>
      <c r="F3" s="239" t="s">
        <v>6858</v>
      </c>
      <c r="G3" s="213" t="s">
        <v>7076</v>
      </c>
      <c r="H3" s="213" t="s">
        <v>6980</v>
      </c>
      <c r="I3" s="213" t="s">
        <v>7313</v>
      </c>
      <c r="J3" s="213" t="s">
        <v>7000</v>
      </c>
      <c r="K3" s="213" t="s">
        <v>6906</v>
      </c>
      <c r="L3" s="213" t="s">
        <v>6905</v>
      </c>
      <c r="M3" s="213" t="s">
        <v>6977</v>
      </c>
      <c r="N3" s="987" t="s">
        <v>4904</v>
      </c>
      <c r="O3" s="987" t="s">
        <v>4904</v>
      </c>
      <c r="P3" s="987" t="s">
        <v>4904</v>
      </c>
      <c r="Q3" s="987" t="s">
        <v>4904</v>
      </c>
      <c r="R3" s="988" t="s">
        <v>4876</v>
      </c>
      <c r="S3" s="988" t="s">
        <v>4876</v>
      </c>
      <c r="T3" s="988" t="s">
        <v>4876</v>
      </c>
      <c r="U3" s="988" t="s">
        <v>4876</v>
      </c>
      <c r="V3" s="987" t="s">
        <v>4904</v>
      </c>
      <c r="W3" s="987" t="s">
        <v>4904</v>
      </c>
      <c r="X3" s="987" t="s">
        <v>4904</v>
      </c>
      <c r="Y3" s="987" t="s">
        <v>4904</v>
      </c>
      <c r="Z3" s="213" t="s">
        <v>6850</v>
      </c>
    </row>
    <row r="4" spans="1:26" ht="21" customHeight="1" x14ac:dyDescent="0.25">
      <c r="A4" s="213" t="s">
        <v>7312</v>
      </c>
      <c r="B4" s="213" t="s">
        <v>7311</v>
      </c>
      <c r="C4" s="990" t="s">
        <v>7311</v>
      </c>
      <c r="D4" s="213" t="s">
        <v>7104</v>
      </c>
      <c r="E4" s="213" t="s">
        <v>7002</v>
      </c>
      <c r="F4" s="989" t="s">
        <v>6865</v>
      </c>
      <c r="G4" s="213"/>
      <c r="H4" s="213" t="s">
        <v>7103</v>
      </c>
      <c r="I4" s="213" t="s">
        <v>7102</v>
      </c>
      <c r="J4" s="213" t="s">
        <v>7000</v>
      </c>
      <c r="K4" s="213" t="s">
        <v>6853</v>
      </c>
      <c r="L4" s="213" t="s">
        <v>6852</v>
      </c>
      <c r="M4" s="213" t="s">
        <v>7101</v>
      </c>
      <c r="N4" s="987" t="s">
        <v>7100</v>
      </c>
      <c r="O4" s="987" t="s">
        <v>7100</v>
      </c>
      <c r="P4" s="987" t="s">
        <v>7100</v>
      </c>
      <c r="Q4" s="987" t="s">
        <v>7100</v>
      </c>
      <c r="R4" s="987" t="s">
        <v>7100</v>
      </c>
      <c r="S4" s="987" t="s">
        <v>7100</v>
      </c>
      <c r="T4" s="987" t="s">
        <v>7100</v>
      </c>
      <c r="U4" s="987" t="s">
        <v>7100</v>
      </c>
      <c r="V4" s="987" t="s">
        <v>7100</v>
      </c>
      <c r="W4" s="987" t="s">
        <v>7100</v>
      </c>
      <c r="X4" s="987" t="s">
        <v>7100</v>
      </c>
      <c r="Y4" s="987" t="s">
        <v>7100</v>
      </c>
      <c r="Z4" s="213" t="s">
        <v>6850</v>
      </c>
    </row>
    <row r="5" spans="1:26" ht="21" customHeight="1" x14ac:dyDescent="0.25">
      <c r="A5" s="213" t="s">
        <v>7310</v>
      </c>
      <c r="B5" s="213" t="s">
        <v>7309</v>
      </c>
      <c r="C5" s="1012" t="s">
        <v>7309</v>
      </c>
      <c r="D5" s="213" t="s">
        <v>521</v>
      </c>
      <c r="E5" s="213" t="s">
        <v>6974</v>
      </c>
      <c r="F5" s="1011" t="s">
        <v>7067</v>
      </c>
      <c r="G5" s="213"/>
      <c r="H5" s="213" t="s">
        <v>6856</v>
      </c>
      <c r="I5" s="213" t="s">
        <v>7030</v>
      </c>
      <c r="J5" s="213" t="s">
        <v>6854</v>
      </c>
      <c r="K5" s="213" t="s">
        <v>6853</v>
      </c>
      <c r="L5" s="213" t="s">
        <v>6852</v>
      </c>
      <c r="M5" s="213" t="s">
        <v>6851</v>
      </c>
      <c r="N5" s="987"/>
      <c r="O5" s="987"/>
      <c r="P5" s="987"/>
      <c r="Q5" s="987"/>
      <c r="R5" s="987"/>
      <c r="S5" s="987"/>
      <c r="T5" s="987"/>
      <c r="U5" s="987"/>
      <c r="V5" s="988" t="s">
        <v>4876</v>
      </c>
      <c r="W5" s="988" t="s">
        <v>4876</v>
      </c>
      <c r="X5" s="988" t="s">
        <v>4876</v>
      </c>
      <c r="Y5" s="987"/>
      <c r="Z5" s="213" t="s">
        <v>6850</v>
      </c>
    </row>
    <row r="6" spans="1:26" ht="21" customHeight="1" x14ac:dyDescent="0.25">
      <c r="A6" s="213" t="s">
        <v>7308</v>
      </c>
      <c r="B6" s="213" t="s">
        <v>7307</v>
      </c>
      <c r="C6" s="1010" t="s">
        <v>7307</v>
      </c>
      <c r="D6" s="213" t="s">
        <v>6860</v>
      </c>
      <c r="E6" s="213" t="s">
        <v>6982</v>
      </c>
      <c r="F6" s="1009" t="s">
        <v>7018</v>
      </c>
      <c r="G6" s="213" t="s">
        <v>7166</v>
      </c>
      <c r="H6" s="213" t="s">
        <v>6856</v>
      </c>
      <c r="I6" s="213" t="s">
        <v>7306</v>
      </c>
      <c r="J6" s="213" t="s">
        <v>6874</v>
      </c>
      <c r="K6" s="213" t="s">
        <v>6906</v>
      </c>
      <c r="L6" s="213" t="s">
        <v>6905</v>
      </c>
      <c r="M6" s="213" t="s">
        <v>6851</v>
      </c>
      <c r="N6" s="987"/>
      <c r="O6" s="987"/>
      <c r="P6" s="987"/>
      <c r="Q6" s="987"/>
      <c r="R6" s="986" t="s">
        <v>4876</v>
      </c>
      <c r="S6" s="986" t="s">
        <v>4876</v>
      </c>
      <c r="T6" s="986" t="s">
        <v>4876</v>
      </c>
      <c r="U6" s="986" t="s">
        <v>4876</v>
      </c>
      <c r="V6" s="986" t="s">
        <v>4876</v>
      </c>
      <c r="W6" s="986" t="s">
        <v>4876</v>
      </c>
      <c r="X6" s="986" t="s">
        <v>4876</v>
      </c>
      <c r="Y6" s="987"/>
      <c r="Z6" s="213" t="s">
        <v>6850</v>
      </c>
    </row>
    <row r="7" spans="1:26" ht="21" customHeight="1" x14ac:dyDescent="0.25">
      <c r="A7" s="213" t="s">
        <v>7305</v>
      </c>
      <c r="B7" s="213" t="s">
        <v>7304</v>
      </c>
      <c r="C7" s="240" t="s">
        <v>7304</v>
      </c>
      <c r="D7" s="213" t="s">
        <v>6860</v>
      </c>
      <c r="E7" s="213" t="s">
        <v>7037</v>
      </c>
      <c r="F7" s="239" t="s">
        <v>6858</v>
      </c>
      <c r="G7" s="213" t="s">
        <v>7195</v>
      </c>
      <c r="H7" s="213" t="s">
        <v>6856</v>
      </c>
      <c r="I7" s="213" t="s">
        <v>7301</v>
      </c>
      <c r="J7" s="213" t="s">
        <v>7070</v>
      </c>
      <c r="K7" s="213" t="s">
        <v>6906</v>
      </c>
      <c r="L7" s="213" t="s">
        <v>6905</v>
      </c>
      <c r="M7" s="213" t="s">
        <v>6851</v>
      </c>
      <c r="N7" s="987"/>
      <c r="O7" s="987"/>
      <c r="P7" s="987"/>
      <c r="Q7" s="988" t="s">
        <v>4876</v>
      </c>
      <c r="R7" s="988" t="s">
        <v>4876</v>
      </c>
      <c r="S7" s="988" t="s">
        <v>4876</v>
      </c>
      <c r="T7" s="987"/>
      <c r="U7" s="987"/>
      <c r="V7" s="987"/>
      <c r="W7" s="987"/>
      <c r="X7" s="987"/>
      <c r="Y7" s="987"/>
      <c r="Z7" s="213" t="s">
        <v>6850</v>
      </c>
    </row>
    <row r="8" spans="1:26" ht="21" customHeight="1" x14ac:dyDescent="0.25">
      <c r="A8" s="213" t="s">
        <v>7303</v>
      </c>
      <c r="B8" s="213" t="s">
        <v>7302</v>
      </c>
      <c r="C8" s="1010" t="s">
        <v>7302</v>
      </c>
      <c r="D8" s="213" t="s">
        <v>6860</v>
      </c>
      <c r="E8" s="213" t="s">
        <v>7037</v>
      </c>
      <c r="F8" s="1009" t="s">
        <v>7018</v>
      </c>
      <c r="G8" s="213" t="s">
        <v>7195</v>
      </c>
      <c r="H8" s="213" t="s">
        <v>6856</v>
      </c>
      <c r="I8" s="213" t="s">
        <v>7301</v>
      </c>
      <c r="J8" s="213" t="s">
        <v>7283</v>
      </c>
      <c r="K8" s="213" t="s">
        <v>6906</v>
      </c>
      <c r="L8" s="213" t="s">
        <v>6905</v>
      </c>
      <c r="M8" s="213" t="s">
        <v>6851</v>
      </c>
      <c r="N8" s="987"/>
      <c r="O8" s="987"/>
      <c r="P8" s="987"/>
      <c r="Q8" s="986" t="s">
        <v>4876</v>
      </c>
      <c r="R8" s="986" t="s">
        <v>4876</v>
      </c>
      <c r="S8" s="986" t="s">
        <v>4876</v>
      </c>
      <c r="T8" s="987"/>
      <c r="U8" s="987"/>
      <c r="V8" s="987"/>
      <c r="W8" s="987"/>
      <c r="X8" s="987"/>
      <c r="Y8" s="987"/>
      <c r="Z8" s="213" t="s">
        <v>6850</v>
      </c>
    </row>
    <row r="9" spans="1:26" ht="21" customHeight="1" x14ac:dyDescent="0.25">
      <c r="A9" s="213" t="s">
        <v>7300</v>
      </c>
      <c r="B9" s="213" t="s">
        <v>7299</v>
      </c>
      <c r="C9" s="1008" t="s">
        <v>7299</v>
      </c>
      <c r="D9" s="213" t="s">
        <v>6867</v>
      </c>
      <c r="E9" s="213" t="s">
        <v>6902</v>
      </c>
      <c r="F9" s="1007" t="s">
        <v>6981</v>
      </c>
      <c r="G9" s="213" t="s">
        <v>6870</v>
      </c>
      <c r="H9" s="213" t="s">
        <v>6856</v>
      </c>
      <c r="I9" s="213" t="s">
        <v>6864</v>
      </c>
      <c r="J9" s="213" t="s">
        <v>7007</v>
      </c>
      <c r="K9" s="213" t="s">
        <v>6906</v>
      </c>
      <c r="L9" s="213" t="s">
        <v>6905</v>
      </c>
      <c r="M9" s="213" t="s">
        <v>6851</v>
      </c>
      <c r="N9" s="987"/>
      <c r="O9" s="987"/>
      <c r="P9" s="987"/>
      <c r="Q9" s="987"/>
      <c r="R9" s="987"/>
      <c r="S9" s="988" t="s">
        <v>4876</v>
      </c>
      <c r="T9" s="988" t="s">
        <v>4876</v>
      </c>
      <c r="U9" s="988" t="s">
        <v>4876</v>
      </c>
      <c r="V9" s="988" t="s">
        <v>4876</v>
      </c>
      <c r="W9" s="988" t="s">
        <v>4876</v>
      </c>
      <c r="X9" s="987"/>
      <c r="Y9" s="987"/>
      <c r="Z9" s="213" t="s">
        <v>6850</v>
      </c>
    </row>
    <row r="10" spans="1:26" ht="21" customHeight="1" x14ac:dyDescent="0.25">
      <c r="A10" s="213" t="s">
        <v>7298</v>
      </c>
      <c r="B10" s="213" t="s">
        <v>7297</v>
      </c>
      <c r="C10" s="1010" t="s">
        <v>7297</v>
      </c>
      <c r="D10" s="213" t="s">
        <v>7104</v>
      </c>
      <c r="E10" s="213" t="s">
        <v>6866</v>
      </c>
      <c r="F10" s="1009" t="s">
        <v>7018</v>
      </c>
      <c r="G10" s="213"/>
      <c r="H10" s="213" t="s">
        <v>7103</v>
      </c>
      <c r="I10" s="213" t="s">
        <v>7102</v>
      </c>
      <c r="J10" s="213" t="s">
        <v>7000</v>
      </c>
      <c r="K10" s="213" t="s">
        <v>6853</v>
      </c>
      <c r="L10" s="213" t="s">
        <v>6852</v>
      </c>
      <c r="M10" s="213" t="s">
        <v>7101</v>
      </c>
      <c r="N10" s="987" t="s">
        <v>7100</v>
      </c>
      <c r="O10" s="987" t="s">
        <v>7100</v>
      </c>
      <c r="P10" s="987" t="s">
        <v>7100</v>
      </c>
      <c r="Q10" s="987" t="s">
        <v>7100</v>
      </c>
      <c r="R10" s="987" t="s">
        <v>7100</v>
      </c>
      <c r="S10" s="987" t="s">
        <v>7100</v>
      </c>
      <c r="T10" s="987" t="s">
        <v>7100</v>
      </c>
      <c r="U10" s="987" t="s">
        <v>7100</v>
      </c>
      <c r="V10" s="987" t="s">
        <v>7100</v>
      </c>
      <c r="W10" s="987" t="s">
        <v>7100</v>
      </c>
      <c r="X10" s="987" t="s">
        <v>7100</v>
      </c>
      <c r="Y10" s="987" t="s">
        <v>7100</v>
      </c>
      <c r="Z10" s="213" t="s">
        <v>6850</v>
      </c>
    </row>
    <row r="11" spans="1:26" ht="21" customHeight="1" x14ac:dyDescent="0.25">
      <c r="A11" s="213" t="s">
        <v>7296</v>
      </c>
      <c r="B11" s="213" t="s">
        <v>7295</v>
      </c>
      <c r="C11" s="240" t="s">
        <v>7295</v>
      </c>
      <c r="D11" s="213" t="s">
        <v>7104</v>
      </c>
      <c r="E11" s="213" t="s">
        <v>7037</v>
      </c>
      <c r="F11" s="239" t="s">
        <v>6858</v>
      </c>
      <c r="G11" s="213"/>
      <c r="H11" s="213" t="s">
        <v>7103</v>
      </c>
      <c r="I11" s="213" t="s">
        <v>7102</v>
      </c>
      <c r="J11" s="213" t="s">
        <v>6854</v>
      </c>
      <c r="K11" s="213" t="s">
        <v>6853</v>
      </c>
      <c r="L11" s="213" t="s">
        <v>6852</v>
      </c>
      <c r="M11" s="213" t="s">
        <v>7101</v>
      </c>
      <c r="N11" s="987" t="s">
        <v>7100</v>
      </c>
      <c r="O11" s="987" t="s">
        <v>7100</v>
      </c>
      <c r="P11" s="987" t="s">
        <v>7100</v>
      </c>
      <c r="Q11" s="987" t="s">
        <v>7100</v>
      </c>
      <c r="R11" s="987" t="s">
        <v>7100</v>
      </c>
      <c r="S11" s="987" t="s">
        <v>7100</v>
      </c>
      <c r="T11" s="987" t="s">
        <v>7100</v>
      </c>
      <c r="U11" s="987" t="s">
        <v>7100</v>
      </c>
      <c r="V11" s="987" t="s">
        <v>7100</v>
      </c>
      <c r="W11" s="987" t="s">
        <v>7100</v>
      </c>
      <c r="X11" s="987" t="s">
        <v>7100</v>
      </c>
      <c r="Y11" s="987" t="s">
        <v>7100</v>
      </c>
      <c r="Z11" s="213" t="s">
        <v>6850</v>
      </c>
    </row>
    <row r="12" spans="1:26" ht="21" customHeight="1" x14ac:dyDescent="0.25">
      <c r="A12" s="213" t="s">
        <v>7294</v>
      </c>
      <c r="B12" s="213" t="s">
        <v>7293</v>
      </c>
      <c r="C12" s="240" t="s">
        <v>7293</v>
      </c>
      <c r="D12" s="213" t="s">
        <v>7104</v>
      </c>
      <c r="E12" s="213" t="s">
        <v>7292</v>
      </c>
      <c r="F12" s="239" t="s">
        <v>6858</v>
      </c>
      <c r="G12" s="213"/>
      <c r="H12" s="213" t="s">
        <v>7103</v>
      </c>
      <c r="I12" s="213" t="s">
        <v>7102</v>
      </c>
      <c r="J12" s="213" t="s">
        <v>7000</v>
      </c>
      <c r="K12" s="213" t="s">
        <v>6853</v>
      </c>
      <c r="L12" s="213" t="s">
        <v>6852</v>
      </c>
      <c r="M12" s="213" t="s">
        <v>7101</v>
      </c>
      <c r="N12" s="987" t="s">
        <v>7100</v>
      </c>
      <c r="O12" s="987" t="s">
        <v>7100</v>
      </c>
      <c r="P12" s="987" t="s">
        <v>7100</v>
      </c>
      <c r="Q12" s="987" t="s">
        <v>7100</v>
      </c>
      <c r="R12" s="987" t="s">
        <v>7100</v>
      </c>
      <c r="S12" s="987" t="s">
        <v>7100</v>
      </c>
      <c r="T12" s="987" t="s">
        <v>7100</v>
      </c>
      <c r="U12" s="987" t="s">
        <v>7100</v>
      </c>
      <c r="V12" s="987" t="s">
        <v>7100</v>
      </c>
      <c r="W12" s="987" t="s">
        <v>7100</v>
      </c>
      <c r="X12" s="987" t="s">
        <v>7100</v>
      </c>
      <c r="Y12" s="987" t="s">
        <v>7100</v>
      </c>
      <c r="Z12" s="213" t="s">
        <v>6850</v>
      </c>
    </row>
    <row r="13" spans="1:26" ht="21" customHeight="1" x14ac:dyDescent="0.25">
      <c r="A13" s="213" t="s">
        <v>7291</v>
      </c>
      <c r="B13" s="213" t="s">
        <v>7290</v>
      </c>
      <c r="C13" s="990" t="s">
        <v>7290</v>
      </c>
      <c r="D13" s="213" t="s">
        <v>7104</v>
      </c>
      <c r="E13" s="213" t="s">
        <v>6902</v>
      </c>
      <c r="F13" s="989"/>
      <c r="G13" s="213" t="s">
        <v>6870</v>
      </c>
      <c r="H13" s="213" t="s">
        <v>7103</v>
      </c>
      <c r="I13" s="213" t="s">
        <v>7102</v>
      </c>
      <c r="J13" s="213" t="s">
        <v>6854</v>
      </c>
      <c r="K13" s="213" t="s">
        <v>6853</v>
      </c>
      <c r="L13" s="213" t="s">
        <v>6852</v>
      </c>
      <c r="M13" s="213" t="s">
        <v>7101</v>
      </c>
      <c r="N13" s="987" t="s">
        <v>7100</v>
      </c>
      <c r="O13" s="987" t="s">
        <v>7100</v>
      </c>
      <c r="P13" s="987" t="s">
        <v>7100</v>
      </c>
      <c r="Q13" s="987" t="s">
        <v>7100</v>
      </c>
      <c r="R13" s="987" t="s">
        <v>7100</v>
      </c>
      <c r="S13" s="987" t="s">
        <v>7100</v>
      </c>
      <c r="T13" s="987" t="s">
        <v>7100</v>
      </c>
      <c r="U13" s="987" t="s">
        <v>7100</v>
      </c>
      <c r="V13" s="987" t="s">
        <v>7100</v>
      </c>
      <c r="W13" s="987" t="s">
        <v>7100</v>
      </c>
      <c r="X13" s="987" t="s">
        <v>7100</v>
      </c>
      <c r="Y13" s="987" t="s">
        <v>7100</v>
      </c>
      <c r="Z13" s="213" t="s">
        <v>6850</v>
      </c>
    </row>
    <row r="14" spans="1:26" ht="21" customHeight="1" x14ac:dyDescent="0.25">
      <c r="A14" s="213" t="s">
        <v>7289</v>
      </c>
      <c r="B14" s="213" t="s">
        <v>7288</v>
      </c>
      <c r="C14" s="992" t="s">
        <v>7288</v>
      </c>
      <c r="D14" s="213" t="s">
        <v>6860</v>
      </c>
      <c r="E14" s="213" t="s">
        <v>6871</v>
      </c>
      <c r="F14" s="991" t="s">
        <v>6875</v>
      </c>
      <c r="G14" s="213" t="s">
        <v>6901</v>
      </c>
      <c r="H14" s="213" t="s">
        <v>6980</v>
      </c>
      <c r="I14" s="213" t="s">
        <v>7287</v>
      </c>
      <c r="J14" s="213" t="s">
        <v>6990</v>
      </c>
      <c r="K14" s="213" t="s">
        <v>6906</v>
      </c>
      <c r="L14" s="213" t="s">
        <v>6905</v>
      </c>
      <c r="M14" s="213" t="s">
        <v>6977</v>
      </c>
      <c r="N14" s="987" t="s">
        <v>4904</v>
      </c>
      <c r="O14" s="987" t="s">
        <v>4904</v>
      </c>
      <c r="P14" s="987" t="s">
        <v>4904</v>
      </c>
      <c r="Q14" s="986" t="s">
        <v>4876</v>
      </c>
      <c r="R14" s="986" t="s">
        <v>4876</v>
      </c>
      <c r="S14" s="986" t="s">
        <v>4876</v>
      </c>
      <c r="T14" s="986" t="s">
        <v>4876</v>
      </c>
      <c r="U14" s="986" t="s">
        <v>4876</v>
      </c>
      <c r="V14" s="986" t="s">
        <v>4876</v>
      </c>
      <c r="W14" s="986" t="s">
        <v>4876</v>
      </c>
      <c r="X14" s="986" t="s">
        <v>4876</v>
      </c>
      <c r="Y14" s="986" t="s">
        <v>4876</v>
      </c>
      <c r="Z14" s="213" t="s">
        <v>6850</v>
      </c>
    </row>
    <row r="15" spans="1:26" ht="21" customHeight="1" x14ac:dyDescent="0.25">
      <c r="A15" s="213" t="s">
        <v>7286</v>
      </c>
      <c r="B15" s="213" t="s">
        <v>7285</v>
      </c>
      <c r="C15" s="1002" t="s">
        <v>7285</v>
      </c>
      <c r="D15" s="213" t="s">
        <v>6894</v>
      </c>
      <c r="E15" s="213" t="s">
        <v>6902</v>
      </c>
      <c r="F15" s="1001" t="s">
        <v>6916</v>
      </c>
      <c r="G15" s="213" t="s">
        <v>7261</v>
      </c>
      <c r="H15" s="213" t="s">
        <v>6856</v>
      </c>
      <c r="I15" s="213" t="s">
        <v>7284</v>
      </c>
      <c r="J15" s="213" t="s">
        <v>7283</v>
      </c>
      <c r="K15" s="213" t="s">
        <v>6906</v>
      </c>
      <c r="L15" s="213" t="s">
        <v>6905</v>
      </c>
      <c r="M15" s="213" t="s">
        <v>6851</v>
      </c>
      <c r="N15" s="987"/>
      <c r="O15" s="987"/>
      <c r="P15" s="987"/>
      <c r="Q15" s="988" t="s">
        <v>4876</v>
      </c>
      <c r="R15" s="988" t="s">
        <v>4876</v>
      </c>
      <c r="S15" s="988" t="s">
        <v>4876</v>
      </c>
      <c r="T15" s="988" t="s">
        <v>4876</v>
      </c>
      <c r="U15" s="988" t="s">
        <v>4876</v>
      </c>
      <c r="V15" s="988" t="s">
        <v>4876</v>
      </c>
      <c r="W15" s="988" t="s">
        <v>4876</v>
      </c>
      <c r="X15" s="988" t="s">
        <v>4876</v>
      </c>
      <c r="Y15" s="987"/>
      <c r="Z15" s="213" t="s">
        <v>6850</v>
      </c>
    </row>
    <row r="16" spans="1:26" ht="21" customHeight="1" x14ac:dyDescent="0.25">
      <c r="A16" s="213" t="s">
        <v>7282</v>
      </c>
      <c r="B16" s="213" t="s">
        <v>7281</v>
      </c>
      <c r="C16" s="994" t="s">
        <v>7281</v>
      </c>
      <c r="D16" s="213" t="s">
        <v>6894</v>
      </c>
      <c r="E16" s="213" t="s">
        <v>6902</v>
      </c>
      <c r="F16" s="993" t="s">
        <v>6928</v>
      </c>
      <c r="G16" s="213" t="s">
        <v>6885</v>
      </c>
      <c r="H16" s="213" t="s">
        <v>6856</v>
      </c>
      <c r="I16" s="213" t="s">
        <v>7191</v>
      </c>
      <c r="J16" s="213" t="s">
        <v>6968</v>
      </c>
      <c r="K16" s="213" t="s">
        <v>6906</v>
      </c>
      <c r="L16" s="213" t="s">
        <v>6905</v>
      </c>
      <c r="M16" s="213" t="s">
        <v>6851</v>
      </c>
      <c r="N16" s="987"/>
      <c r="O16" s="987"/>
      <c r="P16" s="986" t="s">
        <v>4876</v>
      </c>
      <c r="Q16" s="986" t="s">
        <v>4876</v>
      </c>
      <c r="R16" s="986" t="s">
        <v>4876</v>
      </c>
      <c r="S16" s="986" t="s">
        <v>4876</v>
      </c>
      <c r="T16" s="987"/>
      <c r="U16" s="987"/>
      <c r="V16" s="986" t="s">
        <v>4876</v>
      </c>
      <c r="W16" s="986" t="s">
        <v>4876</v>
      </c>
      <c r="X16" s="986" t="s">
        <v>4876</v>
      </c>
      <c r="Y16" s="986" t="s">
        <v>4876</v>
      </c>
      <c r="Z16" s="213" t="s">
        <v>6850</v>
      </c>
    </row>
    <row r="17" spans="1:26" ht="21" customHeight="1" x14ac:dyDescent="0.25">
      <c r="A17" s="213" t="s">
        <v>7280</v>
      </c>
      <c r="B17" s="213" t="s">
        <v>7279</v>
      </c>
      <c r="C17" s="992" t="s">
        <v>7279</v>
      </c>
      <c r="D17" s="213" t="s">
        <v>521</v>
      </c>
      <c r="E17" s="213" t="s">
        <v>6974</v>
      </c>
      <c r="F17" s="991" t="s">
        <v>6875</v>
      </c>
      <c r="G17" s="213"/>
      <c r="H17" s="213" t="s">
        <v>6856</v>
      </c>
      <c r="I17" s="213" t="s">
        <v>7043</v>
      </c>
      <c r="J17" s="213" t="s">
        <v>6854</v>
      </c>
      <c r="K17" s="213" t="s">
        <v>6853</v>
      </c>
      <c r="L17" s="213" t="s">
        <v>6852</v>
      </c>
      <c r="M17" s="213" t="s">
        <v>6851</v>
      </c>
      <c r="N17" s="987"/>
      <c r="O17" s="987"/>
      <c r="P17" s="987"/>
      <c r="Q17" s="987"/>
      <c r="R17" s="988" t="s">
        <v>4876</v>
      </c>
      <c r="S17" s="988" t="s">
        <v>4876</v>
      </c>
      <c r="T17" s="988" t="s">
        <v>4876</v>
      </c>
      <c r="U17" s="987"/>
      <c r="V17" s="987"/>
      <c r="W17" s="987"/>
      <c r="X17" s="987"/>
      <c r="Y17" s="987"/>
      <c r="Z17" s="213" t="s">
        <v>6850</v>
      </c>
    </row>
    <row r="18" spans="1:26" ht="21" customHeight="1" x14ac:dyDescent="0.25">
      <c r="A18" s="213" t="s">
        <v>7278</v>
      </c>
      <c r="B18" s="213" t="s">
        <v>7277</v>
      </c>
      <c r="C18" s="240" t="s">
        <v>7277</v>
      </c>
      <c r="D18" s="213" t="s">
        <v>6894</v>
      </c>
      <c r="E18" s="213" t="s">
        <v>6897</v>
      </c>
      <c r="F18" s="239" t="s">
        <v>6858</v>
      </c>
      <c r="G18" s="213" t="s">
        <v>6891</v>
      </c>
      <c r="H18" s="213" t="s">
        <v>6890</v>
      </c>
      <c r="I18" s="213" t="s">
        <v>6889</v>
      </c>
      <c r="J18" s="213" t="s">
        <v>6854</v>
      </c>
      <c r="K18" s="213" t="s">
        <v>6853</v>
      </c>
      <c r="L18" s="213" t="s">
        <v>6852</v>
      </c>
      <c r="M18" s="213" t="s">
        <v>6888</v>
      </c>
      <c r="N18" s="987" t="s">
        <v>4904</v>
      </c>
      <c r="O18" s="987" t="s">
        <v>4904</v>
      </c>
      <c r="P18" s="987" t="s">
        <v>4904</v>
      </c>
      <c r="Q18" s="987" t="s">
        <v>4904</v>
      </c>
      <c r="R18" s="987" t="s">
        <v>4904</v>
      </c>
      <c r="S18" s="987" t="s">
        <v>4904</v>
      </c>
      <c r="T18" s="987" t="s">
        <v>4904</v>
      </c>
      <c r="U18" s="987" t="s">
        <v>4904</v>
      </c>
      <c r="V18" s="987" t="s">
        <v>4904</v>
      </c>
      <c r="W18" s="987" t="s">
        <v>4904</v>
      </c>
      <c r="X18" s="987" t="s">
        <v>4904</v>
      </c>
      <c r="Y18" s="987" t="s">
        <v>4904</v>
      </c>
      <c r="Z18" s="213" t="s">
        <v>6850</v>
      </c>
    </row>
    <row r="19" spans="1:26" ht="21" customHeight="1" x14ac:dyDescent="0.25">
      <c r="A19" s="213" t="s">
        <v>7276</v>
      </c>
      <c r="B19" s="213" t="s">
        <v>7275</v>
      </c>
      <c r="C19" s="240" t="s">
        <v>7275</v>
      </c>
      <c r="D19" s="213" t="s">
        <v>6894</v>
      </c>
      <c r="E19" s="213" t="s">
        <v>6897</v>
      </c>
      <c r="F19" s="239" t="s">
        <v>6858</v>
      </c>
      <c r="G19" s="213"/>
      <c r="H19" s="213" t="s">
        <v>6890</v>
      </c>
      <c r="I19" s="213" t="s">
        <v>6889</v>
      </c>
      <c r="J19" s="213" t="s">
        <v>6854</v>
      </c>
      <c r="K19" s="213" t="s">
        <v>6853</v>
      </c>
      <c r="L19" s="213" t="s">
        <v>6852</v>
      </c>
      <c r="M19" s="213" t="s">
        <v>6888</v>
      </c>
      <c r="N19" s="987" t="s">
        <v>4904</v>
      </c>
      <c r="O19" s="987" t="s">
        <v>4904</v>
      </c>
      <c r="P19" s="987" t="s">
        <v>4904</v>
      </c>
      <c r="Q19" s="987" t="s">
        <v>4904</v>
      </c>
      <c r="R19" s="987" t="s">
        <v>4904</v>
      </c>
      <c r="S19" s="987" t="s">
        <v>4904</v>
      </c>
      <c r="T19" s="987" t="s">
        <v>4904</v>
      </c>
      <c r="U19" s="987" t="s">
        <v>4904</v>
      </c>
      <c r="V19" s="987" t="s">
        <v>4904</v>
      </c>
      <c r="W19" s="987" t="s">
        <v>4904</v>
      </c>
      <c r="X19" s="987" t="s">
        <v>4904</v>
      </c>
      <c r="Y19" s="987" t="s">
        <v>4904</v>
      </c>
      <c r="Z19" s="213" t="s">
        <v>6850</v>
      </c>
    </row>
    <row r="20" spans="1:26" ht="21" customHeight="1" x14ac:dyDescent="0.25">
      <c r="A20" s="213" t="s">
        <v>7274</v>
      </c>
      <c r="B20" s="213" t="s">
        <v>7273</v>
      </c>
      <c r="C20" s="994" t="s">
        <v>7273</v>
      </c>
      <c r="D20" s="213" t="s">
        <v>6860</v>
      </c>
      <c r="E20" s="213" t="s">
        <v>6902</v>
      </c>
      <c r="F20" s="993" t="s">
        <v>6928</v>
      </c>
      <c r="G20" s="213"/>
      <c r="H20" s="213" t="s">
        <v>6856</v>
      </c>
      <c r="I20" s="213" t="s">
        <v>7154</v>
      </c>
      <c r="J20" s="213" t="s">
        <v>6959</v>
      </c>
      <c r="K20" s="213" t="s">
        <v>6853</v>
      </c>
      <c r="L20" s="213" t="s">
        <v>6852</v>
      </c>
      <c r="M20" s="213" t="s">
        <v>6851</v>
      </c>
      <c r="N20" s="987"/>
      <c r="O20" s="987"/>
      <c r="P20" s="987"/>
      <c r="Q20" s="987"/>
      <c r="R20" s="987"/>
      <c r="S20" s="986" t="s">
        <v>4876</v>
      </c>
      <c r="T20" s="986" t="s">
        <v>4876</v>
      </c>
      <c r="U20" s="986" t="s">
        <v>4876</v>
      </c>
      <c r="V20" s="986" t="s">
        <v>4876</v>
      </c>
      <c r="W20" s="986" t="s">
        <v>4876</v>
      </c>
      <c r="X20" s="986" t="s">
        <v>4876</v>
      </c>
      <c r="Y20" s="987"/>
      <c r="Z20" s="213" t="s">
        <v>6850</v>
      </c>
    </row>
    <row r="21" spans="1:26" ht="21" customHeight="1" x14ac:dyDescent="0.25">
      <c r="A21" s="213" t="s">
        <v>7272</v>
      </c>
      <c r="B21" s="213" t="s">
        <v>7271</v>
      </c>
      <c r="C21" s="240" t="s">
        <v>7271</v>
      </c>
      <c r="D21" s="213" t="s">
        <v>521</v>
      </c>
      <c r="E21" s="213" t="s">
        <v>6974</v>
      </c>
      <c r="F21" s="239" t="s">
        <v>7047</v>
      </c>
      <c r="G21" s="213"/>
      <c r="H21" s="213" t="s">
        <v>6856</v>
      </c>
      <c r="I21" s="213" t="s">
        <v>7075</v>
      </c>
      <c r="J21" s="213" t="s">
        <v>6854</v>
      </c>
      <c r="K21" s="213" t="s">
        <v>6853</v>
      </c>
      <c r="L21" s="213" t="s">
        <v>6852</v>
      </c>
      <c r="M21" s="213" t="s">
        <v>6851</v>
      </c>
      <c r="N21" s="987"/>
      <c r="O21" s="987"/>
      <c r="P21" s="987"/>
      <c r="Q21" s="987"/>
      <c r="R21" s="987"/>
      <c r="S21" s="987"/>
      <c r="T21" s="988" t="s">
        <v>4876</v>
      </c>
      <c r="U21" s="988" t="s">
        <v>4876</v>
      </c>
      <c r="V21" s="988" t="s">
        <v>4876</v>
      </c>
      <c r="W21" s="987"/>
      <c r="X21" s="987"/>
      <c r="Y21" s="987"/>
      <c r="Z21" s="213" t="s">
        <v>6850</v>
      </c>
    </row>
    <row r="22" spans="1:26" ht="21" customHeight="1" x14ac:dyDescent="0.25">
      <c r="A22" s="213" t="s">
        <v>7270</v>
      </c>
      <c r="B22" s="213" t="s">
        <v>7269</v>
      </c>
      <c r="C22" s="1002" t="s">
        <v>7269</v>
      </c>
      <c r="D22" s="213" t="s">
        <v>6860</v>
      </c>
      <c r="E22" s="213" t="s">
        <v>6902</v>
      </c>
      <c r="F22" s="1001"/>
      <c r="G22" s="213" t="s">
        <v>7261</v>
      </c>
      <c r="H22" s="213" t="s">
        <v>6856</v>
      </c>
      <c r="I22" s="213" t="s">
        <v>7107</v>
      </c>
      <c r="J22" s="213" t="s">
        <v>7122</v>
      </c>
      <c r="K22" s="213" t="s">
        <v>6906</v>
      </c>
      <c r="L22" s="213" t="s">
        <v>6905</v>
      </c>
      <c r="M22" s="213" t="s">
        <v>6851</v>
      </c>
      <c r="N22" s="986" t="s">
        <v>4876</v>
      </c>
      <c r="O22" s="986" t="s">
        <v>4876</v>
      </c>
      <c r="P22" s="987"/>
      <c r="Q22" s="987"/>
      <c r="R22" s="987"/>
      <c r="S22" s="987"/>
      <c r="T22" s="987"/>
      <c r="U22" s="987"/>
      <c r="V22" s="987"/>
      <c r="W22" s="987"/>
      <c r="X22" s="986" t="s">
        <v>4876</v>
      </c>
      <c r="Y22" s="986" t="s">
        <v>4876</v>
      </c>
      <c r="Z22" s="213" t="s">
        <v>6850</v>
      </c>
    </row>
    <row r="23" spans="1:26" ht="21" customHeight="1" x14ac:dyDescent="0.25">
      <c r="A23" s="213" t="s">
        <v>7268</v>
      </c>
      <c r="B23" s="213" t="s">
        <v>7267</v>
      </c>
      <c r="C23" s="1012" t="s">
        <v>7267</v>
      </c>
      <c r="D23" s="213" t="s">
        <v>6860</v>
      </c>
      <c r="E23" s="213" t="s">
        <v>6876</v>
      </c>
      <c r="F23" s="1011" t="s">
        <v>7067</v>
      </c>
      <c r="G23" s="213" t="s">
        <v>6901</v>
      </c>
      <c r="H23" s="213" t="s">
        <v>6856</v>
      </c>
      <c r="I23" s="213" t="s">
        <v>7252</v>
      </c>
      <c r="J23" s="213" t="s">
        <v>7266</v>
      </c>
      <c r="K23" s="213" t="s">
        <v>6906</v>
      </c>
      <c r="L23" s="213" t="s">
        <v>6905</v>
      </c>
      <c r="M23" s="213" t="s">
        <v>6851</v>
      </c>
      <c r="N23" s="988" t="s">
        <v>4876</v>
      </c>
      <c r="O23" s="988" t="s">
        <v>4876</v>
      </c>
      <c r="P23" s="988" t="s">
        <v>4876</v>
      </c>
      <c r="Q23" s="988" t="s">
        <v>4876</v>
      </c>
      <c r="R23" s="988" t="s">
        <v>4876</v>
      </c>
      <c r="S23" s="988" t="s">
        <v>4876</v>
      </c>
      <c r="T23" s="988" t="s">
        <v>4876</v>
      </c>
      <c r="U23" s="988" t="s">
        <v>4876</v>
      </c>
      <c r="V23" s="988" t="s">
        <v>4876</v>
      </c>
      <c r="W23" s="988" t="s">
        <v>4876</v>
      </c>
      <c r="X23" s="988" t="s">
        <v>4876</v>
      </c>
      <c r="Y23" s="988" t="s">
        <v>4876</v>
      </c>
      <c r="Z23" s="213" t="s">
        <v>6850</v>
      </c>
    </row>
    <row r="24" spans="1:26" ht="21" customHeight="1" x14ac:dyDescent="0.25">
      <c r="A24" s="213" t="s">
        <v>7265</v>
      </c>
      <c r="B24" s="213" t="s">
        <v>7264</v>
      </c>
      <c r="C24" s="1004" t="s">
        <v>7264</v>
      </c>
      <c r="D24" s="213" t="s">
        <v>521</v>
      </c>
      <c r="E24" s="213" t="s">
        <v>6974</v>
      </c>
      <c r="F24" s="1003" t="s">
        <v>6961</v>
      </c>
      <c r="G24" s="213"/>
      <c r="H24" s="213" t="s">
        <v>6856</v>
      </c>
      <c r="I24" s="213" t="s">
        <v>7149</v>
      </c>
      <c r="J24" s="213" t="s">
        <v>6854</v>
      </c>
      <c r="K24" s="213" t="s">
        <v>6853</v>
      </c>
      <c r="L24" s="213" t="s">
        <v>6852</v>
      </c>
      <c r="M24" s="213" t="s">
        <v>6851</v>
      </c>
      <c r="N24" s="987"/>
      <c r="O24" s="987"/>
      <c r="P24" s="987"/>
      <c r="Q24" s="987"/>
      <c r="R24" s="987"/>
      <c r="S24" s="986" t="s">
        <v>4876</v>
      </c>
      <c r="T24" s="986" t="s">
        <v>4876</v>
      </c>
      <c r="U24" s="986" t="s">
        <v>4876</v>
      </c>
      <c r="V24" s="987"/>
      <c r="W24" s="987"/>
      <c r="X24" s="987"/>
      <c r="Y24" s="987"/>
      <c r="Z24" s="213" t="s">
        <v>6850</v>
      </c>
    </row>
    <row r="25" spans="1:26" ht="21" customHeight="1" x14ac:dyDescent="0.25">
      <c r="A25" s="213" t="s">
        <v>7263</v>
      </c>
      <c r="B25" s="213" t="s">
        <v>7262</v>
      </c>
      <c r="C25" s="1002" t="s">
        <v>7262</v>
      </c>
      <c r="D25" s="213" t="s">
        <v>6860</v>
      </c>
      <c r="E25" s="213" t="s">
        <v>6876</v>
      </c>
      <c r="F25" s="1001" t="s">
        <v>6916</v>
      </c>
      <c r="G25" s="213" t="s">
        <v>7261</v>
      </c>
      <c r="H25" s="213" t="s">
        <v>6980</v>
      </c>
      <c r="I25" s="213" t="s">
        <v>7260</v>
      </c>
      <c r="J25" s="213" t="s">
        <v>7259</v>
      </c>
      <c r="K25" s="213" t="s">
        <v>6906</v>
      </c>
      <c r="L25" s="213" t="s">
        <v>6905</v>
      </c>
      <c r="M25" s="213" t="s">
        <v>6977</v>
      </c>
      <c r="N25" s="987" t="s">
        <v>4904</v>
      </c>
      <c r="O25" s="987"/>
      <c r="P25" s="987"/>
      <c r="Q25" s="987"/>
      <c r="R25" s="987"/>
      <c r="S25" s="988" t="s">
        <v>4876</v>
      </c>
      <c r="T25" s="988" t="s">
        <v>4876</v>
      </c>
      <c r="U25" s="988" t="s">
        <v>4876</v>
      </c>
      <c r="V25" s="988" t="s">
        <v>4876</v>
      </c>
      <c r="W25" s="988" t="s">
        <v>4876</v>
      </c>
      <c r="X25" s="988" t="s">
        <v>4876</v>
      </c>
      <c r="Y25" s="988" t="s">
        <v>4876</v>
      </c>
      <c r="Z25" s="213" t="s">
        <v>6850</v>
      </c>
    </row>
    <row r="26" spans="1:26" ht="21" customHeight="1" x14ac:dyDescent="0.25">
      <c r="A26" s="213" t="s">
        <v>7258</v>
      </c>
      <c r="B26" s="213" t="s">
        <v>7257</v>
      </c>
      <c r="C26" s="240" t="s">
        <v>7257</v>
      </c>
      <c r="D26" s="213" t="s">
        <v>6860</v>
      </c>
      <c r="E26" s="213" t="s">
        <v>6893</v>
      </c>
      <c r="F26" s="239" t="s">
        <v>6858</v>
      </c>
      <c r="G26" s="213" t="s">
        <v>6901</v>
      </c>
      <c r="H26" s="213" t="s">
        <v>6856</v>
      </c>
      <c r="I26" s="213" t="s">
        <v>6915</v>
      </c>
      <c r="J26" s="213" t="s">
        <v>6997</v>
      </c>
      <c r="K26" s="213" t="s">
        <v>6906</v>
      </c>
      <c r="L26" s="213" t="s">
        <v>6905</v>
      </c>
      <c r="M26" s="213" t="s">
        <v>6851</v>
      </c>
      <c r="N26" s="986" t="s">
        <v>4876</v>
      </c>
      <c r="O26" s="986" t="s">
        <v>4876</v>
      </c>
      <c r="P26" s="986" t="s">
        <v>4876</v>
      </c>
      <c r="Q26" s="987"/>
      <c r="R26" s="987"/>
      <c r="S26" s="987"/>
      <c r="T26" s="987"/>
      <c r="U26" s="987"/>
      <c r="V26" s="986" t="s">
        <v>4876</v>
      </c>
      <c r="W26" s="986" t="s">
        <v>4876</v>
      </c>
      <c r="X26" s="986" t="s">
        <v>4876</v>
      </c>
      <c r="Y26" s="986" t="s">
        <v>4876</v>
      </c>
      <c r="Z26" s="213" t="s">
        <v>6850</v>
      </c>
    </row>
    <row r="27" spans="1:26" ht="21" customHeight="1" x14ac:dyDescent="0.25">
      <c r="A27" s="213" t="s">
        <v>7256</v>
      </c>
      <c r="B27" s="213" t="s">
        <v>7255</v>
      </c>
      <c r="C27" s="1000" t="s">
        <v>7255</v>
      </c>
      <c r="D27" s="213" t="s">
        <v>521</v>
      </c>
      <c r="E27" s="213" t="s">
        <v>6974</v>
      </c>
      <c r="F27" s="999" t="s">
        <v>7090</v>
      </c>
      <c r="G27" s="213"/>
      <c r="H27" s="213" t="s">
        <v>6856</v>
      </c>
      <c r="I27" s="213" t="s">
        <v>7043</v>
      </c>
      <c r="J27" s="213" t="s">
        <v>7070</v>
      </c>
      <c r="K27" s="213" t="s">
        <v>6853</v>
      </c>
      <c r="L27" s="213" t="s">
        <v>6852</v>
      </c>
      <c r="M27" s="213" t="s">
        <v>6851</v>
      </c>
      <c r="N27" s="987"/>
      <c r="O27" s="987"/>
      <c r="P27" s="987"/>
      <c r="Q27" s="987"/>
      <c r="R27" s="988" t="s">
        <v>4876</v>
      </c>
      <c r="S27" s="988" t="s">
        <v>4876</v>
      </c>
      <c r="T27" s="988" t="s">
        <v>4876</v>
      </c>
      <c r="U27" s="987"/>
      <c r="V27" s="987"/>
      <c r="W27" s="987"/>
      <c r="X27" s="987"/>
      <c r="Y27" s="987"/>
      <c r="Z27" s="213" t="s">
        <v>6850</v>
      </c>
    </row>
    <row r="28" spans="1:26" ht="21" customHeight="1" x14ac:dyDescent="0.25">
      <c r="A28" s="213" t="s">
        <v>7254</v>
      </c>
      <c r="B28" s="213" t="s">
        <v>7253</v>
      </c>
      <c r="C28" s="1008" t="s">
        <v>7253</v>
      </c>
      <c r="D28" s="213" t="s">
        <v>7156</v>
      </c>
      <c r="E28" s="213" t="s">
        <v>6876</v>
      </c>
      <c r="F28" s="1007" t="s">
        <v>6981</v>
      </c>
      <c r="G28" s="213" t="s">
        <v>7155</v>
      </c>
      <c r="H28" s="213" t="s">
        <v>6856</v>
      </c>
      <c r="I28" s="213" t="s">
        <v>7252</v>
      </c>
      <c r="J28" s="213" t="s">
        <v>7000</v>
      </c>
      <c r="K28" s="213" t="s">
        <v>6906</v>
      </c>
      <c r="L28" s="213" t="s">
        <v>6905</v>
      </c>
      <c r="M28" s="213" t="s">
        <v>6851</v>
      </c>
      <c r="N28" s="986" t="s">
        <v>4876</v>
      </c>
      <c r="O28" s="986" t="s">
        <v>4876</v>
      </c>
      <c r="P28" s="986" t="s">
        <v>4876</v>
      </c>
      <c r="Q28" s="986" t="s">
        <v>4876</v>
      </c>
      <c r="R28" s="986" t="s">
        <v>4876</v>
      </c>
      <c r="S28" s="986" t="s">
        <v>4876</v>
      </c>
      <c r="T28" s="986" t="s">
        <v>4876</v>
      </c>
      <c r="U28" s="986" t="s">
        <v>4876</v>
      </c>
      <c r="V28" s="986" t="s">
        <v>4876</v>
      </c>
      <c r="W28" s="986" t="s">
        <v>4876</v>
      </c>
      <c r="X28" s="986" t="s">
        <v>4876</v>
      </c>
      <c r="Y28" s="986" t="s">
        <v>4876</v>
      </c>
      <c r="Z28" s="213" t="s">
        <v>6850</v>
      </c>
    </row>
    <row r="29" spans="1:26" ht="21" customHeight="1" x14ac:dyDescent="0.25">
      <c r="A29" s="213" t="s">
        <v>7251</v>
      </c>
      <c r="B29" s="213" t="s">
        <v>7250</v>
      </c>
      <c r="C29" s="1002" t="s">
        <v>7250</v>
      </c>
      <c r="D29" s="213" t="s">
        <v>7156</v>
      </c>
      <c r="E29" s="213" t="s">
        <v>6897</v>
      </c>
      <c r="F29" s="1001" t="s">
        <v>6916</v>
      </c>
      <c r="G29" s="213"/>
      <c r="H29" s="213" t="s">
        <v>4970</v>
      </c>
      <c r="I29" s="213" t="s">
        <v>7249</v>
      </c>
      <c r="J29" s="213" t="s">
        <v>6854</v>
      </c>
      <c r="K29" s="213" t="s">
        <v>6853</v>
      </c>
      <c r="L29" s="213" t="s">
        <v>4970</v>
      </c>
      <c r="M29" s="213" t="s">
        <v>7214</v>
      </c>
      <c r="N29" s="987"/>
      <c r="O29" s="987"/>
      <c r="P29" s="987"/>
      <c r="Q29" s="987"/>
      <c r="R29" s="987"/>
      <c r="S29" s="987"/>
      <c r="T29" s="987"/>
      <c r="U29" s="987"/>
      <c r="V29" s="987" t="s">
        <v>7213</v>
      </c>
      <c r="W29" s="987" t="s">
        <v>7213</v>
      </c>
      <c r="X29" s="987" t="s">
        <v>7213</v>
      </c>
      <c r="Y29" s="987"/>
      <c r="Z29" s="213" t="s">
        <v>6850</v>
      </c>
    </row>
    <row r="30" spans="1:26" ht="21" customHeight="1" x14ac:dyDescent="0.25">
      <c r="A30" s="213" t="s">
        <v>7248</v>
      </c>
      <c r="B30" s="213" t="s">
        <v>7247</v>
      </c>
      <c r="C30" s="240" t="s">
        <v>7247</v>
      </c>
      <c r="D30" s="213" t="s">
        <v>6860</v>
      </c>
      <c r="E30" s="213" t="s">
        <v>6902</v>
      </c>
      <c r="F30" s="239" t="s">
        <v>6858</v>
      </c>
      <c r="G30" s="213"/>
      <c r="H30" s="213" t="s">
        <v>6890</v>
      </c>
      <c r="I30" s="213" t="s">
        <v>6889</v>
      </c>
      <c r="J30" s="213" t="s">
        <v>6854</v>
      </c>
      <c r="K30" s="213" t="s">
        <v>6853</v>
      </c>
      <c r="L30" s="213" t="s">
        <v>6852</v>
      </c>
      <c r="M30" s="213" t="s">
        <v>6888</v>
      </c>
      <c r="N30" s="987" t="s">
        <v>4904</v>
      </c>
      <c r="O30" s="987" t="s">
        <v>4904</v>
      </c>
      <c r="P30" s="987" t="s">
        <v>4904</v>
      </c>
      <c r="Q30" s="987" t="s">
        <v>4904</v>
      </c>
      <c r="R30" s="987" t="s">
        <v>4904</v>
      </c>
      <c r="S30" s="987" t="s">
        <v>4904</v>
      </c>
      <c r="T30" s="987" t="s">
        <v>4904</v>
      </c>
      <c r="U30" s="987" t="s">
        <v>4904</v>
      </c>
      <c r="V30" s="987" t="s">
        <v>4904</v>
      </c>
      <c r="W30" s="987" t="s">
        <v>4904</v>
      </c>
      <c r="X30" s="987" t="s">
        <v>4904</v>
      </c>
      <c r="Y30" s="987" t="s">
        <v>4904</v>
      </c>
      <c r="Z30" s="213" t="s">
        <v>6850</v>
      </c>
    </row>
    <row r="31" spans="1:26" ht="21" customHeight="1" x14ac:dyDescent="0.25">
      <c r="A31" s="213" t="s">
        <v>7246</v>
      </c>
      <c r="B31" s="213" t="s">
        <v>7245</v>
      </c>
      <c r="C31" s="240" t="s">
        <v>7245</v>
      </c>
      <c r="D31" s="213" t="s">
        <v>6860</v>
      </c>
      <c r="E31" s="213" t="s">
        <v>6876</v>
      </c>
      <c r="F31" s="239" t="s">
        <v>6858</v>
      </c>
      <c r="G31" s="213" t="s">
        <v>6885</v>
      </c>
      <c r="H31" s="213" t="s">
        <v>6856</v>
      </c>
      <c r="I31" s="213" t="s">
        <v>7036</v>
      </c>
      <c r="J31" s="213" t="s">
        <v>6854</v>
      </c>
      <c r="K31" s="213" t="s">
        <v>6853</v>
      </c>
      <c r="L31" s="213" t="s">
        <v>6852</v>
      </c>
      <c r="M31" s="213" t="s">
        <v>6851</v>
      </c>
      <c r="N31" s="988" t="s">
        <v>4876</v>
      </c>
      <c r="O31" s="988" t="s">
        <v>4876</v>
      </c>
      <c r="P31" s="988" t="s">
        <v>4876</v>
      </c>
      <c r="Q31" s="988" t="s">
        <v>4876</v>
      </c>
      <c r="R31" s="987"/>
      <c r="S31" s="987"/>
      <c r="T31" s="987"/>
      <c r="U31" s="987"/>
      <c r="V31" s="988" t="s">
        <v>4876</v>
      </c>
      <c r="W31" s="988" t="s">
        <v>4876</v>
      </c>
      <c r="X31" s="988" t="s">
        <v>4876</v>
      </c>
      <c r="Y31" s="988" t="s">
        <v>4876</v>
      </c>
      <c r="Z31" s="213" t="s">
        <v>6850</v>
      </c>
    </row>
    <row r="32" spans="1:26" ht="21" customHeight="1" x14ac:dyDescent="0.25">
      <c r="A32" s="213" t="s">
        <v>7244</v>
      </c>
      <c r="B32" s="213" t="s">
        <v>7243</v>
      </c>
      <c r="C32" s="994" t="s">
        <v>7243</v>
      </c>
      <c r="D32" s="213" t="s">
        <v>6860</v>
      </c>
      <c r="E32" s="213" t="s">
        <v>6982</v>
      </c>
      <c r="F32" s="993"/>
      <c r="G32" s="213" t="s">
        <v>7166</v>
      </c>
      <c r="H32" s="213" t="s">
        <v>6856</v>
      </c>
      <c r="I32" s="213" t="s">
        <v>7154</v>
      </c>
      <c r="J32" s="213" t="s">
        <v>6854</v>
      </c>
      <c r="K32" s="213" t="s">
        <v>6853</v>
      </c>
      <c r="L32" s="213" t="s">
        <v>6852</v>
      </c>
      <c r="M32" s="213" t="s">
        <v>6851</v>
      </c>
      <c r="N32" s="987"/>
      <c r="O32" s="987"/>
      <c r="P32" s="987"/>
      <c r="Q32" s="987"/>
      <c r="R32" s="987"/>
      <c r="S32" s="986" t="s">
        <v>4876</v>
      </c>
      <c r="T32" s="986" t="s">
        <v>4876</v>
      </c>
      <c r="U32" s="986" t="s">
        <v>4876</v>
      </c>
      <c r="V32" s="986" t="s">
        <v>4876</v>
      </c>
      <c r="W32" s="986" t="s">
        <v>4876</v>
      </c>
      <c r="X32" s="986" t="s">
        <v>4876</v>
      </c>
      <c r="Y32" s="987"/>
      <c r="Z32" s="213" t="s">
        <v>6850</v>
      </c>
    </row>
    <row r="33" spans="1:26" ht="21" customHeight="1" x14ac:dyDescent="0.25">
      <c r="A33" s="213" t="s">
        <v>7242</v>
      </c>
      <c r="B33" s="213" t="s">
        <v>7241</v>
      </c>
      <c r="C33" s="994" t="s">
        <v>7241</v>
      </c>
      <c r="D33" s="213" t="s">
        <v>6860</v>
      </c>
      <c r="E33" s="213" t="s">
        <v>6902</v>
      </c>
      <c r="F33" s="993" t="s">
        <v>6928</v>
      </c>
      <c r="G33" s="213" t="s">
        <v>7166</v>
      </c>
      <c r="H33" s="213" t="s">
        <v>6856</v>
      </c>
      <c r="I33" s="213" t="s">
        <v>6900</v>
      </c>
      <c r="J33" s="213" t="s">
        <v>7194</v>
      </c>
      <c r="K33" s="213" t="s">
        <v>6906</v>
      </c>
      <c r="L33" s="213" t="s">
        <v>6905</v>
      </c>
      <c r="M33" s="213" t="s">
        <v>6851</v>
      </c>
      <c r="N33" s="988" t="s">
        <v>4876</v>
      </c>
      <c r="O33" s="988" t="s">
        <v>4876</v>
      </c>
      <c r="P33" s="988" t="s">
        <v>4876</v>
      </c>
      <c r="Q33" s="987"/>
      <c r="R33" s="987"/>
      <c r="S33" s="987"/>
      <c r="T33" s="987"/>
      <c r="U33" s="987"/>
      <c r="V33" s="987"/>
      <c r="W33" s="988" t="s">
        <v>4876</v>
      </c>
      <c r="X33" s="988" t="s">
        <v>4876</v>
      </c>
      <c r="Y33" s="988" t="s">
        <v>4876</v>
      </c>
      <c r="Z33" s="213" t="s">
        <v>6850</v>
      </c>
    </row>
    <row r="34" spans="1:26" ht="21" customHeight="1" x14ac:dyDescent="0.25">
      <c r="A34" s="213" t="s">
        <v>7240</v>
      </c>
      <c r="B34" s="213" t="s">
        <v>7239</v>
      </c>
      <c r="C34" s="1002" t="s">
        <v>7239</v>
      </c>
      <c r="D34" s="213" t="s">
        <v>6860</v>
      </c>
      <c r="E34" s="213" t="s">
        <v>6876</v>
      </c>
      <c r="F34" s="1001"/>
      <c r="G34" s="213" t="s">
        <v>6885</v>
      </c>
      <c r="H34" s="213" t="s">
        <v>6856</v>
      </c>
      <c r="I34" s="213" t="s">
        <v>6915</v>
      </c>
      <c r="J34" s="213" t="s">
        <v>6854</v>
      </c>
      <c r="K34" s="213" t="s">
        <v>6853</v>
      </c>
      <c r="L34" s="213" t="s">
        <v>6852</v>
      </c>
      <c r="M34" s="213" t="s">
        <v>6851</v>
      </c>
      <c r="N34" s="986" t="s">
        <v>4876</v>
      </c>
      <c r="O34" s="986" t="s">
        <v>4876</v>
      </c>
      <c r="P34" s="986" t="s">
        <v>4876</v>
      </c>
      <c r="Q34" s="987"/>
      <c r="R34" s="987"/>
      <c r="S34" s="987"/>
      <c r="T34" s="987"/>
      <c r="U34" s="987"/>
      <c r="V34" s="986" t="s">
        <v>4876</v>
      </c>
      <c r="W34" s="986" t="s">
        <v>4876</v>
      </c>
      <c r="X34" s="986" t="s">
        <v>4876</v>
      </c>
      <c r="Y34" s="986" t="s">
        <v>4876</v>
      </c>
      <c r="Z34" s="213" t="s">
        <v>6850</v>
      </c>
    </row>
    <row r="35" spans="1:26" ht="21" customHeight="1" x14ac:dyDescent="0.25">
      <c r="A35" s="213" t="s">
        <v>7238</v>
      </c>
      <c r="B35" s="213" t="s">
        <v>7237</v>
      </c>
      <c r="C35" s="240" t="s">
        <v>7237</v>
      </c>
      <c r="D35" s="213" t="s">
        <v>7168</v>
      </c>
      <c r="E35" s="213" t="s">
        <v>6982</v>
      </c>
      <c r="F35" s="239" t="s">
        <v>6858</v>
      </c>
      <c r="G35" s="213" t="s">
        <v>7166</v>
      </c>
      <c r="H35" s="213" t="s">
        <v>6856</v>
      </c>
      <c r="I35" s="213" t="s">
        <v>7036</v>
      </c>
      <c r="J35" s="213" t="s">
        <v>6914</v>
      </c>
      <c r="K35" s="213" t="s">
        <v>6906</v>
      </c>
      <c r="L35" s="213" t="s">
        <v>6905</v>
      </c>
      <c r="M35" s="213" t="s">
        <v>6851</v>
      </c>
      <c r="N35" s="988" t="s">
        <v>4876</v>
      </c>
      <c r="O35" s="988" t="s">
        <v>4876</v>
      </c>
      <c r="P35" s="988" t="s">
        <v>4876</v>
      </c>
      <c r="Q35" s="988" t="s">
        <v>4876</v>
      </c>
      <c r="R35" s="987"/>
      <c r="S35" s="987"/>
      <c r="T35" s="987"/>
      <c r="U35" s="987"/>
      <c r="V35" s="988" t="s">
        <v>4876</v>
      </c>
      <c r="W35" s="988" t="s">
        <v>4876</v>
      </c>
      <c r="X35" s="988" t="s">
        <v>4876</v>
      </c>
      <c r="Y35" s="988" t="s">
        <v>4876</v>
      </c>
      <c r="Z35" s="213" t="s">
        <v>6850</v>
      </c>
    </row>
    <row r="36" spans="1:26" ht="21" customHeight="1" x14ac:dyDescent="0.25">
      <c r="A36" s="213" t="s">
        <v>7236</v>
      </c>
      <c r="B36" s="213" t="s">
        <v>7235</v>
      </c>
      <c r="C36" s="1002" t="s">
        <v>7235</v>
      </c>
      <c r="D36" s="213" t="s">
        <v>6860</v>
      </c>
      <c r="E36" s="213" t="s">
        <v>6893</v>
      </c>
      <c r="F36" s="1001" t="s">
        <v>6916</v>
      </c>
      <c r="G36" s="213"/>
      <c r="H36" s="213" t="s">
        <v>6856</v>
      </c>
      <c r="I36" s="213" t="s">
        <v>6915</v>
      </c>
      <c r="J36" s="213" t="s">
        <v>6914</v>
      </c>
      <c r="K36" s="213" t="s">
        <v>6853</v>
      </c>
      <c r="L36" s="213" t="s">
        <v>6852</v>
      </c>
      <c r="M36" s="213" t="s">
        <v>6851</v>
      </c>
      <c r="N36" s="986" t="s">
        <v>4876</v>
      </c>
      <c r="O36" s="986" t="s">
        <v>4876</v>
      </c>
      <c r="P36" s="986" t="s">
        <v>4876</v>
      </c>
      <c r="Q36" s="987"/>
      <c r="R36" s="987"/>
      <c r="S36" s="987"/>
      <c r="T36" s="987"/>
      <c r="U36" s="987"/>
      <c r="V36" s="986" t="s">
        <v>4876</v>
      </c>
      <c r="W36" s="986" t="s">
        <v>4876</v>
      </c>
      <c r="X36" s="986" t="s">
        <v>4876</v>
      </c>
      <c r="Y36" s="986" t="s">
        <v>4876</v>
      </c>
      <c r="Z36" s="213" t="s">
        <v>6850</v>
      </c>
    </row>
    <row r="37" spans="1:26" ht="21" customHeight="1" x14ac:dyDescent="0.25">
      <c r="A37" s="213" t="s">
        <v>7234</v>
      </c>
      <c r="B37" s="213" t="s">
        <v>7233</v>
      </c>
      <c r="C37" s="1002" t="s">
        <v>7233</v>
      </c>
      <c r="D37" s="213" t="s">
        <v>6860</v>
      </c>
      <c r="E37" s="213" t="s">
        <v>6902</v>
      </c>
      <c r="F37" s="1001"/>
      <c r="G37" s="213" t="s">
        <v>7166</v>
      </c>
      <c r="H37" s="213" t="s">
        <v>6856</v>
      </c>
      <c r="I37" s="213" t="s">
        <v>6979</v>
      </c>
      <c r="J37" s="213" t="s">
        <v>6854</v>
      </c>
      <c r="K37" s="213" t="s">
        <v>6853</v>
      </c>
      <c r="L37" s="213" t="s">
        <v>6852</v>
      </c>
      <c r="M37" s="213" t="s">
        <v>6851</v>
      </c>
      <c r="N37" s="987"/>
      <c r="O37" s="987"/>
      <c r="P37" s="987"/>
      <c r="Q37" s="987"/>
      <c r="R37" s="987"/>
      <c r="S37" s="987"/>
      <c r="T37" s="987"/>
      <c r="U37" s="987"/>
      <c r="V37" s="988" t="s">
        <v>4876</v>
      </c>
      <c r="W37" s="988" t="s">
        <v>4876</v>
      </c>
      <c r="X37" s="988" t="s">
        <v>4876</v>
      </c>
      <c r="Y37" s="988" t="s">
        <v>4876</v>
      </c>
      <c r="Z37" s="213" t="s">
        <v>6850</v>
      </c>
    </row>
    <row r="38" spans="1:26" ht="21" customHeight="1" x14ac:dyDescent="0.25">
      <c r="A38" s="213" t="s">
        <v>7232</v>
      </c>
      <c r="B38" s="213" t="s">
        <v>7231</v>
      </c>
      <c r="C38" s="1000" t="s">
        <v>7231</v>
      </c>
      <c r="D38" s="213" t="s">
        <v>6860</v>
      </c>
      <c r="E38" s="213" t="s">
        <v>6876</v>
      </c>
      <c r="F38" s="999" t="s">
        <v>7090</v>
      </c>
      <c r="G38" s="213" t="s">
        <v>6885</v>
      </c>
      <c r="H38" s="213" t="s">
        <v>6856</v>
      </c>
      <c r="I38" s="213" t="s">
        <v>7036</v>
      </c>
      <c r="J38" s="213" t="s">
        <v>6854</v>
      </c>
      <c r="K38" s="213" t="s">
        <v>6853</v>
      </c>
      <c r="L38" s="213" t="s">
        <v>6852</v>
      </c>
      <c r="M38" s="213" t="s">
        <v>6851</v>
      </c>
      <c r="N38" s="986" t="s">
        <v>4876</v>
      </c>
      <c r="O38" s="986" t="s">
        <v>4876</v>
      </c>
      <c r="P38" s="986" t="s">
        <v>4876</v>
      </c>
      <c r="Q38" s="986" t="s">
        <v>4876</v>
      </c>
      <c r="R38" s="987"/>
      <c r="S38" s="987"/>
      <c r="T38" s="987"/>
      <c r="U38" s="987"/>
      <c r="V38" s="986" t="s">
        <v>4876</v>
      </c>
      <c r="W38" s="986" t="s">
        <v>4876</v>
      </c>
      <c r="X38" s="986" t="s">
        <v>4876</v>
      </c>
      <c r="Y38" s="986" t="s">
        <v>4876</v>
      </c>
      <c r="Z38" s="213" t="s">
        <v>6850</v>
      </c>
    </row>
    <row r="39" spans="1:26" ht="21" customHeight="1" x14ac:dyDescent="0.25">
      <c r="A39" s="213" t="s">
        <v>7230</v>
      </c>
      <c r="B39" s="213" t="s">
        <v>7229</v>
      </c>
      <c r="C39" s="994" t="s">
        <v>7229</v>
      </c>
      <c r="D39" s="213" t="s">
        <v>6860</v>
      </c>
      <c r="E39" s="213" t="s">
        <v>6876</v>
      </c>
      <c r="F39" s="993" t="s">
        <v>6928</v>
      </c>
      <c r="G39" s="213" t="s">
        <v>6885</v>
      </c>
      <c r="H39" s="213" t="s">
        <v>6856</v>
      </c>
      <c r="I39" s="213" t="s">
        <v>6900</v>
      </c>
      <c r="J39" s="213" t="s">
        <v>6997</v>
      </c>
      <c r="K39" s="213" t="s">
        <v>6906</v>
      </c>
      <c r="L39" s="213" t="s">
        <v>6905</v>
      </c>
      <c r="M39" s="213" t="s">
        <v>6851</v>
      </c>
      <c r="N39" s="988" t="s">
        <v>4876</v>
      </c>
      <c r="O39" s="988" t="s">
        <v>4876</v>
      </c>
      <c r="P39" s="988" t="s">
        <v>4876</v>
      </c>
      <c r="Q39" s="987"/>
      <c r="R39" s="987"/>
      <c r="S39" s="987"/>
      <c r="T39" s="987"/>
      <c r="U39" s="987"/>
      <c r="V39" s="987"/>
      <c r="W39" s="988" t="s">
        <v>4876</v>
      </c>
      <c r="X39" s="988" t="s">
        <v>4876</v>
      </c>
      <c r="Y39" s="988" t="s">
        <v>4876</v>
      </c>
      <c r="Z39" s="213" t="s">
        <v>6850</v>
      </c>
    </row>
    <row r="40" spans="1:26" ht="21" customHeight="1" x14ac:dyDescent="0.25">
      <c r="A40" s="213" t="s">
        <v>7228</v>
      </c>
      <c r="B40" s="213" t="s">
        <v>7227</v>
      </c>
      <c r="C40" s="1002" t="s">
        <v>7227</v>
      </c>
      <c r="D40" s="213" t="s">
        <v>7104</v>
      </c>
      <c r="E40" s="213" t="s">
        <v>6902</v>
      </c>
      <c r="F40" s="1001"/>
      <c r="G40" s="213" t="s">
        <v>6870</v>
      </c>
      <c r="H40" s="213" t="s">
        <v>7103</v>
      </c>
      <c r="I40" s="213" t="s">
        <v>7102</v>
      </c>
      <c r="J40" s="213" t="s">
        <v>6854</v>
      </c>
      <c r="K40" s="213" t="s">
        <v>6853</v>
      </c>
      <c r="L40" s="213" t="s">
        <v>6852</v>
      </c>
      <c r="M40" s="213" t="s">
        <v>7101</v>
      </c>
      <c r="N40" s="987" t="s">
        <v>7100</v>
      </c>
      <c r="O40" s="987" t="s">
        <v>7100</v>
      </c>
      <c r="P40" s="987" t="s">
        <v>7100</v>
      </c>
      <c r="Q40" s="987" t="s">
        <v>7100</v>
      </c>
      <c r="R40" s="987" t="s">
        <v>7100</v>
      </c>
      <c r="S40" s="987" t="s">
        <v>7100</v>
      </c>
      <c r="T40" s="987" t="s">
        <v>7100</v>
      </c>
      <c r="U40" s="987" t="s">
        <v>7100</v>
      </c>
      <c r="V40" s="987" t="s">
        <v>7100</v>
      </c>
      <c r="W40" s="987" t="s">
        <v>7100</v>
      </c>
      <c r="X40" s="987" t="s">
        <v>7100</v>
      </c>
      <c r="Y40" s="987" t="s">
        <v>7100</v>
      </c>
      <c r="Z40" s="213" t="s">
        <v>6850</v>
      </c>
    </row>
    <row r="41" spans="1:26" ht="21" customHeight="1" x14ac:dyDescent="0.25">
      <c r="A41" s="213" t="s">
        <v>7226</v>
      </c>
      <c r="B41" s="213" t="s">
        <v>7225</v>
      </c>
      <c r="C41" s="990" t="s">
        <v>7225</v>
      </c>
      <c r="D41" s="213" t="s">
        <v>521</v>
      </c>
      <c r="E41" s="213" t="s">
        <v>6991</v>
      </c>
      <c r="F41" s="989" t="s">
        <v>6865</v>
      </c>
      <c r="G41" s="213"/>
      <c r="H41" s="213" t="s">
        <v>6856</v>
      </c>
      <c r="I41" s="213" t="s">
        <v>7123</v>
      </c>
      <c r="J41" s="213" t="s">
        <v>7224</v>
      </c>
      <c r="K41" s="213" t="s">
        <v>6853</v>
      </c>
      <c r="L41" s="213" t="s">
        <v>6852</v>
      </c>
      <c r="M41" s="213" t="s">
        <v>6851</v>
      </c>
      <c r="N41" s="988" t="s">
        <v>4876</v>
      </c>
      <c r="O41" s="988" t="s">
        <v>4876</v>
      </c>
      <c r="P41" s="988" t="s">
        <v>4876</v>
      </c>
      <c r="Q41" s="988" t="s">
        <v>4876</v>
      </c>
      <c r="R41" s="987"/>
      <c r="S41" s="987"/>
      <c r="T41" s="987"/>
      <c r="U41" s="987"/>
      <c r="V41" s="987"/>
      <c r="W41" s="987"/>
      <c r="X41" s="988" t="s">
        <v>4876</v>
      </c>
      <c r="Y41" s="988" t="s">
        <v>4876</v>
      </c>
      <c r="Z41" s="213" t="s">
        <v>6850</v>
      </c>
    </row>
    <row r="42" spans="1:26" ht="21" customHeight="1" x14ac:dyDescent="0.25">
      <c r="A42" s="213" t="s">
        <v>7223</v>
      </c>
      <c r="B42" s="213" t="s">
        <v>7222</v>
      </c>
      <c r="C42" s="1012" t="s">
        <v>7222</v>
      </c>
      <c r="D42" s="213" t="s">
        <v>6867</v>
      </c>
      <c r="E42" s="213" t="s">
        <v>6902</v>
      </c>
      <c r="F42" s="1011"/>
      <c r="G42" s="213" t="s">
        <v>6870</v>
      </c>
      <c r="H42" s="213" t="s">
        <v>6980</v>
      </c>
      <c r="I42" s="213" t="s">
        <v>6979</v>
      </c>
      <c r="J42" s="213" t="s">
        <v>6854</v>
      </c>
      <c r="K42" s="213" t="s">
        <v>6853</v>
      </c>
      <c r="L42" s="213" t="s">
        <v>6852</v>
      </c>
      <c r="M42" s="213" t="s">
        <v>6977</v>
      </c>
      <c r="N42" s="987" t="s">
        <v>4904</v>
      </c>
      <c r="O42" s="987" t="s">
        <v>4904</v>
      </c>
      <c r="P42" s="987" t="s">
        <v>4904</v>
      </c>
      <c r="Q42" s="987"/>
      <c r="R42" s="987"/>
      <c r="S42" s="987"/>
      <c r="T42" s="987"/>
      <c r="U42" s="987"/>
      <c r="V42" s="986" t="s">
        <v>4876</v>
      </c>
      <c r="W42" s="986" t="s">
        <v>4876</v>
      </c>
      <c r="X42" s="986" t="s">
        <v>4876</v>
      </c>
      <c r="Y42" s="986" t="s">
        <v>4876</v>
      </c>
      <c r="Z42" s="213" t="s">
        <v>6850</v>
      </c>
    </row>
    <row r="43" spans="1:26" ht="21" customHeight="1" x14ac:dyDescent="0.25">
      <c r="A43" s="213" t="s">
        <v>7221</v>
      </c>
      <c r="B43" s="213" t="s">
        <v>7220</v>
      </c>
      <c r="C43" s="1012" t="s">
        <v>7220</v>
      </c>
      <c r="D43" s="213" t="s">
        <v>521</v>
      </c>
      <c r="E43" s="213" t="s">
        <v>6974</v>
      </c>
      <c r="F43" s="1011" t="s">
        <v>7067</v>
      </c>
      <c r="G43" s="213"/>
      <c r="H43" s="213" t="s">
        <v>6856</v>
      </c>
      <c r="I43" s="213" t="s">
        <v>7107</v>
      </c>
      <c r="J43" s="213" t="s">
        <v>6907</v>
      </c>
      <c r="K43" s="213" t="s">
        <v>6853</v>
      </c>
      <c r="L43" s="213" t="s">
        <v>6852</v>
      </c>
      <c r="M43" s="213" t="s">
        <v>6851</v>
      </c>
      <c r="N43" s="988" t="s">
        <v>4876</v>
      </c>
      <c r="O43" s="988" t="s">
        <v>4876</v>
      </c>
      <c r="P43" s="987"/>
      <c r="Q43" s="987"/>
      <c r="R43" s="987"/>
      <c r="S43" s="987"/>
      <c r="T43" s="987"/>
      <c r="U43" s="987"/>
      <c r="V43" s="987"/>
      <c r="W43" s="987"/>
      <c r="X43" s="988" t="s">
        <v>4876</v>
      </c>
      <c r="Y43" s="988" t="s">
        <v>4876</v>
      </c>
      <c r="Z43" s="213" t="s">
        <v>6850</v>
      </c>
    </row>
    <row r="44" spans="1:26" ht="21" customHeight="1" x14ac:dyDescent="0.25">
      <c r="A44" s="213" t="s">
        <v>7219</v>
      </c>
      <c r="B44" s="213" t="s">
        <v>7218</v>
      </c>
      <c r="C44" s="240" t="s">
        <v>7218</v>
      </c>
      <c r="D44" s="213" t="s">
        <v>6860</v>
      </c>
      <c r="E44" s="213" t="s">
        <v>6897</v>
      </c>
      <c r="F44" s="239" t="s">
        <v>6858</v>
      </c>
      <c r="G44" s="213"/>
      <c r="H44" s="213" t="s">
        <v>6980</v>
      </c>
      <c r="I44" s="213" t="s">
        <v>6960</v>
      </c>
      <c r="J44" s="213" t="s">
        <v>6854</v>
      </c>
      <c r="K44" s="213" t="s">
        <v>6853</v>
      </c>
      <c r="L44" s="213" t="s">
        <v>6852</v>
      </c>
      <c r="M44" s="213" t="s">
        <v>6977</v>
      </c>
      <c r="N44" s="987" t="s">
        <v>4904</v>
      </c>
      <c r="O44" s="987" t="s">
        <v>4904</v>
      </c>
      <c r="P44" s="987" t="s">
        <v>4904</v>
      </c>
      <c r="Q44" s="987" t="s">
        <v>4904</v>
      </c>
      <c r="R44" s="987" t="s">
        <v>4904</v>
      </c>
      <c r="S44" s="987" t="s">
        <v>4904</v>
      </c>
      <c r="T44" s="987" t="s">
        <v>4904</v>
      </c>
      <c r="U44" s="986" t="s">
        <v>4876</v>
      </c>
      <c r="V44" s="986" t="s">
        <v>4876</v>
      </c>
      <c r="W44" s="986" t="s">
        <v>4876</v>
      </c>
      <c r="X44" s="987" t="s">
        <v>4904</v>
      </c>
      <c r="Y44" s="987" t="s">
        <v>4904</v>
      </c>
      <c r="Z44" s="213" t="s">
        <v>6850</v>
      </c>
    </row>
    <row r="45" spans="1:26" ht="21" customHeight="1" x14ac:dyDescent="0.25">
      <c r="A45" s="213" t="s">
        <v>7217</v>
      </c>
      <c r="B45" s="213" t="s">
        <v>7216</v>
      </c>
      <c r="C45" s="240" t="s">
        <v>7216</v>
      </c>
      <c r="D45" s="213" t="s">
        <v>7104</v>
      </c>
      <c r="E45" s="213" t="s">
        <v>7037</v>
      </c>
      <c r="F45" s="239" t="s">
        <v>6858</v>
      </c>
      <c r="G45" s="213"/>
      <c r="H45" s="213" t="s">
        <v>4970</v>
      </c>
      <c r="I45" s="213" t="s">
        <v>7215</v>
      </c>
      <c r="J45" s="213" t="s">
        <v>6854</v>
      </c>
      <c r="K45" s="213" t="s">
        <v>6853</v>
      </c>
      <c r="L45" s="213" t="s">
        <v>4970</v>
      </c>
      <c r="M45" s="213" t="s">
        <v>7214</v>
      </c>
      <c r="N45" s="987" t="s">
        <v>7213</v>
      </c>
      <c r="O45" s="987" t="s">
        <v>7213</v>
      </c>
      <c r="P45" s="987" t="s">
        <v>7213</v>
      </c>
      <c r="Q45" s="987" t="s">
        <v>7213</v>
      </c>
      <c r="R45" s="987" t="s">
        <v>7213</v>
      </c>
      <c r="S45" s="987" t="s">
        <v>7213</v>
      </c>
      <c r="T45" s="987" t="s">
        <v>7213</v>
      </c>
      <c r="U45" s="987" t="s">
        <v>7213</v>
      </c>
      <c r="V45" s="987" t="s">
        <v>7213</v>
      </c>
      <c r="W45" s="987" t="s">
        <v>7213</v>
      </c>
      <c r="X45" s="987" t="s">
        <v>7213</v>
      </c>
      <c r="Y45" s="987" t="s">
        <v>7213</v>
      </c>
      <c r="Z45" s="213" t="s">
        <v>6850</v>
      </c>
    </row>
    <row r="46" spans="1:26" ht="21" customHeight="1" x14ac:dyDescent="0.25">
      <c r="A46" s="213" t="s">
        <v>7212</v>
      </c>
      <c r="B46" s="213" t="s">
        <v>7211</v>
      </c>
      <c r="C46" s="1002" t="s">
        <v>7211</v>
      </c>
      <c r="D46" s="213" t="s">
        <v>6867</v>
      </c>
      <c r="E46" s="213" t="s">
        <v>6876</v>
      </c>
      <c r="F46" s="1001" t="s">
        <v>6916</v>
      </c>
      <c r="G46" s="213" t="s">
        <v>6870</v>
      </c>
      <c r="H46" s="213" t="s">
        <v>6856</v>
      </c>
      <c r="I46" s="213" t="s">
        <v>6919</v>
      </c>
      <c r="J46" s="213" t="s">
        <v>6874</v>
      </c>
      <c r="K46" s="213" t="s">
        <v>6906</v>
      </c>
      <c r="L46" s="213" t="s">
        <v>6905</v>
      </c>
      <c r="M46" s="213" t="s">
        <v>6851</v>
      </c>
      <c r="N46" s="987"/>
      <c r="O46" s="987"/>
      <c r="P46" s="987"/>
      <c r="Q46" s="987"/>
      <c r="R46" s="986" t="s">
        <v>4876</v>
      </c>
      <c r="S46" s="986" t="s">
        <v>4876</v>
      </c>
      <c r="T46" s="986" t="s">
        <v>4876</v>
      </c>
      <c r="U46" s="986" t="s">
        <v>4876</v>
      </c>
      <c r="V46" s="986" t="s">
        <v>4876</v>
      </c>
      <c r="W46" s="986" t="s">
        <v>4876</v>
      </c>
      <c r="X46" s="987"/>
      <c r="Y46" s="987"/>
      <c r="Z46" s="213" t="s">
        <v>6850</v>
      </c>
    </row>
    <row r="47" spans="1:26" ht="21" customHeight="1" x14ac:dyDescent="0.25">
      <c r="A47" s="213" t="s">
        <v>7210</v>
      </c>
      <c r="B47" s="213" t="s">
        <v>7209</v>
      </c>
      <c r="C47" s="994" t="s">
        <v>7209</v>
      </c>
      <c r="D47" s="213" t="s">
        <v>6860</v>
      </c>
      <c r="E47" s="213" t="s">
        <v>6982</v>
      </c>
      <c r="F47" s="993"/>
      <c r="G47" s="213" t="s">
        <v>6870</v>
      </c>
      <c r="H47" s="213" t="s">
        <v>6856</v>
      </c>
      <c r="I47" s="213" t="s">
        <v>7046</v>
      </c>
      <c r="J47" s="213" t="s">
        <v>6854</v>
      </c>
      <c r="K47" s="213" t="s">
        <v>6853</v>
      </c>
      <c r="L47" s="213" t="s">
        <v>6852</v>
      </c>
      <c r="M47" s="213" t="s">
        <v>6851</v>
      </c>
      <c r="N47" s="987"/>
      <c r="O47" s="987"/>
      <c r="P47" s="987"/>
      <c r="Q47" s="987"/>
      <c r="R47" s="987"/>
      <c r="S47" s="988" t="s">
        <v>4876</v>
      </c>
      <c r="T47" s="988" t="s">
        <v>4876</v>
      </c>
      <c r="U47" s="988" t="s">
        <v>4876</v>
      </c>
      <c r="V47" s="988" t="s">
        <v>4876</v>
      </c>
      <c r="W47" s="987"/>
      <c r="X47" s="987"/>
      <c r="Y47" s="987"/>
      <c r="Z47" s="213" t="s">
        <v>6850</v>
      </c>
    </row>
    <row r="48" spans="1:26" ht="21" customHeight="1" x14ac:dyDescent="0.25">
      <c r="A48" s="213" t="s">
        <v>7208</v>
      </c>
      <c r="B48" s="213" t="s">
        <v>7207</v>
      </c>
      <c r="C48" s="1008" t="s">
        <v>7207</v>
      </c>
      <c r="D48" s="213" t="s">
        <v>6867</v>
      </c>
      <c r="E48" s="213" t="s">
        <v>6902</v>
      </c>
      <c r="F48" s="1007" t="s">
        <v>6981</v>
      </c>
      <c r="G48" s="213" t="s">
        <v>6870</v>
      </c>
      <c r="H48" s="213" t="s">
        <v>6980</v>
      </c>
      <c r="I48" s="213" t="s">
        <v>6979</v>
      </c>
      <c r="J48" s="213" t="s">
        <v>6978</v>
      </c>
      <c r="K48" s="213" t="s">
        <v>6906</v>
      </c>
      <c r="L48" s="213" t="s">
        <v>6905</v>
      </c>
      <c r="M48" s="213" t="s">
        <v>6977</v>
      </c>
      <c r="N48" s="987" t="s">
        <v>4904</v>
      </c>
      <c r="O48" s="987" t="s">
        <v>4904</v>
      </c>
      <c r="P48" s="987" t="s">
        <v>4904</v>
      </c>
      <c r="Q48" s="987"/>
      <c r="R48" s="987"/>
      <c r="S48" s="987"/>
      <c r="T48" s="987"/>
      <c r="U48" s="987"/>
      <c r="V48" s="986" t="s">
        <v>4876</v>
      </c>
      <c r="W48" s="986" t="s">
        <v>4876</v>
      </c>
      <c r="X48" s="986" t="s">
        <v>4876</v>
      </c>
      <c r="Y48" s="986" t="s">
        <v>4876</v>
      </c>
      <c r="Z48" s="213" t="s">
        <v>6850</v>
      </c>
    </row>
    <row r="49" spans="1:26" ht="21" customHeight="1" x14ac:dyDescent="0.25">
      <c r="A49" s="213" t="s">
        <v>7206</v>
      </c>
      <c r="B49" s="213" t="s">
        <v>7205</v>
      </c>
      <c r="C49" s="1008" t="s">
        <v>7205</v>
      </c>
      <c r="D49" s="213" t="s">
        <v>6867</v>
      </c>
      <c r="E49" s="213" t="s">
        <v>6902</v>
      </c>
      <c r="F49" s="1007" t="s">
        <v>6981</v>
      </c>
      <c r="G49" s="213" t="s">
        <v>6870</v>
      </c>
      <c r="H49" s="213" t="s">
        <v>6856</v>
      </c>
      <c r="I49" s="213" t="s">
        <v>6919</v>
      </c>
      <c r="J49" s="213" t="s">
        <v>7007</v>
      </c>
      <c r="K49" s="213" t="s">
        <v>6906</v>
      </c>
      <c r="L49" s="213" t="s">
        <v>6905</v>
      </c>
      <c r="M49" s="213" t="s">
        <v>6851</v>
      </c>
      <c r="N49" s="987"/>
      <c r="O49" s="987"/>
      <c r="P49" s="987"/>
      <c r="Q49" s="987"/>
      <c r="R49" s="988" t="s">
        <v>4876</v>
      </c>
      <c r="S49" s="988" t="s">
        <v>4876</v>
      </c>
      <c r="T49" s="988" t="s">
        <v>4876</v>
      </c>
      <c r="U49" s="988" t="s">
        <v>4876</v>
      </c>
      <c r="V49" s="988" t="s">
        <v>4876</v>
      </c>
      <c r="W49" s="988" t="s">
        <v>4876</v>
      </c>
      <c r="X49" s="987"/>
      <c r="Y49" s="987"/>
      <c r="Z49" s="213" t="s">
        <v>6850</v>
      </c>
    </row>
    <row r="50" spans="1:26" ht="21" customHeight="1" x14ac:dyDescent="0.25">
      <c r="A50" s="213" t="s">
        <v>7204</v>
      </c>
      <c r="B50" s="213" t="s">
        <v>7203</v>
      </c>
      <c r="C50" s="240" t="s">
        <v>7203</v>
      </c>
      <c r="D50" s="213" t="s">
        <v>6860</v>
      </c>
      <c r="E50" s="213" t="s">
        <v>6902</v>
      </c>
      <c r="F50" s="239"/>
      <c r="G50" s="213" t="s">
        <v>6857</v>
      </c>
      <c r="H50" s="213" t="s">
        <v>6856</v>
      </c>
      <c r="I50" s="213" t="s">
        <v>7107</v>
      </c>
      <c r="J50" s="213" t="s">
        <v>6854</v>
      </c>
      <c r="K50" s="213" t="s">
        <v>6853</v>
      </c>
      <c r="L50" s="213" t="s">
        <v>6852</v>
      </c>
      <c r="M50" s="213" t="s">
        <v>6851</v>
      </c>
      <c r="N50" s="986" t="s">
        <v>4876</v>
      </c>
      <c r="O50" s="986" t="s">
        <v>4876</v>
      </c>
      <c r="P50" s="987"/>
      <c r="Q50" s="987"/>
      <c r="R50" s="987"/>
      <c r="S50" s="987"/>
      <c r="T50" s="987"/>
      <c r="U50" s="987"/>
      <c r="V50" s="987"/>
      <c r="W50" s="987"/>
      <c r="X50" s="986" t="s">
        <v>4876</v>
      </c>
      <c r="Y50" s="986" t="s">
        <v>4876</v>
      </c>
      <c r="Z50" s="213" t="s">
        <v>6850</v>
      </c>
    </row>
    <row r="51" spans="1:26" ht="21" customHeight="1" x14ac:dyDescent="0.25">
      <c r="A51" s="213" t="s">
        <v>7202</v>
      </c>
      <c r="B51" s="213" t="s">
        <v>7201</v>
      </c>
      <c r="C51" s="1012" t="s">
        <v>7201</v>
      </c>
      <c r="D51" s="213" t="s">
        <v>7104</v>
      </c>
      <c r="E51" s="213" t="s">
        <v>6962</v>
      </c>
      <c r="F51" s="1011" t="s">
        <v>7067</v>
      </c>
      <c r="G51" s="213"/>
      <c r="H51" s="213" t="s">
        <v>6890</v>
      </c>
      <c r="I51" s="213" t="s">
        <v>6889</v>
      </c>
      <c r="J51" s="213" t="s">
        <v>6854</v>
      </c>
      <c r="K51" s="213" t="s">
        <v>6853</v>
      </c>
      <c r="L51" s="213" t="s">
        <v>6852</v>
      </c>
      <c r="M51" s="213" t="s">
        <v>6888</v>
      </c>
      <c r="N51" s="987" t="s">
        <v>4904</v>
      </c>
      <c r="O51" s="987" t="s">
        <v>4904</v>
      </c>
      <c r="P51" s="987" t="s">
        <v>4904</v>
      </c>
      <c r="Q51" s="987" t="s">
        <v>4904</v>
      </c>
      <c r="R51" s="987" t="s">
        <v>4904</v>
      </c>
      <c r="S51" s="987" t="s">
        <v>4904</v>
      </c>
      <c r="T51" s="987" t="s">
        <v>4904</v>
      </c>
      <c r="U51" s="987" t="s">
        <v>4904</v>
      </c>
      <c r="V51" s="987" t="s">
        <v>4904</v>
      </c>
      <c r="W51" s="987" t="s">
        <v>4904</v>
      </c>
      <c r="X51" s="987" t="s">
        <v>4904</v>
      </c>
      <c r="Y51" s="987" t="s">
        <v>4904</v>
      </c>
      <c r="Z51" s="213" t="s">
        <v>6850</v>
      </c>
    </row>
    <row r="52" spans="1:26" ht="21" customHeight="1" x14ac:dyDescent="0.25">
      <c r="A52" s="213" t="s">
        <v>7200</v>
      </c>
      <c r="B52" s="213" t="s">
        <v>7199</v>
      </c>
      <c r="C52" s="240" t="s">
        <v>7199</v>
      </c>
      <c r="D52" s="213" t="s">
        <v>7072</v>
      </c>
      <c r="E52" s="213" t="s">
        <v>6893</v>
      </c>
      <c r="F52" s="239" t="s">
        <v>6858</v>
      </c>
      <c r="G52" s="213" t="s">
        <v>7076</v>
      </c>
      <c r="H52" s="213" t="s">
        <v>6980</v>
      </c>
      <c r="I52" s="213" t="s">
        <v>6864</v>
      </c>
      <c r="J52" s="213" t="s">
        <v>7198</v>
      </c>
      <c r="K52" s="213" t="s">
        <v>6906</v>
      </c>
      <c r="L52" s="213" t="s">
        <v>6905</v>
      </c>
      <c r="M52" s="213" t="s">
        <v>6977</v>
      </c>
      <c r="N52" s="987" t="s">
        <v>4904</v>
      </c>
      <c r="O52" s="987" t="s">
        <v>4904</v>
      </c>
      <c r="P52" s="987" t="s">
        <v>4904</v>
      </c>
      <c r="Q52" s="987" t="s">
        <v>4904</v>
      </c>
      <c r="R52" s="987" t="s">
        <v>4904</v>
      </c>
      <c r="S52" s="986" t="s">
        <v>4876</v>
      </c>
      <c r="T52" s="986" t="s">
        <v>4876</v>
      </c>
      <c r="U52" s="986" t="s">
        <v>4876</v>
      </c>
      <c r="V52" s="986" t="s">
        <v>4876</v>
      </c>
      <c r="W52" s="986" t="s">
        <v>4876</v>
      </c>
      <c r="X52" s="987" t="s">
        <v>4904</v>
      </c>
      <c r="Y52" s="987" t="s">
        <v>4904</v>
      </c>
      <c r="Z52" s="213" t="s">
        <v>6850</v>
      </c>
    </row>
    <row r="53" spans="1:26" ht="21" customHeight="1" x14ac:dyDescent="0.25">
      <c r="A53" s="213" t="s">
        <v>7197</v>
      </c>
      <c r="B53" s="213" t="s">
        <v>7196</v>
      </c>
      <c r="C53" s="240" t="s">
        <v>7196</v>
      </c>
      <c r="D53" s="213" t="s">
        <v>6860</v>
      </c>
      <c r="E53" s="213" t="s">
        <v>6893</v>
      </c>
      <c r="F53" s="239" t="s">
        <v>6858</v>
      </c>
      <c r="G53" s="213" t="s">
        <v>7195</v>
      </c>
      <c r="H53" s="213" t="s">
        <v>6856</v>
      </c>
      <c r="I53" s="213" t="s">
        <v>6943</v>
      </c>
      <c r="J53" s="213" t="s">
        <v>7194</v>
      </c>
      <c r="K53" s="213" t="s">
        <v>6906</v>
      </c>
      <c r="L53" s="213" t="s">
        <v>6905</v>
      </c>
      <c r="M53" s="213" t="s">
        <v>6851</v>
      </c>
      <c r="N53" s="987" t="s">
        <v>4876</v>
      </c>
      <c r="O53" s="987" t="s">
        <v>4876</v>
      </c>
      <c r="P53" s="988" t="s">
        <v>4876</v>
      </c>
      <c r="Q53" s="988" t="s">
        <v>4876</v>
      </c>
      <c r="R53" s="987"/>
      <c r="S53" s="987"/>
      <c r="T53" s="987"/>
      <c r="U53" s="987"/>
      <c r="V53" s="987"/>
      <c r="W53" s="988" t="s">
        <v>4876</v>
      </c>
      <c r="X53" s="988" t="s">
        <v>4876</v>
      </c>
      <c r="Y53" s="988" t="s">
        <v>4876</v>
      </c>
      <c r="Z53" s="213" t="s">
        <v>6850</v>
      </c>
    </row>
    <row r="54" spans="1:26" ht="21" customHeight="1" x14ac:dyDescent="0.25">
      <c r="A54" s="213" t="s">
        <v>7193</v>
      </c>
      <c r="B54" s="213" t="s">
        <v>7192</v>
      </c>
      <c r="C54" s="994" t="s">
        <v>7192</v>
      </c>
      <c r="D54" s="213" t="s">
        <v>6860</v>
      </c>
      <c r="E54" s="213" t="s">
        <v>6902</v>
      </c>
      <c r="F54" s="993" t="s">
        <v>6928</v>
      </c>
      <c r="G54" s="213" t="s">
        <v>6885</v>
      </c>
      <c r="H54" s="213" t="s">
        <v>6856</v>
      </c>
      <c r="I54" s="213" t="s">
        <v>7191</v>
      </c>
      <c r="J54" s="213" t="s">
        <v>6968</v>
      </c>
      <c r="K54" s="213" t="s">
        <v>6906</v>
      </c>
      <c r="L54" s="213" t="s">
        <v>6905</v>
      </c>
      <c r="M54" s="213" t="s">
        <v>6851</v>
      </c>
      <c r="N54" s="987"/>
      <c r="O54" s="987"/>
      <c r="P54" s="986" t="s">
        <v>4876</v>
      </c>
      <c r="Q54" s="986" t="s">
        <v>4876</v>
      </c>
      <c r="R54" s="986" t="s">
        <v>4876</v>
      </c>
      <c r="S54" s="986" t="s">
        <v>4876</v>
      </c>
      <c r="T54" s="987"/>
      <c r="U54" s="987"/>
      <c r="V54" s="986" t="s">
        <v>4876</v>
      </c>
      <c r="W54" s="986" t="s">
        <v>4876</v>
      </c>
      <c r="X54" s="986" t="s">
        <v>4876</v>
      </c>
      <c r="Y54" s="986" t="s">
        <v>4876</v>
      </c>
      <c r="Z54" s="213" t="s">
        <v>6850</v>
      </c>
    </row>
    <row r="55" spans="1:26" ht="21" customHeight="1" x14ac:dyDescent="0.25">
      <c r="A55" s="213" t="s">
        <v>7190</v>
      </c>
      <c r="B55" s="213" t="s">
        <v>7189</v>
      </c>
      <c r="C55" s="1002" t="s">
        <v>7189</v>
      </c>
      <c r="D55" s="213" t="s">
        <v>6860</v>
      </c>
      <c r="E55" s="213" t="s">
        <v>6902</v>
      </c>
      <c r="F55" s="1001" t="s">
        <v>6916</v>
      </c>
      <c r="G55" s="213" t="s">
        <v>7076</v>
      </c>
      <c r="H55" s="213" t="s">
        <v>6856</v>
      </c>
      <c r="I55" s="213" t="s">
        <v>7188</v>
      </c>
      <c r="J55" s="213" t="s">
        <v>6997</v>
      </c>
      <c r="K55" s="213" t="s">
        <v>6906</v>
      </c>
      <c r="L55" s="213" t="s">
        <v>6905</v>
      </c>
      <c r="M55" s="213" t="s">
        <v>6851</v>
      </c>
      <c r="N55" s="987"/>
      <c r="O55" s="987"/>
      <c r="P55" s="987"/>
      <c r="Q55" s="987"/>
      <c r="R55" s="988" t="s">
        <v>4876</v>
      </c>
      <c r="S55" s="988" t="s">
        <v>4876</v>
      </c>
      <c r="T55" s="988" t="s">
        <v>4876</v>
      </c>
      <c r="U55" s="988" t="s">
        <v>4876</v>
      </c>
      <c r="V55" s="988" t="s">
        <v>4876</v>
      </c>
      <c r="W55" s="988" t="s">
        <v>4876</v>
      </c>
      <c r="X55" s="988" t="s">
        <v>4876</v>
      </c>
      <c r="Y55" s="988" t="s">
        <v>4876</v>
      </c>
      <c r="Z55" s="213" t="s">
        <v>6850</v>
      </c>
    </row>
    <row r="56" spans="1:26" ht="21" customHeight="1" x14ac:dyDescent="0.25">
      <c r="A56" s="213" t="s">
        <v>7187</v>
      </c>
      <c r="B56" s="213" t="s">
        <v>7186</v>
      </c>
      <c r="C56" s="1002" t="s">
        <v>7186</v>
      </c>
      <c r="D56" s="213" t="s">
        <v>6860</v>
      </c>
      <c r="E56" s="213" t="s">
        <v>6902</v>
      </c>
      <c r="F56" s="1001"/>
      <c r="G56" s="213" t="s">
        <v>7183</v>
      </c>
      <c r="H56" s="213" t="s">
        <v>6856</v>
      </c>
      <c r="I56" s="213" t="s">
        <v>7043</v>
      </c>
      <c r="J56" s="213" t="s">
        <v>6854</v>
      </c>
      <c r="K56" s="213" t="s">
        <v>6853</v>
      </c>
      <c r="L56" s="213" t="s">
        <v>6852</v>
      </c>
      <c r="M56" s="213" t="s">
        <v>6851</v>
      </c>
      <c r="N56" s="987"/>
      <c r="O56" s="987"/>
      <c r="P56" s="987"/>
      <c r="Q56" s="987"/>
      <c r="R56" s="986" t="s">
        <v>4876</v>
      </c>
      <c r="S56" s="986" t="s">
        <v>4876</v>
      </c>
      <c r="T56" s="986" t="s">
        <v>4876</v>
      </c>
      <c r="U56" s="987"/>
      <c r="V56" s="987"/>
      <c r="W56" s="987"/>
      <c r="X56" s="987"/>
      <c r="Y56" s="987"/>
      <c r="Z56" s="213" t="s">
        <v>6850</v>
      </c>
    </row>
    <row r="57" spans="1:26" ht="21" customHeight="1" x14ac:dyDescent="0.25">
      <c r="A57" s="213" t="s">
        <v>7185</v>
      </c>
      <c r="B57" s="213" t="s">
        <v>7184</v>
      </c>
      <c r="C57" s="1002" t="s">
        <v>7184</v>
      </c>
      <c r="D57" s="213" t="s">
        <v>6860</v>
      </c>
      <c r="E57" s="213" t="s">
        <v>6897</v>
      </c>
      <c r="F57" s="1001" t="s">
        <v>6916</v>
      </c>
      <c r="G57" s="213" t="s">
        <v>7183</v>
      </c>
      <c r="H57" s="213" t="s">
        <v>6856</v>
      </c>
      <c r="I57" s="213" t="s">
        <v>7043</v>
      </c>
      <c r="J57" s="213" t="s">
        <v>6854</v>
      </c>
      <c r="K57" s="213" t="s">
        <v>6853</v>
      </c>
      <c r="L57" s="213" t="s">
        <v>6852</v>
      </c>
      <c r="M57" s="213" t="s">
        <v>6851</v>
      </c>
      <c r="N57" s="987"/>
      <c r="O57" s="987"/>
      <c r="P57" s="987"/>
      <c r="Q57" s="987"/>
      <c r="R57" s="988" t="s">
        <v>4876</v>
      </c>
      <c r="S57" s="988" t="s">
        <v>4876</v>
      </c>
      <c r="T57" s="988" t="s">
        <v>4876</v>
      </c>
      <c r="U57" s="987"/>
      <c r="V57" s="987"/>
      <c r="W57" s="987"/>
      <c r="X57" s="987"/>
      <c r="Y57" s="987"/>
      <c r="Z57" s="213" t="s">
        <v>6850</v>
      </c>
    </row>
    <row r="58" spans="1:26" ht="21" customHeight="1" x14ac:dyDescent="0.25">
      <c r="A58" s="213" t="s">
        <v>7182</v>
      </c>
      <c r="B58" s="213" t="s">
        <v>7181</v>
      </c>
      <c r="C58" s="1004" t="s">
        <v>7181</v>
      </c>
      <c r="D58" s="213" t="s">
        <v>521</v>
      </c>
      <c r="E58" s="213" t="s">
        <v>6962</v>
      </c>
      <c r="F58" s="1003" t="s">
        <v>6961</v>
      </c>
      <c r="G58" s="213"/>
      <c r="H58" s="213" t="s">
        <v>6856</v>
      </c>
      <c r="I58" s="213" t="s">
        <v>6973</v>
      </c>
      <c r="J58" s="213" t="s">
        <v>6854</v>
      </c>
      <c r="K58" s="213" t="s">
        <v>6853</v>
      </c>
      <c r="L58" s="213" t="s">
        <v>6852</v>
      </c>
      <c r="M58" s="213" t="s">
        <v>6851</v>
      </c>
      <c r="N58" s="987"/>
      <c r="O58" s="987"/>
      <c r="P58" s="987"/>
      <c r="Q58" s="987"/>
      <c r="R58" s="987"/>
      <c r="S58" s="987"/>
      <c r="T58" s="986" t="s">
        <v>4876</v>
      </c>
      <c r="U58" s="986" t="s">
        <v>4876</v>
      </c>
      <c r="V58" s="986" t="s">
        <v>4876</v>
      </c>
      <c r="W58" s="986" t="s">
        <v>4876</v>
      </c>
      <c r="X58" s="987"/>
      <c r="Y58" s="987"/>
      <c r="Z58" s="213" t="s">
        <v>6850</v>
      </c>
    </row>
    <row r="59" spans="1:26" ht="21" customHeight="1" x14ac:dyDescent="0.25">
      <c r="A59" s="213" t="s">
        <v>7180</v>
      </c>
      <c r="B59" s="213" t="s">
        <v>7179</v>
      </c>
      <c r="C59" s="1002" t="s">
        <v>7179</v>
      </c>
      <c r="D59" s="213" t="s">
        <v>6860</v>
      </c>
      <c r="E59" s="213" t="s">
        <v>6897</v>
      </c>
      <c r="F59" s="1001" t="s">
        <v>6916</v>
      </c>
      <c r="G59" s="213"/>
      <c r="H59" s="213" t="s">
        <v>6980</v>
      </c>
      <c r="I59" s="213" t="s">
        <v>6960</v>
      </c>
      <c r="J59" s="213" t="s">
        <v>6854</v>
      </c>
      <c r="K59" s="213" t="s">
        <v>6853</v>
      </c>
      <c r="L59" s="213" t="s">
        <v>6852</v>
      </c>
      <c r="M59" s="213" t="s">
        <v>6977</v>
      </c>
      <c r="N59" s="987" t="s">
        <v>4904</v>
      </c>
      <c r="O59" s="987" t="s">
        <v>4904</v>
      </c>
      <c r="P59" s="987" t="s">
        <v>4904</v>
      </c>
      <c r="Q59" s="987" t="s">
        <v>4904</v>
      </c>
      <c r="R59" s="987" t="s">
        <v>4904</v>
      </c>
      <c r="S59" s="987" t="s">
        <v>4904</v>
      </c>
      <c r="T59" s="987" t="s">
        <v>4904</v>
      </c>
      <c r="U59" s="988" t="s">
        <v>4876</v>
      </c>
      <c r="V59" s="988" t="s">
        <v>4876</v>
      </c>
      <c r="W59" s="988" t="s">
        <v>4876</v>
      </c>
      <c r="X59" s="987" t="s">
        <v>4904</v>
      </c>
      <c r="Y59" s="987" t="s">
        <v>4904</v>
      </c>
      <c r="Z59" s="213" t="s">
        <v>6850</v>
      </c>
    </row>
    <row r="60" spans="1:26" ht="21" customHeight="1" x14ac:dyDescent="0.25">
      <c r="A60" s="213" t="s">
        <v>7178</v>
      </c>
      <c r="B60" s="213" t="s">
        <v>7177</v>
      </c>
      <c r="C60" s="996" t="s">
        <v>7177</v>
      </c>
      <c r="D60" s="213" t="s">
        <v>7168</v>
      </c>
      <c r="E60" s="213" t="s">
        <v>7167</v>
      </c>
      <c r="F60" s="995"/>
      <c r="G60" s="213" t="s">
        <v>7166</v>
      </c>
      <c r="H60" s="213" t="s">
        <v>6856</v>
      </c>
      <c r="I60" s="213" t="s">
        <v>7165</v>
      </c>
      <c r="J60" s="213" t="s">
        <v>6854</v>
      </c>
      <c r="K60" s="213" t="s">
        <v>6853</v>
      </c>
      <c r="L60" s="213" t="s">
        <v>6852</v>
      </c>
      <c r="M60" s="213" t="s">
        <v>6851</v>
      </c>
      <c r="N60" s="987"/>
      <c r="O60" s="987"/>
      <c r="P60" s="987"/>
      <c r="Q60" s="987"/>
      <c r="R60" s="986" t="s">
        <v>4876</v>
      </c>
      <c r="S60" s="986" t="s">
        <v>4876</v>
      </c>
      <c r="T60" s="987"/>
      <c r="U60" s="987"/>
      <c r="V60" s="987"/>
      <c r="W60" s="987"/>
      <c r="X60" s="987"/>
      <c r="Y60" s="987"/>
      <c r="Z60" s="213" t="s">
        <v>6850</v>
      </c>
    </row>
    <row r="61" spans="1:26" ht="21" customHeight="1" x14ac:dyDescent="0.25">
      <c r="A61" s="213" t="s">
        <v>7176</v>
      </c>
      <c r="B61" s="213" t="s">
        <v>7175</v>
      </c>
      <c r="C61" s="1012" t="s">
        <v>7175</v>
      </c>
      <c r="D61" s="213" t="s">
        <v>7168</v>
      </c>
      <c r="E61" s="213" t="s">
        <v>7167</v>
      </c>
      <c r="F61" s="1011"/>
      <c r="G61" s="213" t="s">
        <v>7166</v>
      </c>
      <c r="H61" s="213" t="s">
        <v>6856</v>
      </c>
      <c r="I61" s="213" t="s">
        <v>6864</v>
      </c>
      <c r="J61" s="213" t="s">
        <v>6854</v>
      </c>
      <c r="K61" s="213" t="s">
        <v>6853</v>
      </c>
      <c r="L61" s="213" t="s">
        <v>6852</v>
      </c>
      <c r="M61" s="213" t="s">
        <v>6851</v>
      </c>
      <c r="N61" s="987"/>
      <c r="O61" s="987"/>
      <c r="P61" s="987"/>
      <c r="Q61" s="987"/>
      <c r="R61" s="987"/>
      <c r="S61" s="988" t="s">
        <v>4876</v>
      </c>
      <c r="T61" s="988" t="s">
        <v>4876</v>
      </c>
      <c r="U61" s="988" t="s">
        <v>4876</v>
      </c>
      <c r="V61" s="988" t="s">
        <v>4876</v>
      </c>
      <c r="W61" s="988" t="s">
        <v>4876</v>
      </c>
      <c r="X61" s="987"/>
      <c r="Y61" s="987"/>
      <c r="Z61" s="213" t="s">
        <v>6850</v>
      </c>
    </row>
    <row r="62" spans="1:26" ht="21" customHeight="1" x14ac:dyDescent="0.25">
      <c r="A62" s="213" t="s">
        <v>7174</v>
      </c>
      <c r="B62" s="213" t="s">
        <v>7173</v>
      </c>
      <c r="C62" s="990" t="s">
        <v>7173</v>
      </c>
      <c r="D62" s="213" t="s">
        <v>7168</v>
      </c>
      <c r="E62" s="213" t="s">
        <v>6902</v>
      </c>
      <c r="F62" s="989"/>
      <c r="G62" s="213" t="s">
        <v>7166</v>
      </c>
      <c r="H62" s="213" t="s">
        <v>6856</v>
      </c>
      <c r="I62" s="213" t="s">
        <v>7046</v>
      </c>
      <c r="J62" s="213" t="s">
        <v>6854</v>
      </c>
      <c r="K62" s="213" t="s">
        <v>6853</v>
      </c>
      <c r="L62" s="213" t="s">
        <v>6852</v>
      </c>
      <c r="M62" s="213" t="s">
        <v>6851</v>
      </c>
      <c r="N62" s="987"/>
      <c r="O62" s="987"/>
      <c r="P62" s="987"/>
      <c r="Q62" s="987"/>
      <c r="R62" s="987"/>
      <c r="S62" s="986" t="s">
        <v>4876</v>
      </c>
      <c r="T62" s="986" t="s">
        <v>4876</v>
      </c>
      <c r="U62" s="986" t="s">
        <v>4876</v>
      </c>
      <c r="V62" s="986" t="s">
        <v>4876</v>
      </c>
      <c r="W62" s="987"/>
      <c r="X62" s="987"/>
      <c r="Y62" s="987"/>
      <c r="Z62" s="213" t="s">
        <v>6850</v>
      </c>
    </row>
    <row r="63" spans="1:26" ht="21" customHeight="1" x14ac:dyDescent="0.25">
      <c r="A63" s="213" t="s">
        <v>7172</v>
      </c>
      <c r="B63" s="213" t="s">
        <v>7171</v>
      </c>
      <c r="C63" s="990" t="s">
        <v>7171</v>
      </c>
      <c r="D63" s="213" t="s">
        <v>7168</v>
      </c>
      <c r="E63" s="213" t="s">
        <v>6902</v>
      </c>
      <c r="F63" s="989"/>
      <c r="G63" s="213" t="s">
        <v>7166</v>
      </c>
      <c r="H63" s="213" t="s">
        <v>6856</v>
      </c>
      <c r="I63" s="213" t="s">
        <v>7046</v>
      </c>
      <c r="J63" s="213" t="s">
        <v>6854</v>
      </c>
      <c r="K63" s="213" t="s">
        <v>6853</v>
      </c>
      <c r="L63" s="213" t="s">
        <v>6852</v>
      </c>
      <c r="M63" s="213" t="s">
        <v>6851</v>
      </c>
      <c r="N63" s="987"/>
      <c r="O63" s="987"/>
      <c r="P63" s="987"/>
      <c r="Q63" s="987"/>
      <c r="R63" s="987"/>
      <c r="S63" s="988" t="s">
        <v>4876</v>
      </c>
      <c r="T63" s="988" t="s">
        <v>4876</v>
      </c>
      <c r="U63" s="988" t="s">
        <v>4876</v>
      </c>
      <c r="V63" s="988" t="s">
        <v>4876</v>
      </c>
      <c r="W63" s="987"/>
      <c r="X63" s="987"/>
      <c r="Y63" s="987"/>
      <c r="Z63" s="213" t="s">
        <v>6850</v>
      </c>
    </row>
    <row r="64" spans="1:26" ht="21" customHeight="1" x14ac:dyDescent="0.25">
      <c r="A64" s="213" t="s">
        <v>7170</v>
      </c>
      <c r="B64" s="213" t="s">
        <v>7169</v>
      </c>
      <c r="C64" s="996" t="s">
        <v>7169</v>
      </c>
      <c r="D64" s="213" t="s">
        <v>7168</v>
      </c>
      <c r="E64" s="213" t="s">
        <v>7167</v>
      </c>
      <c r="F64" s="995"/>
      <c r="G64" s="213" t="s">
        <v>7166</v>
      </c>
      <c r="H64" s="213" t="s">
        <v>6856</v>
      </c>
      <c r="I64" s="213" t="s">
        <v>7165</v>
      </c>
      <c r="J64" s="213" t="s">
        <v>6854</v>
      </c>
      <c r="K64" s="213" t="s">
        <v>6853</v>
      </c>
      <c r="L64" s="213" t="s">
        <v>6852</v>
      </c>
      <c r="M64" s="213" t="s">
        <v>6851</v>
      </c>
      <c r="N64" s="987"/>
      <c r="O64" s="987"/>
      <c r="P64" s="987"/>
      <c r="Q64" s="987"/>
      <c r="R64" s="986" t="s">
        <v>4876</v>
      </c>
      <c r="S64" s="986" t="s">
        <v>4876</v>
      </c>
      <c r="T64" s="987"/>
      <c r="U64" s="987"/>
      <c r="V64" s="987"/>
      <c r="W64" s="987"/>
      <c r="X64" s="987"/>
      <c r="Y64" s="987"/>
      <c r="Z64" s="213" t="s">
        <v>6850</v>
      </c>
    </row>
    <row r="65" spans="1:26" ht="21" customHeight="1" x14ac:dyDescent="0.25">
      <c r="A65" s="213" t="s">
        <v>7164</v>
      </c>
      <c r="B65" s="213" t="s">
        <v>7163</v>
      </c>
      <c r="C65" s="992" t="s">
        <v>7163</v>
      </c>
      <c r="D65" s="213" t="s">
        <v>521</v>
      </c>
      <c r="E65" s="213" t="s">
        <v>6962</v>
      </c>
      <c r="F65" s="991" t="s">
        <v>6875</v>
      </c>
      <c r="G65" s="213"/>
      <c r="H65" s="213" t="s">
        <v>6856</v>
      </c>
      <c r="I65" s="213" t="s">
        <v>7071</v>
      </c>
      <c r="J65" s="213" t="s">
        <v>7070</v>
      </c>
      <c r="K65" s="213" t="s">
        <v>6853</v>
      </c>
      <c r="L65" s="213" t="s">
        <v>6852</v>
      </c>
      <c r="M65" s="213" t="s">
        <v>6851</v>
      </c>
      <c r="N65" s="987"/>
      <c r="O65" s="987"/>
      <c r="P65" s="987"/>
      <c r="Q65" s="988" t="s">
        <v>4876</v>
      </c>
      <c r="R65" s="988" t="s">
        <v>4876</v>
      </c>
      <c r="S65" s="988" t="s">
        <v>4876</v>
      </c>
      <c r="T65" s="988" t="s">
        <v>4876</v>
      </c>
      <c r="U65" s="987"/>
      <c r="V65" s="987"/>
      <c r="W65" s="987"/>
      <c r="X65" s="987"/>
      <c r="Y65" s="987"/>
      <c r="Z65" s="213" t="s">
        <v>6850</v>
      </c>
    </row>
    <row r="66" spans="1:26" ht="21" customHeight="1" x14ac:dyDescent="0.25">
      <c r="A66" s="213" t="s">
        <v>7162</v>
      </c>
      <c r="B66" s="213" t="s">
        <v>7161</v>
      </c>
      <c r="C66" s="992" t="s">
        <v>7161</v>
      </c>
      <c r="D66" s="213" t="s">
        <v>521</v>
      </c>
      <c r="E66" s="213" t="s">
        <v>6962</v>
      </c>
      <c r="F66" s="991" t="s">
        <v>6875</v>
      </c>
      <c r="G66" s="213"/>
      <c r="H66" s="213" t="s">
        <v>6856</v>
      </c>
      <c r="I66" s="213" t="s">
        <v>6864</v>
      </c>
      <c r="J66" s="213" t="s">
        <v>7007</v>
      </c>
      <c r="K66" s="213" t="s">
        <v>6853</v>
      </c>
      <c r="L66" s="213" t="s">
        <v>6852</v>
      </c>
      <c r="M66" s="213" t="s">
        <v>6851</v>
      </c>
      <c r="N66" s="987"/>
      <c r="O66" s="987"/>
      <c r="P66" s="987"/>
      <c r="Q66" s="987"/>
      <c r="R66" s="987"/>
      <c r="S66" s="986" t="s">
        <v>4876</v>
      </c>
      <c r="T66" s="986" t="s">
        <v>4876</v>
      </c>
      <c r="U66" s="986" t="s">
        <v>4876</v>
      </c>
      <c r="V66" s="986" t="s">
        <v>4876</v>
      </c>
      <c r="W66" s="986" t="s">
        <v>4876</v>
      </c>
      <c r="X66" s="987"/>
      <c r="Y66" s="987"/>
      <c r="Z66" s="213" t="s">
        <v>6850</v>
      </c>
    </row>
    <row r="67" spans="1:26" ht="21" customHeight="1" x14ac:dyDescent="0.25">
      <c r="A67" s="213" t="s">
        <v>7160</v>
      </c>
      <c r="B67" s="213" t="s">
        <v>7159</v>
      </c>
      <c r="C67" s="1002" t="s">
        <v>7159</v>
      </c>
      <c r="D67" s="213" t="s">
        <v>7104</v>
      </c>
      <c r="E67" s="213" t="s">
        <v>6902</v>
      </c>
      <c r="F67" s="1001"/>
      <c r="G67" s="213" t="s">
        <v>6870</v>
      </c>
      <c r="H67" s="213" t="s">
        <v>7103</v>
      </c>
      <c r="I67" s="213" t="s">
        <v>7102</v>
      </c>
      <c r="J67" s="213" t="s">
        <v>6854</v>
      </c>
      <c r="K67" s="213" t="s">
        <v>6853</v>
      </c>
      <c r="L67" s="213" t="s">
        <v>6852</v>
      </c>
      <c r="M67" s="213" t="s">
        <v>7101</v>
      </c>
      <c r="N67" s="987" t="s">
        <v>7100</v>
      </c>
      <c r="O67" s="987" t="s">
        <v>7100</v>
      </c>
      <c r="P67" s="987" t="s">
        <v>7100</v>
      </c>
      <c r="Q67" s="987" t="s">
        <v>7100</v>
      </c>
      <c r="R67" s="987" t="s">
        <v>7100</v>
      </c>
      <c r="S67" s="987" t="s">
        <v>7100</v>
      </c>
      <c r="T67" s="987" t="s">
        <v>7100</v>
      </c>
      <c r="U67" s="987" t="s">
        <v>7100</v>
      </c>
      <c r="V67" s="987" t="s">
        <v>7100</v>
      </c>
      <c r="W67" s="987" t="s">
        <v>7100</v>
      </c>
      <c r="X67" s="987" t="s">
        <v>7100</v>
      </c>
      <c r="Y67" s="987" t="s">
        <v>7100</v>
      </c>
      <c r="Z67" s="213" t="s">
        <v>6850</v>
      </c>
    </row>
    <row r="68" spans="1:26" ht="21" customHeight="1" x14ac:dyDescent="0.25">
      <c r="A68" s="213" t="s">
        <v>7158</v>
      </c>
      <c r="B68" s="213" t="s">
        <v>7157</v>
      </c>
      <c r="C68" s="990" t="s">
        <v>7157</v>
      </c>
      <c r="D68" s="213" t="s">
        <v>7156</v>
      </c>
      <c r="E68" s="213" t="s">
        <v>6902</v>
      </c>
      <c r="F68" s="989"/>
      <c r="G68" s="213" t="s">
        <v>7155</v>
      </c>
      <c r="H68" s="213" t="s">
        <v>6856</v>
      </c>
      <c r="I68" s="213" t="s">
        <v>7154</v>
      </c>
      <c r="J68" s="213" t="s">
        <v>6854</v>
      </c>
      <c r="K68" s="213" t="s">
        <v>6853</v>
      </c>
      <c r="L68" s="213" t="s">
        <v>6852</v>
      </c>
      <c r="M68" s="213" t="s">
        <v>6851</v>
      </c>
      <c r="N68" s="987"/>
      <c r="O68" s="987"/>
      <c r="P68" s="987"/>
      <c r="Q68" s="987"/>
      <c r="R68" s="987"/>
      <c r="S68" s="986" t="s">
        <v>4876</v>
      </c>
      <c r="T68" s="986" t="s">
        <v>4876</v>
      </c>
      <c r="U68" s="986" t="s">
        <v>4876</v>
      </c>
      <c r="V68" s="986" t="s">
        <v>4876</v>
      </c>
      <c r="W68" s="986" t="s">
        <v>4876</v>
      </c>
      <c r="X68" s="986" t="s">
        <v>4876</v>
      </c>
      <c r="Y68" s="987"/>
      <c r="Z68" s="213" t="s">
        <v>6850</v>
      </c>
    </row>
    <row r="69" spans="1:26" ht="21" customHeight="1" x14ac:dyDescent="0.25">
      <c r="A69" s="213" t="s">
        <v>7153</v>
      </c>
      <c r="B69" s="213" t="s">
        <v>7152</v>
      </c>
      <c r="C69" s="994" t="s">
        <v>7152</v>
      </c>
      <c r="D69" s="213" t="s">
        <v>7104</v>
      </c>
      <c r="E69" s="213" t="s">
        <v>6902</v>
      </c>
      <c r="F69" s="993"/>
      <c r="G69" s="213" t="s">
        <v>6870</v>
      </c>
      <c r="H69" s="213" t="s">
        <v>7103</v>
      </c>
      <c r="I69" s="213" t="s">
        <v>7102</v>
      </c>
      <c r="J69" s="213" t="s">
        <v>6854</v>
      </c>
      <c r="K69" s="213" t="s">
        <v>6853</v>
      </c>
      <c r="L69" s="213" t="s">
        <v>6852</v>
      </c>
      <c r="M69" s="213" t="s">
        <v>7101</v>
      </c>
      <c r="N69" s="987" t="s">
        <v>7100</v>
      </c>
      <c r="O69" s="987" t="s">
        <v>7100</v>
      </c>
      <c r="P69" s="987" t="s">
        <v>7100</v>
      </c>
      <c r="Q69" s="987" t="s">
        <v>7100</v>
      </c>
      <c r="R69" s="987" t="s">
        <v>7100</v>
      </c>
      <c r="S69" s="987" t="s">
        <v>7100</v>
      </c>
      <c r="T69" s="987" t="s">
        <v>7100</v>
      </c>
      <c r="U69" s="987" t="s">
        <v>7100</v>
      </c>
      <c r="V69" s="987" t="s">
        <v>7100</v>
      </c>
      <c r="W69" s="987" t="s">
        <v>7100</v>
      </c>
      <c r="X69" s="987" t="s">
        <v>7100</v>
      </c>
      <c r="Y69" s="987" t="s">
        <v>7100</v>
      </c>
      <c r="Z69" s="213" t="s">
        <v>6850</v>
      </c>
    </row>
    <row r="70" spans="1:26" ht="21" customHeight="1" x14ac:dyDescent="0.25">
      <c r="A70" s="213" t="s">
        <v>7151</v>
      </c>
      <c r="B70" s="213" t="s">
        <v>7150</v>
      </c>
      <c r="C70" s="992" t="s">
        <v>7150</v>
      </c>
      <c r="D70" s="213" t="s">
        <v>521</v>
      </c>
      <c r="E70" s="213" t="s">
        <v>6962</v>
      </c>
      <c r="F70" s="991" t="s">
        <v>6875</v>
      </c>
      <c r="G70" s="213"/>
      <c r="H70" s="213" t="s">
        <v>6856</v>
      </c>
      <c r="I70" s="213" t="s">
        <v>7149</v>
      </c>
      <c r="J70" s="213" t="s">
        <v>7026</v>
      </c>
      <c r="K70" s="213" t="s">
        <v>6853</v>
      </c>
      <c r="L70" s="213" t="s">
        <v>6852</v>
      </c>
      <c r="M70" s="213" t="s">
        <v>6851</v>
      </c>
      <c r="N70" s="987"/>
      <c r="O70" s="987"/>
      <c r="P70" s="987"/>
      <c r="Q70" s="987"/>
      <c r="R70" s="987"/>
      <c r="S70" s="986" t="s">
        <v>4876</v>
      </c>
      <c r="T70" s="986" t="s">
        <v>4876</v>
      </c>
      <c r="U70" s="986" t="s">
        <v>4876</v>
      </c>
      <c r="V70" s="987"/>
      <c r="W70" s="987"/>
      <c r="X70" s="987"/>
      <c r="Y70" s="987"/>
      <c r="Z70" s="213" t="s">
        <v>6850</v>
      </c>
    </row>
    <row r="71" spans="1:26" ht="21" customHeight="1" x14ac:dyDescent="0.25">
      <c r="A71" s="213" t="s">
        <v>7148</v>
      </c>
      <c r="B71" s="213" t="s">
        <v>7147</v>
      </c>
      <c r="C71" s="996" t="s">
        <v>7147</v>
      </c>
      <c r="D71" s="213" t="s">
        <v>6860</v>
      </c>
      <c r="E71" s="213" t="s">
        <v>6897</v>
      </c>
      <c r="F71" s="995" t="s">
        <v>6892</v>
      </c>
      <c r="G71" s="213"/>
      <c r="H71" s="213" t="s">
        <v>6856</v>
      </c>
      <c r="I71" s="213" t="s">
        <v>6960</v>
      </c>
      <c r="J71" s="213" t="s">
        <v>7007</v>
      </c>
      <c r="K71" s="213" t="s">
        <v>6853</v>
      </c>
      <c r="L71" s="213" t="s">
        <v>6852</v>
      </c>
      <c r="M71" s="213" t="s">
        <v>6851</v>
      </c>
      <c r="N71" s="987"/>
      <c r="O71" s="987"/>
      <c r="P71" s="987"/>
      <c r="Q71" s="987"/>
      <c r="R71" s="987"/>
      <c r="S71" s="987"/>
      <c r="T71" s="987"/>
      <c r="U71" s="988" t="s">
        <v>4876</v>
      </c>
      <c r="V71" s="988" t="s">
        <v>4876</v>
      </c>
      <c r="W71" s="988" t="s">
        <v>4876</v>
      </c>
      <c r="X71" s="987"/>
      <c r="Y71" s="987"/>
      <c r="Z71" s="213" t="s">
        <v>6850</v>
      </c>
    </row>
    <row r="72" spans="1:26" ht="21" customHeight="1" x14ac:dyDescent="0.25">
      <c r="A72" s="213" t="s">
        <v>7146</v>
      </c>
      <c r="B72" s="213" t="s">
        <v>7145</v>
      </c>
      <c r="C72" s="240" t="s">
        <v>7145</v>
      </c>
      <c r="D72" s="213" t="s">
        <v>6860</v>
      </c>
      <c r="E72" s="213" t="s">
        <v>6902</v>
      </c>
      <c r="F72" s="239" t="s">
        <v>7047</v>
      </c>
      <c r="G72" s="213"/>
      <c r="H72" s="213" t="s">
        <v>6856</v>
      </c>
      <c r="I72" s="213" t="s">
        <v>7046</v>
      </c>
      <c r="J72" s="213" t="s">
        <v>6854</v>
      </c>
      <c r="K72" s="213" t="s">
        <v>6853</v>
      </c>
      <c r="L72" s="213" t="s">
        <v>6852</v>
      </c>
      <c r="M72" s="213" t="s">
        <v>6851</v>
      </c>
      <c r="N72" s="987"/>
      <c r="O72" s="987"/>
      <c r="P72" s="987"/>
      <c r="Q72" s="987"/>
      <c r="R72" s="987"/>
      <c r="S72" s="986" t="s">
        <v>4876</v>
      </c>
      <c r="T72" s="986" t="s">
        <v>4876</v>
      </c>
      <c r="U72" s="986" t="s">
        <v>4876</v>
      </c>
      <c r="V72" s="986" t="s">
        <v>4876</v>
      </c>
      <c r="W72" s="987"/>
      <c r="X72" s="987"/>
      <c r="Y72" s="987"/>
      <c r="Z72" s="213" t="s">
        <v>6850</v>
      </c>
    </row>
    <row r="73" spans="1:26" ht="21" customHeight="1" x14ac:dyDescent="0.25">
      <c r="A73" s="213" t="s">
        <v>7144</v>
      </c>
      <c r="B73" s="213" t="s">
        <v>7143</v>
      </c>
      <c r="C73" s="996" t="s">
        <v>7142</v>
      </c>
      <c r="D73" s="213" t="s">
        <v>6860</v>
      </c>
      <c r="E73" s="213" t="s">
        <v>6897</v>
      </c>
      <c r="F73" s="995" t="s">
        <v>6892</v>
      </c>
      <c r="G73" s="213"/>
      <c r="H73" s="213" t="s">
        <v>6980</v>
      </c>
      <c r="I73" s="213" t="s">
        <v>6960</v>
      </c>
      <c r="J73" s="213" t="s">
        <v>6854</v>
      </c>
      <c r="K73" s="213" t="s">
        <v>6853</v>
      </c>
      <c r="L73" s="213" t="s">
        <v>6852</v>
      </c>
      <c r="M73" s="213" t="s">
        <v>6977</v>
      </c>
      <c r="N73" s="987" t="s">
        <v>4904</v>
      </c>
      <c r="O73" s="987" t="s">
        <v>4904</v>
      </c>
      <c r="P73" s="987" t="s">
        <v>4904</v>
      </c>
      <c r="Q73" s="987" t="s">
        <v>4904</v>
      </c>
      <c r="R73" s="987" t="s">
        <v>4904</v>
      </c>
      <c r="S73" s="987" t="s">
        <v>4904</v>
      </c>
      <c r="T73" s="987" t="s">
        <v>4904</v>
      </c>
      <c r="U73" s="988" t="s">
        <v>4876</v>
      </c>
      <c r="V73" s="988" t="s">
        <v>4876</v>
      </c>
      <c r="W73" s="988" t="s">
        <v>4876</v>
      </c>
      <c r="X73" s="987" t="s">
        <v>4904</v>
      </c>
      <c r="Y73" s="987" t="s">
        <v>4904</v>
      </c>
      <c r="Z73" s="213" t="s">
        <v>6850</v>
      </c>
    </row>
    <row r="74" spans="1:26" ht="21" customHeight="1" x14ac:dyDescent="0.25">
      <c r="A74" s="213" t="s">
        <v>7141</v>
      </c>
      <c r="B74" s="213" t="s">
        <v>7140</v>
      </c>
      <c r="C74" s="1016" t="s">
        <v>7140</v>
      </c>
      <c r="D74" s="213" t="s">
        <v>6894</v>
      </c>
      <c r="E74" s="213" t="s">
        <v>6897</v>
      </c>
      <c r="F74" s="1015" t="s">
        <v>7139</v>
      </c>
      <c r="G74" s="213"/>
      <c r="H74" s="213" t="s">
        <v>6890</v>
      </c>
      <c r="I74" s="213" t="s">
        <v>6889</v>
      </c>
      <c r="J74" s="213" t="s">
        <v>6854</v>
      </c>
      <c r="K74" s="213" t="s">
        <v>6853</v>
      </c>
      <c r="L74" s="213" t="s">
        <v>6852</v>
      </c>
      <c r="M74" s="213" t="s">
        <v>6888</v>
      </c>
      <c r="N74" s="987" t="s">
        <v>4904</v>
      </c>
      <c r="O74" s="987" t="s">
        <v>4904</v>
      </c>
      <c r="P74" s="987" t="s">
        <v>4904</v>
      </c>
      <c r="Q74" s="987" t="s">
        <v>4904</v>
      </c>
      <c r="R74" s="987" t="s">
        <v>4904</v>
      </c>
      <c r="S74" s="987" t="s">
        <v>4904</v>
      </c>
      <c r="T74" s="987" t="s">
        <v>4904</v>
      </c>
      <c r="U74" s="987" t="s">
        <v>4904</v>
      </c>
      <c r="V74" s="987" t="s">
        <v>4904</v>
      </c>
      <c r="W74" s="987" t="s">
        <v>4904</v>
      </c>
      <c r="X74" s="987" t="s">
        <v>4904</v>
      </c>
      <c r="Y74" s="987" t="s">
        <v>4904</v>
      </c>
      <c r="Z74" s="213" t="s">
        <v>6850</v>
      </c>
    </row>
    <row r="75" spans="1:26" ht="21" customHeight="1" x14ac:dyDescent="0.25">
      <c r="A75" s="213" t="s">
        <v>7138</v>
      </c>
      <c r="B75" s="213" t="s">
        <v>7137</v>
      </c>
      <c r="C75" s="1010" t="s">
        <v>7137</v>
      </c>
      <c r="D75" s="213" t="s">
        <v>6860</v>
      </c>
      <c r="E75" s="213" t="s">
        <v>6902</v>
      </c>
      <c r="F75" s="1009" t="s">
        <v>7018</v>
      </c>
      <c r="G75" s="213"/>
      <c r="H75" s="213" t="s">
        <v>6856</v>
      </c>
      <c r="I75" s="213" t="s">
        <v>7046</v>
      </c>
      <c r="J75" s="213" t="s">
        <v>7007</v>
      </c>
      <c r="K75" s="213" t="s">
        <v>6853</v>
      </c>
      <c r="L75" s="213" t="s">
        <v>6852</v>
      </c>
      <c r="M75" s="213" t="s">
        <v>6851</v>
      </c>
      <c r="N75" s="987"/>
      <c r="O75" s="987"/>
      <c r="P75" s="987"/>
      <c r="Q75" s="987"/>
      <c r="R75" s="987"/>
      <c r="S75" s="988" t="s">
        <v>4876</v>
      </c>
      <c r="T75" s="988" t="s">
        <v>4876</v>
      </c>
      <c r="U75" s="988" t="s">
        <v>4876</v>
      </c>
      <c r="V75" s="988" t="s">
        <v>4876</v>
      </c>
      <c r="W75" s="987"/>
      <c r="X75" s="987"/>
      <c r="Y75" s="987"/>
      <c r="Z75" s="213" t="s">
        <v>6850</v>
      </c>
    </row>
    <row r="76" spans="1:26" ht="21" customHeight="1" x14ac:dyDescent="0.25">
      <c r="A76" s="213" t="s">
        <v>7136</v>
      </c>
      <c r="B76" s="213" t="s">
        <v>7135</v>
      </c>
      <c r="C76" s="1006" t="s">
        <v>7135</v>
      </c>
      <c r="D76" s="213" t="s">
        <v>6894</v>
      </c>
      <c r="E76" s="213" t="s">
        <v>6897</v>
      </c>
      <c r="F76" s="1005" t="s">
        <v>6970</v>
      </c>
      <c r="G76" s="213"/>
      <c r="H76" s="213" t="s">
        <v>6890</v>
      </c>
      <c r="I76" s="213" t="s">
        <v>6889</v>
      </c>
      <c r="J76" s="213" t="s">
        <v>6854</v>
      </c>
      <c r="K76" s="213" t="s">
        <v>6853</v>
      </c>
      <c r="L76" s="213" t="s">
        <v>6852</v>
      </c>
      <c r="M76" s="213" t="s">
        <v>6888</v>
      </c>
      <c r="N76" s="987" t="s">
        <v>4904</v>
      </c>
      <c r="O76" s="987" t="s">
        <v>4904</v>
      </c>
      <c r="P76" s="987" t="s">
        <v>4904</v>
      </c>
      <c r="Q76" s="987" t="s">
        <v>4904</v>
      </c>
      <c r="R76" s="987" t="s">
        <v>4904</v>
      </c>
      <c r="S76" s="987" t="s">
        <v>4904</v>
      </c>
      <c r="T76" s="987" t="s">
        <v>4904</v>
      </c>
      <c r="U76" s="987" t="s">
        <v>4904</v>
      </c>
      <c r="V76" s="987" t="s">
        <v>4904</v>
      </c>
      <c r="W76" s="987" t="s">
        <v>4904</v>
      </c>
      <c r="X76" s="987" t="s">
        <v>4904</v>
      </c>
      <c r="Y76" s="987" t="s">
        <v>4904</v>
      </c>
      <c r="Z76" s="213" t="s">
        <v>6850</v>
      </c>
    </row>
    <row r="77" spans="1:26" ht="21" customHeight="1" x14ac:dyDescent="0.25">
      <c r="A77" s="213" t="s">
        <v>7134</v>
      </c>
      <c r="B77" s="213" t="s">
        <v>7133</v>
      </c>
      <c r="C77" s="1012" t="s">
        <v>7133</v>
      </c>
      <c r="D77" s="213" t="s">
        <v>6894</v>
      </c>
      <c r="E77" s="213" t="s">
        <v>6897</v>
      </c>
      <c r="F77" s="1011" t="s">
        <v>7067</v>
      </c>
      <c r="G77" s="213"/>
      <c r="H77" s="213" t="s">
        <v>6890</v>
      </c>
      <c r="I77" s="213" t="s">
        <v>6889</v>
      </c>
      <c r="J77" s="213" t="s">
        <v>6854</v>
      </c>
      <c r="K77" s="213" t="s">
        <v>6853</v>
      </c>
      <c r="L77" s="213" t="s">
        <v>6852</v>
      </c>
      <c r="M77" s="213" t="s">
        <v>6888</v>
      </c>
      <c r="N77" s="987" t="s">
        <v>4904</v>
      </c>
      <c r="O77" s="987" t="s">
        <v>4904</v>
      </c>
      <c r="P77" s="987" t="s">
        <v>4904</v>
      </c>
      <c r="Q77" s="987" t="s">
        <v>4904</v>
      </c>
      <c r="R77" s="987" t="s">
        <v>4904</v>
      </c>
      <c r="S77" s="987" t="s">
        <v>4904</v>
      </c>
      <c r="T77" s="987" t="s">
        <v>4904</v>
      </c>
      <c r="U77" s="987" t="s">
        <v>4904</v>
      </c>
      <c r="V77" s="987" t="s">
        <v>4904</v>
      </c>
      <c r="W77" s="987" t="s">
        <v>4904</v>
      </c>
      <c r="X77" s="987" t="s">
        <v>4904</v>
      </c>
      <c r="Y77" s="987" t="s">
        <v>4904</v>
      </c>
      <c r="Z77" s="213" t="s">
        <v>6850</v>
      </c>
    </row>
    <row r="78" spans="1:26" ht="21" customHeight="1" x14ac:dyDescent="0.25">
      <c r="A78" s="213" t="s">
        <v>7132</v>
      </c>
      <c r="B78" s="213" t="s">
        <v>7131</v>
      </c>
      <c r="C78" s="994" t="s">
        <v>7131</v>
      </c>
      <c r="D78" s="213" t="s">
        <v>6860</v>
      </c>
      <c r="E78" s="213" t="s">
        <v>7037</v>
      </c>
      <c r="F78" s="993" t="s">
        <v>6928</v>
      </c>
      <c r="G78" s="213" t="s">
        <v>6870</v>
      </c>
      <c r="H78" s="213" t="s">
        <v>6856</v>
      </c>
      <c r="I78" s="213" t="s">
        <v>7046</v>
      </c>
      <c r="J78" s="213" t="s">
        <v>7007</v>
      </c>
      <c r="K78" s="213" t="s">
        <v>6906</v>
      </c>
      <c r="L78" s="213" t="s">
        <v>6905</v>
      </c>
      <c r="M78" s="213" t="s">
        <v>6851</v>
      </c>
      <c r="N78" s="987"/>
      <c r="O78" s="987"/>
      <c r="P78" s="987"/>
      <c r="Q78" s="987"/>
      <c r="R78" s="987"/>
      <c r="S78" s="986" t="s">
        <v>4876</v>
      </c>
      <c r="T78" s="986" t="s">
        <v>4876</v>
      </c>
      <c r="U78" s="986" t="s">
        <v>4876</v>
      </c>
      <c r="V78" s="986" t="s">
        <v>4876</v>
      </c>
      <c r="W78" s="987"/>
      <c r="X78" s="987"/>
      <c r="Y78" s="987"/>
      <c r="Z78" s="213" t="s">
        <v>6850</v>
      </c>
    </row>
    <row r="79" spans="1:26" ht="21" customHeight="1" x14ac:dyDescent="0.25">
      <c r="A79" s="213" t="s">
        <v>7130</v>
      </c>
      <c r="B79" s="213" t="s">
        <v>7129</v>
      </c>
      <c r="C79" s="240" t="s">
        <v>7129</v>
      </c>
      <c r="D79" s="213" t="s">
        <v>7104</v>
      </c>
      <c r="E79" s="213" t="s">
        <v>6902</v>
      </c>
      <c r="F79" s="239"/>
      <c r="G79" s="213" t="s">
        <v>6901</v>
      </c>
      <c r="H79" s="213" t="s">
        <v>7103</v>
      </c>
      <c r="I79" s="213" t="s">
        <v>7102</v>
      </c>
      <c r="J79" s="213" t="s">
        <v>6854</v>
      </c>
      <c r="K79" s="213" t="s">
        <v>6853</v>
      </c>
      <c r="L79" s="213" t="s">
        <v>6852</v>
      </c>
      <c r="M79" s="213" t="s">
        <v>7101</v>
      </c>
      <c r="N79" s="987" t="s">
        <v>7100</v>
      </c>
      <c r="O79" s="987" t="s">
        <v>7100</v>
      </c>
      <c r="P79" s="987" t="s">
        <v>7100</v>
      </c>
      <c r="Q79" s="987" t="s">
        <v>7100</v>
      </c>
      <c r="R79" s="987" t="s">
        <v>7100</v>
      </c>
      <c r="S79" s="987" t="s">
        <v>7100</v>
      </c>
      <c r="T79" s="987" t="s">
        <v>7100</v>
      </c>
      <c r="U79" s="987" t="s">
        <v>7100</v>
      </c>
      <c r="V79" s="987" t="s">
        <v>7100</v>
      </c>
      <c r="W79" s="987" t="s">
        <v>7100</v>
      </c>
      <c r="X79" s="987" t="s">
        <v>7100</v>
      </c>
      <c r="Y79" s="987" t="s">
        <v>7100</v>
      </c>
      <c r="Z79" s="213" t="s">
        <v>6850</v>
      </c>
    </row>
    <row r="80" spans="1:26" ht="21" customHeight="1" x14ac:dyDescent="0.25">
      <c r="A80" s="213" t="s">
        <v>7128</v>
      </c>
      <c r="B80" s="213" t="s">
        <v>7127</v>
      </c>
      <c r="C80" s="1008" t="s">
        <v>7127</v>
      </c>
      <c r="D80" s="213" t="s">
        <v>521</v>
      </c>
      <c r="E80" s="213" t="s">
        <v>6962</v>
      </c>
      <c r="F80" s="1007" t="s">
        <v>6981</v>
      </c>
      <c r="G80" s="213"/>
      <c r="H80" s="213" t="s">
        <v>6856</v>
      </c>
      <c r="I80" s="213" t="s">
        <v>7126</v>
      </c>
      <c r="J80" s="213" t="s">
        <v>6854</v>
      </c>
      <c r="K80" s="213" t="s">
        <v>6853</v>
      </c>
      <c r="L80" s="213" t="s">
        <v>6852</v>
      </c>
      <c r="M80" s="213" t="s">
        <v>6851</v>
      </c>
      <c r="N80" s="986" t="s">
        <v>4876</v>
      </c>
      <c r="O80" s="987"/>
      <c r="P80" s="987"/>
      <c r="Q80" s="987"/>
      <c r="R80" s="987"/>
      <c r="S80" s="987"/>
      <c r="T80" s="987"/>
      <c r="U80" s="987"/>
      <c r="V80" s="987"/>
      <c r="W80" s="986" t="s">
        <v>4876</v>
      </c>
      <c r="X80" s="986" t="s">
        <v>4876</v>
      </c>
      <c r="Y80" s="986" t="s">
        <v>4876</v>
      </c>
      <c r="Z80" s="213" t="s">
        <v>6850</v>
      </c>
    </row>
    <row r="81" spans="1:26" ht="21" customHeight="1" x14ac:dyDescent="0.25">
      <c r="A81" s="213" t="s">
        <v>7125</v>
      </c>
      <c r="B81" s="213" t="s">
        <v>7124</v>
      </c>
      <c r="C81" s="1010" t="s">
        <v>7124</v>
      </c>
      <c r="D81" s="213" t="s">
        <v>521</v>
      </c>
      <c r="E81" s="213" t="s">
        <v>6962</v>
      </c>
      <c r="F81" s="1009" t="s">
        <v>7018</v>
      </c>
      <c r="G81" s="213"/>
      <c r="H81" s="213" t="s">
        <v>6856</v>
      </c>
      <c r="I81" s="213" t="s">
        <v>7123</v>
      </c>
      <c r="J81" s="213" t="s">
        <v>7122</v>
      </c>
      <c r="K81" s="213" t="s">
        <v>6853</v>
      </c>
      <c r="L81" s="213" t="s">
        <v>6852</v>
      </c>
      <c r="M81" s="213" t="s">
        <v>6851</v>
      </c>
      <c r="N81" s="988" t="s">
        <v>4876</v>
      </c>
      <c r="O81" s="988" t="s">
        <v>4876</v>
      </c>
      <c r="P81" s="988" t="s">
        <v>4876</v>
      </c>
      <c r="Q81" s="988" t="s">
        <v>4876</v>
      </c>
      <c r="R81" s="987"/>
      <c r="S81" s="987"/>
      <c r="T81" s="987"/>
      <c r="U81" s="987"/>
      <c r="V81" s="987"/>
      <c r="W81" s="987"/>
      <c r="X81" s="988" t="s">
        <v>4876</v>
      </c>
      <c r="Y81" s="988" t="s">
        <v>4876</v>
      </c>
      <c r="Z81" s="213" t="s">
        <v>6850</v>
      </c>
    </row>
    <row r="82" spans="1:26" ht="21" customHeight="1" x14ac:dyDescent="0.25">
      <c r="A82" s="213" t="s">
        <v>7121</v>
      </c>
      <c r="B82" s="213" t="s">
        <v>7120</v>
      </c>
      <c r="C82" s="1014" t="s">
        <v>7120</v>
      </c>
      <c r="D82" s="213" t="s">
        <v>6894</v>
      </c>
      <c r="E82" s="213" t="s">
        <v>6897</v>
      </c>
      <c r="F82" s="1013" t="s">
        <v>7097</v>
      </c>
      <c r="G82" s="213" t="s">
        <v>6891</v>
      </c>
      <c r="H82" s="213" t="s">
        <v>6890</v>
      </c>
      <c r="I82" s="213" t="s">
        <v>6889</v>
      </c>
      <c r="J82" s="213" t="s">
        <v>6854</v>
      </c>
      <c r="K82" s="213" t="s">
        <v>6853</v>
      </c>
      <c r="L82" s="213" t="s">
        <v>6852</v>
      </c>
      <c r="M82" s="213" t="s">
        <v>6888</v>
      </c>
      <c r="N82" s="987" t="s">
        <v>4904</v>
      </c>
      <c r="O82" s="987" t="s">
        <v>4904</v>
      </c>
      <c r="P82" s="987" t="s">
        <v>4904</v>
      </c>
      <c r="Q82" s="987" t="s">
        <v>4904</v>
      </c>
      <c r="R82" s="987" t="s">
        <v>4904</v>
      </c>
      <c r="S82" s="987" t="s">
        <v>4904</v>
      </c>
      <c r="T82" s="987" t="s">
        <v>4904</v>
      </c>
      <c r="U82" s="987" t="s">
        <v>4904</v>
      </c>
      <c r="V82" s="987" t="s">
        <v>4904</v>
      </c>
      <c r="W82" s="987" t="s">
        <v>4904</v>
      </c>
      <c r="X82" s="987" t="s">
        <v>4904</v>
      </c>
      <c r="Y82" s="987" t="s">
        <v>4904</v>
      </c>
      <c r="Z82" s="213" t="s">
        <v>6850</v>
      </c>
    </row>
    <row r="83" spans="1:26" ht="21" customHeight="1" x14ac:dyDescent="0.25">
      <c r="A83" s="213" t="s">
        <v>7119</v>
      </c>
      <c r="B83" s="213" t="s">
        <v>7118</v>
      </c>
      <c r="C83" s="998" t="s">
        <v>7118</v>
      </c>
      <c r="D83" s="213" t="s">
        <v>6894</v>
      </c>
      <c r="E83" s="213" t="s">
        <v>6982</v>
      </c>
      <c r="F83" s="997"/>
      <c r="G83" s="213" t="s">
        <v>6891</v>
      </c>
      <c r="H83" s="213" t="s">
        <v>6890</v>
      </c>
      <c r="I83" s="213" t="s">
        <v>6889</v>
      </c>
      <c r="J83" s="213" t="s">
        <v>6854</v>
      </c>
      <c r="K83" s="213" t="s">
        <v>6853</v>
      </c>
      <c r="L83" s="213" t="s">
        <v>6852</v>
      </c>
      <c r="M83" s="213" t="s">
        <v>6888</v>
      </c>
      <c r="N83" s="987" t="s">
        <v>4904</v>
      </c>
      <c r="O83" s="987" t="s">
        <v>4904</v>
      </c>
      <c r="P83" s="987" t="s">
        <v>4904</v>
      </c>
      <c r="Q83" s="987" t="s">
        <v>4904</v>
      </c>
      <c r="R83" s="987" t="s">
        <v>4904</v>
      </c>
      <c r="S83" s="987" t="s">
        <v>4904</v>
      </c>
      <c r="T83" s="987" t="s">
        <v>4904</v>
      </c>
      <c r="U83" s="987" t="s">
        <v>4904</v>
      </c>
      <c r="V83" s="987" t="s">
        <v>4904</v>
      </c>
      <c r="W83" s="987" t="s">
        <v>4904</v>
      </c>
      <c r="X83" s="987" t="s">
        <v>4904</v>
      </c>
      <c r="Y83" s="987" t="s">
        <v>4904</v>
      </c>
      <c r="Z83" s="213" t="s">
        <v>6850</v>
      </c>
    </row>
    <row r="84" spans="1:26" ht="21" customHeight="1" x14ac:dyDescent="0.25">
      <c r="A84" s="213" t="s">
        <v>7117</v>
      </c>
      <c r="B84" s="213" t="s">
        <v>7116</v>
      </c>
      <c r="C84" s="990" t="s">
        <v>7116</v>
      </c>
      <c r="D84" s="213" t="s">
        <v>6894</v>
      </c>
      <c r="E84" s="213" t="s">
        <v>6982</v>
      </c>
      <c r="F84" s="989"/>
      <c r="G84" s="213" t="s">
        <v>6891</v>
      </c>
      <c r="H84" s="213" t="s">
        <v>6890</v>
      </c>
      <c r="I84" s="213" t="s">
        <v>6889</v>
      </c>
      <c r="J84" s="213" t="s">
        <v>6854</v>
      </c>
      <c r="K84" s="213" t="s">
        <v>6853</v>
      </c>
      <c r="L84" s="213" t="s">
        <v>6852</v>
      </c>
      <c r="M84" s="213" t="s">
        <v>6888</v>
      </c>
      <c r="N84" s="987" t="s">
        <v>4904</v>
      </c>
      <c r="O84" s="987" t="s">
        <v>4904</v>
      </c>
      <c r="P84" s="987" t="s">
        <v>4904</v>
      </c>
      <c r="Q84" s="987" t="s">
        <v>4904</v>
      </c>
      <c r="R84" s="987" t="s">
        <v>4904</v>
      </c>
      <c r="S84" s="987" t="s">
        <v>4904</v>
      </c>
      <c r="T84" s="987" t="s">
        <v>4904</v>
      </c>
      <c r="U84" s="987" t="s">
        <v>4904</v>
      </c>
      <c r="V84" s="987" t="s">
        <v>4904</v>
      </c>
      <c r="W84" s="987" t="s">
        <v>4904</v>
      </c>
      <c r="X84" s="987" t="s">
        <v>4904</v>
      </c>
      <c r="Y84" s="987" t="s">
        <v>4904</v>
      </c>
      <c r="Z84" s="213" t="s">
        <v>6850</v>
      </c>
    </row>
    <row r="85" spans="1:26" ht="21" customHeight="1" x14ac:dyDescent="0.25">
      <c r="A85" s="213" t="s">
        <v>7115</v>
      </c>
      <c r="B85" s="213" t="s">
        <v>7114</v>
      </c>
      <c r="C85" s="1002" t="s">
        <v>7114</v>
      </c>
      <c r="D85" s="213" t="s">
        <v>6894</v>
      </c>
      <c r="E85" s="213" t="s">
        <v>6982</v>
      </c>
      <c r="F85" s="1001"/>
      <c r="G85" s="213" t="s">
        <v>6891</v>
      </c>
      <c r="H85" s="213" t="s">
        <v>6890</v>
      </c>
      <c r="I85" s="213" t="s">
        <v>6889</v>
      </c>
      <c r="J85" s="213" t="s">
        <v>6854</v>
      </c>
      <c r="K85" s="213" t="s">
        <v>6853</v>
      </c>
      <c r="L85" s="213" t="s">
        <v>6852</v>
      </c>
      <c r="M85" s="213" t="s">
        <v>6888</v>
      </c>
      <c r="N85" s="987" t="s">
        <v>4904</v>
      </c>
      <c r="O85" s="987" t="s">
        <v>4904</v>
      </c>
      <c r="P85" s="987" t="s">
        <v>4904</v>
      </c>
      <c r="Q85" s="987" t="s">
        <v>4904</v>
      </c>
      <c r="R85" s="987" t="s">
        <v>4904</v>
      </c>
      <c r="S85" s="987" t="s">
        <v>4904</v>
      </c>
      <c r="T85" s="987" t="s">
        <v>4904</v>
      </c>
      <c r="U85" s="987" t="s">
        <v>4904</v>
      </c>
      <c r="V85" s="987" t="s">
        <v>4904</v>
      </c>
      <c r="W85" s="987" t="s">
        <v>4904</v>
      </c>
      <c r="X85" s="987" t="s">
        <v>4904</v>
      </c>
      <c r="Y85" s="987" t="s">
        <v>4904</v>
      </c>
      <c r="Z85" s="213" t="s">
        <v>6850</v>
      </c>
    </row>
    <row r="86" spans="1:26" ht="21" customHeight="1" x14ac:dyDescent="0.25">
      <c r="A86" s="213" t="s">
        <v>7113</v>
      </c>
      <c r="B86" s="213" t="s">
        <v>7112</v>
      </c>
      <c r="C86" s="996" t="s">
        <v>7112</v>
      </c>
      <c r="D86" s="213" t="s">
        <v>6860</v>
      </c>
      <c r="E86" s="213" t="s">
        <v>6897</v>
      </c>
      <c r="F86" s="995" t="s">
        <v>6892</v>
      </c>
      <c r="G86" s="213"/>
      <c r="H86" s="213" t="s">
        <v>6890</v>
      </c>
      <c r="I86" s="213" t="s">
        <v>6889</v>
      </c>
      <c r="J86" s="213" t="s">
        <v>6854</v>
      </c>
      <c r="K86" s="213" t="s">
        <v>6853</v>
      </c>
      <c r="L86" s="213" t="s">
        <v>6852</v>
      </c>
      <c r="M86" s="213" t="s">
        <v>6888</v>
      </c>
      <c r="N86" s="987" t="s">
        <v>4904</v>
      </c>
      <c r="O86" s="987" t="s">
        <v>4904</v>
      </c>
      <c r="P86" s="987" t="s">
        <v>4904</v>
      </c>
      <c r="Q86" s="987" t="s">
        <v>4904</v>
      </c>
      <c r="R86" s="987" t="s">
        <v>4904</v>
      </c>
      <c r="S86" s="987" t="s">
        <v>4904</v>
      </c>
      <c r="T86" s="987" t="s">
        <v>4904</v>
      </c>
      <c r="U86" s="987" t="s">
        <v>4904</v>
      </c>
      <c r="V86" s="987" t="s">
        <v>4904</v>
      </c>
      <c r="W86" s="987" t="s">
        <v>4904</v>
      </c>
      <c r="X86" s="987" t="s">
        <v>4904</v>
      </c>
      <c r="Y86" s="987" t="s">
        <v>4904</v>
      </c>
      <c r="Z86" s="213" t="s">
        <v>6850</v>
      </c>
    </row>
    <row r="87" spans="1:26" ht="21" customHeight="1" x14ac:dyDescent="0.25">
      <c r="A87" s="213" t="s">
        <v>7111</v>
      </c>
      <c r="B87" s="213" t="s">
        <v>7110</v>
      </c>
      <c r="C87" s="990" t="s">
        <v>7110</v>
      </c>
      <c r="D87" s="213" t="s">
        <v>6860</v>
      </c>
      <c r="E87" s="213" t="s">
        <v>6897</v>
      </c>
      <c r="F87" s="989" t="s">
        <v>6865</v>
      </c>
      <c r="G87" s="213"/>
      <c r="H87" s="213" t="s">
        <v>6856</v>
      </c>
      <c r="I87" s="213" t="s">
        <v>6973</v>
      </c>
      <c r="J87" s="213" t="s">
        <v>6978</v>
      </c>
      <c r="K87" s="213" t="s">
        <v>6853</v>
      </c>
      <c r="L87" s="213" t="s">
        <v>6852</v>
      </c>
      <c r="M87" s="213" t="s">
        <v>6851</v>
      </c>
      <c r="N87" s="987"/>
      <c r="O87" s="987"/>
      <c r="P87" s="987"/>
      <c r="Q87" s="987"/>
      <c r="R87" s="987"/>
      <c r="S87" s="987"/>
      <c r="T87" s="988" t="s">
        <v>4876</v>
      </c>
      <c r="U87" s="988" t="s">
        <v>4876</v>
      </c>
      <c r="V87" s="988" t="s">
        <v>4876</v>
      </c>
      <c r="W87" s="988" t="s">
        <v>4876</v>
      </c>
      <c r="X87" s="987"/>
      <c r="Y87" s="987"/>
      <c r="Z87" s="213" t="s">
        <v>6850</v>
      </c>
    </row>
    <row r="88" spans="1:26" ht="21" customHeight="1" x14ac:dyDescent="0.25">
      <c r="A88" s="213" t="s">
        <v>7109</v>
      </c>
      <c r="B88" s="213" t="s">
        <v>7108</v>
      </c>
      <c r="C88" s="1008" t="s">
        <v>7108</v>
      </c>
      <c r="D88" s="213" t="s">
        <v>521</v>
      </c>
      <c r="E88" s="213" t="s">
        <v>6962</v>
      </c>
      <c r="F88" s="1007" t="s">
        <v>6981</v>
      </c>
      <c r="G88" s="213"/>
      <c r="H88" s="213" t="s">
        <v>6856</v>
      </c>
      <c r="I88" s="213" t="s">
        <v>7107</v>
      </c>
      <c r="J88" s="213" t="s">
        <v>6997</v>
      </c>
      <c r="K88" s="213" t="s">
        <v>6853</v>
      </c>
      <c r="L88" s="213" t="s">
        <v>6852</v>
      </c>
      <c r="M88" s="213" t="s">
        <v>6851</v>
      </c>
      <c r="N88" s="986" t="s">
        <v>4876</v>
      </c>
      <c r="O88" s="986" t="s">
        <v>4876</v>
      </c>
      <c r="P88" s="987"/>
      <c r="Q88" s="987"/>
      <c r="R88" s="987"/>
      <c r="S88" s="987"/>
      <c r="T88" s="987"/>
      <c r="U88" s="987"/>
      <c r="V88" s="987"/>
      <c r="W88" s="987"/>
      <c r="X88" s="986" t="s">
        <v>4876</v>
      </c>
      <c r="Y88" s="986" t="s">
        <v>4876</v>
      </c>
      <c r="Z88" s="213" t="s">
        <v>6850</v>
      </c>
    </row>
    <row r="89" spans="1:26" ht="21" customHeight="1" x14ac:dyDescent="0.25">
      <c r="A89" s="213" t="s">
        <v>7106</v>
      </c>
      <c r="B89" s="213" t="s">
        <v>7105</v>
      </c>
      <c r="C89" s="1008" t="s">
        <v>7105</v>
      </c>
      <c r="D89" s="213" t="s">
        <v>7104</v>
      </c>
      <c r="E89" s="213" t="s">
        <v>6974</v>
      </c>
      <c r="F89" s="1007" t="s">
        <v>6981</v>
      </c>
      <c r="G89" s="213"/>
      <c r="H89" s="213" t="s">
        <v>7103</v>
      </c>
      <c r="I89" s="213" t="s">
        <v>7102</v>
      </c>
      <c r="J89" s="213" t="s">
        <v>6854</v>
      </c>
      <c r="K89" s="213" t="s">
        <v>6853</v>
      </c>
      <c r="L89" s="213" t="s">
        <v>6852</v>
      </c>
      <c r="M89" s="213" t="s">
        <v>7101</v>
      </c>
      <c r="N89" s="987" t="s">
        <v>7100</v>
      </c>
      <c r="O89" s="987" t="s">
        <v>7100</v>
      </c>
      <c r="P89" s="987" t="s">
        <v>7100</v>
      </c>
      <c r="Q89" s="987" t="s">
        <v>7100</v>
      </c>
      <c r="R89" s="987" t="s">
        <v>7100</v>
      </c>
      <c r="S89" s="987" t="s">
        <v>7100</v>
      </c>
      <c r="T89" s="987" t="s">
        <v>7100</v>
      </c>
      <c r="U89" s="987" t="s">
        <v>7100</v>
      </c>
      <c r="V89" s="987" t="s">
        <v>7100</v>
      </c>
      <c r="W89" s="987" t="s">
        <v>7100</v>
      </c>
      <c r="X89" s="987" t="s">
        <v>7100</v>
      </c>
      <c r="Y89" s="987" t="s">
        <v>7100</v>
      </c>
      <c r="Z89" s="213" t="s">
        <v>6850</v>
      </c>
    </row>
    <row r="90" spans="1:26" ht="21" customHeight="1" x14ac:dyDescent="0.25">
      <c r="A90" s="213" t="s">
        <v>7099</v>
      </c>
      <c r="B90" s="213" t="s">
        <v>7098</v>
      </c>
      <c r="C90" s="1014" t="s">
        <v>7098</v>
      </c>
      <c r="D90" s="213" t="s">
        <v>6860</v>
      </c>
      <c r="E90" s="213" t="s">
        <v>6897</v>
      </c>
      <c r="F90" s="1013" t="s">
        <v>7097</v>
      </c>
      <c r="G90" s="213"/>
      <c r="H90" s="213" t="s">
        <v>6980</v>
      </c>
      <c r="I90" s="213" t="s">
        <v>7023</v>
      </c>
      <c r="J90" s="213" t="s">
        <v>6997</v>
      </c>
      <c r="K90" s="213" t="s">
        <v>6853</v>
      </c>
      <c r="L90" s="213" t="s">
        <v>6852</v>
      </c>
      <c r="M90" s="213" t="s">
        <v>6977</v>
      </c>
      <c r="N90" s="987" t="s">
        <v>4904</v>
      </c>
      <c r="O90" s="987" t="s">
        <v>4904</v>
      </c>
      <c r="P90" s="987" t="s">
        <v>4904</v>
      </c>
      <c r="Q90" s="987"/>
      <c r="R90" s="987"/>
      <c r="S90" s="987"/>
      <c r="T90" s="987"/>
      <c r="U90" s="987"/>
      <c r="V90" s="987"/>
      <c r="W90" s="986" t="s">
        <v>4876</v>
      </c>
      <c r="X90" s="986" t="s">
        <v>4876</v>
      </c>
      <c r="Y90" s="986" t="s">
        <v>4876</v>
      </c>
      <c r="Z90" s="213" t="s">
        <v>6850</v>
      </c>
    </row>
    <row r="91" spans="1:26" ht="21" customHeight="1" x14ac:dyDescent="0.25">
      <c r="A91" s="213" t="s">
        <v>7096</v>
      </c>
      <c r="B91" s="213" t="s">
        <v>7095</v>
      </c>
      <c r="C91" s="1008" t="s">
        <v>7095</v>
      </c>
      <c r="D91" s="213" t="s">
        <v>521</v>
      </c>
      <c r="E91" s="213" t="s">
        <v>6962</v>
      </c>
      <c r="F91" s="1007" t="s">
        <v>6981</v>
      </c>
      <c r="G91" s="213"/>
      <c r="H91" s="213" t="s">
        <v>6856</v>
      </c>
      <c r="I91" s="213" t="s">
        <v>7046</v>
      </c>
      <c r="J91" s="213" t="s">
        <v>6874</v>
      </c>
      <c r="K91" s="213" t="s">
        <v>6853</v>
      </c>
      <c r="L91" s="213" t="s">
        <v>6852</v>
      </c>
      <c r="M91" s="213" t="s">
        <v>6851</v>
      </c>
      <c r="N91" s="987"/>
      <c r="O91" s="987"/>
      <c r="P91" s="987"/>
      <c r="Q91" s="987"/>
      <c r="R91" s="987"/>
      <c r="S91" s="988" t="s">
        <v>4876</v>
      </c>
      <c r="T91" s="988" t="s">
        <v>4876</v>
      </c>
      <c r="U91" s="988" t="s">
        <v>4876</v>
      </c>
      <c r="V91" s="988" t="s">
        <v>4876</v>
      </c>
      <c r="W91" s="987"/>
      <c r="X91" s="987"/>
      <c r="Y91" s="987"/>
      <c r="Z91" s="213" t="s">
        <v>6850</v>
      </c>
    </row>
    <row r="92" spans="1:26" ht="21" customHeight="1" x14ac:dyDescent="0.25">
      <c r="A92" s="213" t="s">
        <v>7094</v>
      </c>
      <c r="B92" s="213" t="s">
        <v>7093</v>
      </c>
      <c r="C92" s="240" t="s">
        <v>7093</v>
      </c>
      <c r="D92" s="213" t="s">
        <v>521</v>
      </c>
      <c r="E92" s="213" t="s">
        <v>6974</v>
      </c>
      <c r="F92" s="239" t="s">
        <v>7047</v>
      </c>
      <c r="G92" s="213"/>
      <c r="H92" s="213" t="s">
        <v>6856</v>
      </c>
      <c r="I92" s="213" t="s">
        <v>7089</v>
      </c>
      <c r="J92" s="213" t="s">
        <v>6854</v>
      </c>
      <c r="K92" s="213" t="s">
        <v>6853</v>
      </c>
      <c r="L92" s="213" t="s">
        <v>6852</v>
      </c>
      <c r="M92" s="213" t="s">
        <v>6851</v>
      </c>
      <c r="N92" s="987"/>
      <c r="O92" s="987"/>
      <c r="P92" s="987"/>
      <c r="Q92" s="987"/>
      <c r="R92" s="987"/>
      <c r="S92" s="987"/>
      <c r="T92" s="987"/>
      <c r="U92" s="986" t="s">
        <v>4876</v>
      </c>
      <c r="V92" s="986" t="s">
        <v>4876</v>
      </c>
      <c r="W92" s="987"/>
      <c r="X92" s="987"/>
      <c r="Y92" s="987"/>
      <c r="Z92" s="213" t="s">
        <v>6850</v>
      </c>
    </row>
    <row r="93" spans="1:26" ht="21" customHeight="1" x14ac:dyDescent="0.25">
      <c r="A93" s="213" t="s">
        <v>7092</v>
      </c>
      <c r="B93" s="213" t="s">
        <v>7091</v>
      </c>
      <c r="C93" s="1000" t="s">
        <v>7091</v>
      </c>
      <c r="D93" s="213" t="s">
        <v>521</v>
      </c>
      <c r="E93" s="213" t="s">
        <v>6962</v>
      </c>
      <c r="F93" s="999" t="s">
        <v>7090</v>
      </c>
      <c r="G93" s="213"/>
      <c r="H93" s="213" t="s">
        <v>6856</v>
      </c>
      <c r="I93" s="213" t="s">
        <v>7089</v>
      </c>
      <c r="J93" s="213" t="s">
        <v>6854</v>
      </c>
      <c r="K93" s="213" t="s">
        <v>6853</v>
      </c>
      <c r="L93" s="213" t="s">
        <v>6852</v>
      </c>
      <c r="M93" s="213" t="s">
        <v>6851</v>
      </c>
      <c r="N93" s="987"/>
      <c r="O93" s="987"/>
      <c r="P93" s="987"/>
      <c r="Q93" s="987"/>
      <c r="R93" s="987"/>
      <c r="S93" s="987"/>
      <c r="T93" s="987"/>
      <c r="U93" s="988" t="s">
        <v>4876</v>
      </c>
      <c r="V93" s="988" t="s">
        <v>4876</v>
      </c>
      <c r="W93" s="987"/>
      <c r="X93" s="987"/>
      <c r="Y93" s="987"/>
      <c r="Z93" s="213" t="s">
        <v>6850</v>
      </c>
    </row>
    <row r="94" spans="1:26" ht="21" customHeight="1" x14ac:dyDescent="0.25">
      <c r="A94" s="213" t="s">
        <v>7088</v>
      </c>
      <c r="B94" s="213" t="s">
        <v>7087</v>
      </c>
      <c r="C94" s="996" t="s">
        <v>7087</v>
      </c>
      <c r="D94" s="213" t="s">
        <v>6860</v>
      </c>
      <c r="E94" s="213" t="s">
        <v>6902</v>
      </c>
      <c r="F94" s="995" t="s">
        <v>6892</v>
      </c>
      <c r="G94" s="213" t="s">
        <v>6901</v>
      </c>
      <c r="H94" s="213" t="s">
        <v>6856</v>
      </c>
      <c r="I94" s="213" t="s">
        <v>7086</v>
      </c>
      <c r="J94" s="213" t="s">
        <v>7085</v>
      </c>
      <c r="K94" s="213" t="s">
        <v>6906</v>
      </c>
      <c r="L94" s="213" t="s">
        <v>6905</v>
      </c>
      <c r="M94" s="213" t="s">
        <v>6851</v>
      </c>
      <c r="N94" s="986" t="s">
        <v>4876</v>
      </c>
      <c r="O94" s="986" t="s">
        <v>4876</v>
      </c>
      <c r="P94" s="986" t="s">
        <v>4876</v>
      </c>
      <c r="Q94" s="986" t="s">
        <v>4876</v>
      </c>
      <c r="R94" s="986" t="s">
        <v>4876</v>
      </c>
      <c r="S94" s="987"/>
      <c r="T94" s="987"/>
      <c r="U94" s="987"/>
      <c r="V94" s="987"/>
      <c r="W94" s="986" t="s">
        <v>4876</v>
      </c>
      <c r="X94" s="986" t="s">
        <v>4876</v>
      </c>
      <c r="Y94" s="986" t="s">
        <v>4876</v>
      </c>
      <c r="Z94" s="213" t="s">
        <v>6850</v>
      </c>
    </row>
    <row r="95" spans="1:26" ht="21" customHeight="1" x14ac:dyDescent="0.25">
      <c r="A95" s="213" t="s">
        <v>7084</v>
      </c>
      <c r="B95" s="213" t="s">
        <v>7083</v>
      </c>
      <c r="C95" s="990" t="s">
        <v>7083</v>
      </c>
      <c r="D95" s="213" t="s">
        <v>521</v>
      </c>
      <c r="E95" s="213" t="s">
        <v>6962</v>
      </c>
      <c r="F95" s="989" t="s">
        <v>6865</v>
      </c>
      <c r="G95" s="213"/>
      <c r="H95" s="213" t="s">
        <v>6856</v>
      </c>
      <c r="I95" s="213" t="s">
        <v>7075</v>
      </c>
      <c r="J95" s="213" t="s">
        <v>7042</v>
      </c>
      <c r="K95" s="213" t="s">
        <v>6853</v>
      </c>
      <c r="L95" s="213" t="s">
        <v>6852</v>
      </c>
      <c r="M95" s="213" t="s">
        <v>6851</v>
      </c>
      <c r="N95" s="987"/>
      <c r="O95" s="987"/>
      <c r="P95" s="987"/>
      <c r="Q95" s="987"/>
      <c r="R95" s="987"/>
      <c r="S95" s="987"/>
      <c r="T95" s="988" t="s">
        <v>4876</v>
      </c>
      <c r="U95" s="988" t="s">
        <v>4876</v>
      </c>
      <c r="V95" s="988" t="s">
        <v>4876</v>
      </c>
      <c r="W95" s="987"/>
      <c r="X95" s="987"/>
      <c r="Y95" s="987"/>
      <c r="Z95" s="213" t="s">
        <v>6850</v>
      </c>
    </row>
    <row r="96" spans="1:26" ht="21" customHeight="1" x14ac:dyDescent="0.25">
      <c r="A96" s="213" t="s">
        <v>7082</v>
      </c>
      <c r="B96" s="213" t="s">
        <v>7081</v>
      </c>
      <c r="C96" s="998" t="s">
        <v>7081</v>
      </c>
      <c r="D96" s="213" t="s">
        <v>521</v>
      </c>
      <c r="E96" s="213" t="s">
        <v>6991</v>
      </c>
      <c r="F96" s="997" t="s">
        <v>7015</v>
      </c>
      <c r="G96" s="213"/>
      <c r="H96" s="213" t="s">
        <v>6980</v>
      </c>
      <c r="I96" s="213" t="s">
        <v>7080</v>
      </c>
      <c r="J96" s="213" t="s">
        <v>7079</v>
      </c>
      <c r="K96" s="213" t="s">
        <v>6853</v>
      </c>
      <c r="L96" s="213" t="s">
        <v>6852</v>
      </c>
      <c r="M96" s="213" t="s">
        <v>6977</v>
      </c>
      <c r="N96" s="987" t="s">
        <v>4904</v>
      </c>
      <c r="O96" s="987" t="s">
        <v>4904</v>
      </c>
      <c r="P96" s="987" t="s">
        <v>4904</v>
      </c>
      <c r="Q96" s="987" t="s">
        <v>4904</v>
      </c>
      <c r="R96" s="987" t="s">
        <v>4904</v>
      </c>
      <c r="S96" s="987" t="s">
        <v>4904</v>
      </c>
      <c r="T96" s="987" t="s">
        <v>4904</v>
      </c>
      <c r="U96" s="987"/>
      <c r="V96" s="986" t="s">
        <v>4876</v>
      </c>
      <c r="W96" s="986" t="s">
        <v>4876</v>
      </c>
      <c r="X96" s="987" t="s">
        <v>4904</v>
      </c>
      <c r="Y96" s="987" t="s">
        <v>4904</v>
      </c>
      <c r="Z96" s="213" t="s">
        <v>6850</v>
      </c>
    </row>
    <row r="97" spans="1:26" ht="21" customHeight="1" x14ac:dyDescent="0.25">
      <c r="A97" s="213" t="s">
        <v>7078</v>
      </c>
      <c r="B97" s="213" t="s">
        <v>7077</v>
      </c>
      <c r="C97" s="996" t="s">
        <v>7077</v>
      </c>
      <c r="D97" s="213" t="s">
        <v>7072</v>
      </c>
      <c r="E97" s="213" t="s">
        <v>6893</v>
      </c>
      <c r="F97" s="995" t="s">
        <v>6892</v>
      </c>
      <c r="G97" s="213" t="s">
        <v>7076</v>
      </c>
      <c r="H97" s="213" t="s">
        <v>6980</v>
      </c>
      <c r="I97" s="213" t="s">
        <v>7075</v>
      </c>
      <c r="J97" s="213" t="s">
        <v>7063</v>
      </c>
      <c r="K97" s="213" t="s">
        <v>6906</v>
      </c>
      <c r="L97" s="213" t="s">
        <v>6905</v>
      </c>
      <c r="M97" s="213" t="s">
        <v>6977</v>
      </c>
      <c r="N97" s="987" t="s">
        <v>4904</v>
      </c>
      <c r="O97" s="987" t="s">
        <v>4904</v>
      </c>
      <c r="P97" s="987" t="s">
        <v>4904</v>
      </c>
      <c r="Q97" s="987" t="s">
        <v>4904</v>
      </c>
      <c r="R97" s="987" t="s">
        <v>4904</v>
      </c>
      <c r="S97" s="987" t="s">
        <v>4904</v>
      </c>
      <c r="T97" s="988" t="s">
        <v>4876</v>
      </c>
      <c r="U97" s="988" t="s">
        <v>4876</v>
      </c>
      <c r="V97" s="988" t="s">
        <v>4876</v>
      </c>
      <c r="W97" s="987" t="s">
        <v>4904</v>
      </c>
      <c r="X97" s="987" t="s">
        <v>4904</v>
      </c>
      <c r="Y97" s="987" t="s">
        <v>4904</v>
      </c>
      <c r="Z97" s="213" t="s">
        <v>6850</v>
      </c>
    </row>
    <row r="98" spans="1:26" ht="21" customHeight="1" x14ac:dyDescent="0.25">
      <c r="A98" s="213" t="s">
        <v>7074</v>
      </c>
      <c r="B98" s="213" t="s">
        <v>7073</v>
      </c>
      <c r="C98" s="996" t="s">
        <v>7073</v>
      </c>
      <c r="D98" s="213" t="s">
        <v>7072</v>
      </c>
      <c r="E98" s="213" t="s">
        <v>6866</v>
      </c>
      <c r="F98" s="995" t="s">
        <v>6892</v>
      </c>
      <c r="G98" s="213"/>
      <c r="H98" s="213" t="s">
        <v>6856</v>
      </c>
      <c r="I98" s="213" t="s">
        <v>7071</v>
      </c>
      <c r="J98" s="213" t="s">
        <v>7070</v>
      </c>
      <c r="K98" s="213" t="s">
        <v>6853</v>
      </c>
      <c r="L98" s="213" t="s">
        <v>6852</v>
      </c>
      <c r="M98" s="213" t="s">
        <v>6851</v>
      </c>
      <c r="N98" s="987"/>
      <c r="O98" s="987"/>
      <c r="P98" s="987"/>
      <c r="Q98" s="986" t="s">
        <v>4876</v>
      </c>
      <c r="R98" s="986" t="s">
        <v>4876</v>
      </c>
      <c r="S98" s="986" t="s">
        <v>4876</v>
      </c>
      <c r="T98" s="986" t="s">
        <v>4876</v>
      </c>
      <c r="U98" s="987"/>
      <c r="V98" s="987"/>
      <c r="W98" s="987"/>
      <c r="X98" s="987"/>
      <c r="Y98" s="987"/>
      <c r="Z98" s="213" t="s">
        <v>6850</v>
      </c>
    </row>
    <row r="99" spans="1:26" ht="21" customHeight="1" x14ac:dyDescent="0.25">
      <c r="A99" s="213" t="s">
        <v>7069</v>
      </c>
      <c r="B99" s="213" t="s">
        <v>7068</v>
      </c>
      <c r="C99" s="1012" t="s">
        <v>7068</v>
      </c>
      <c r="D99" s="213" t="s">
        <v>521</v>
      </c>
      <c r="E99" s="213" t="s">
        <v>6962</v>
      </c>
      <c r="F99" s="1011" t="s">
        <v>7067</v>
      </c>
      <c r="G99" s="213"/>
      <c r="H99" s="213" t="s">
        <v>6856</v>
      </c>
      <c r="I99" s="213" t="s">
        <v>7058</v>
      </c>
      <c r="J99" s="213" t="s">
        <v>7066</v>
      </c>
      <c r="K99" s="213" t="s">
        <v>6853</v>
      </c>
      <c r="L99" s="213" t="s">
        <v>6852</v>
      </c>
      <c r="M99" s="213" t="s">
        <v>6851</v>
      </c>
      <c r="N99" s="988" t="s">
        <v>4876</v>
      </c>
      <c r="O99" s="988" t="s">
        <v>4876</v>
      </c>
      <c r="P99" s="988" t="s">
        <v>4876</v>
      </c>
      <c r="Q99" s="988" t="s">
        <v>4876</v>
      </c>
      <c r="R99" s="987"/>
      <c r="S99" s="987"/>
      <c r="T99" s="987"/>
      <c r="U99" s="987"/>
      <c r="V99" s="987"/>
      <c r="W99" s="987"/>
      <c r="X99" s="987"/>
      <c r="Y99" s="988" t="s">
        <v>4876</v>
      </c>
      <c r="Z99" s="213" t="s">
        <v>6850</v>
      </c>
    </row>
    <row r="100" spans="1:26" ht="21" customHeight="1" x14ac:dyDescent="0.25">
      <c r="A100" s="213" t="s">
        <v>7065</v>
      </c>
      <c r="B100" s="213" t="s">
        <v>7064</v>
      </c>
      <c r="C100" s="240" t="s">
        <v>7064</v>
      </c>
      <c r="D100" s="213" t="s">
        <v>521</v>
      </c>
      <c r="E100" s="213" t="s">
        <v>6991</v>
      </c>
      <c r="F100" s="239" t="s">
        <v>7047</v>
      </c>
      <c r="G100" s="213"/>
      <c r="H100" s="213" t="s">
        <v>6856</v>
      </c>
      <c r="I100" s="213" t="s">
        <v>7001</v>
      </c>
      <c r="J100" s="213" t="s">
        <v>7063</v>
      </c>
      <c r="K100" s="213" t="s">
        <v>6853</v>
      </c>
      <c r="L100" s="213" t="s">
        <v>6852</v>
      </c>
      <c r="M100" s="213" t="s">
        <v>6851</v>
      </c>
      <c r="N100" s="986" t="s">
        <v>4876</v>
      </c>
      <c r="O100" s="986" t="s">
        <v>4876</v>
      </c>
      <c r="P100" s="986" t="s">
        <v>4876</v>
      </c>
      <c r="Q100" s="986" t="s">
        <v>4876</v>
      </c>
      <c r="R100" s="986" t="s">
        <v>4876</v>
      </c>
      <c r="S100" s="987"/>
      <c r="T100" s="987"/>
      <c r="U100" s="987"/>
      <c r="V100" s="987"/>
      <c r="W100" s="987"/>
      <c r="X100" s="986" t="s">
        <v>4876</v>
      </c>
      <c r="Y100" s="986" t="s">
        <v>4876</v>
      </c>
      <c r="Z100" s="213" t="s">
        <v>6850</v>
      </c>
    </row>
    <row r="101" spans="1:26" ht="21" customHeight="1" x14ac:dyDescent="0.25">
      <c r="A101" s="213" t="s">
        <v>7062</v>
      </c>
      <c r="B101" s="213" t="s">
        <v>7061</v>
      </c>
      <c r="C101" s="996" t="s">
        <v>7061</v>
      </c>
      <c r="D101" s="213" t="s">
        <v>6860</v>
      </c>
      <c r="E101" s="213" t="s">
        <v>6902</v>
      </c>
      <c r="F101" s="995" t="s">
        <v>6892</v>
      </c>
      <c r="G101" s="213" t="s">
        <v>6901</v>
      </c>
      <c r="H101" s="213" t="s">
        <v>6856</v>
      </c>
      <c r="I101" s="213" t="s">
        <v>6900</v>
      </c>
      <c r="J101" s="213" t="s">
        <v>6854</v>
      </c>
      <c r="K101" s="213" t="s">
        <v>6853</v>
      </c>
      <c r="L101" s="213" t="s">
        <v>6852</v>
      </c>
      <c r="M101" s="213" t="s">
        <v>6851</v>
      </c>
      <c r="N101" s="988" t="s">
        <v>4876</v>
      </c>
      <c r="O101" s="988" t="s">
        <v>4876</v>
      </c>
      <c r="P101" s="988" t="s">
        <v>4876</v>
      </c>
      <c r="Q101" s="987"/>
      <c r="R101" s="987"/>
      <c r="S101" s="987"/>
      <c r="T101" s="987"/>
      <c r="U101" s="987"/>
      <c r="V101" s="987"/>
      <c r="W101" s="988" t="s">
        <v>4876</v>
      </c>
      <c r="X101" s="988" t="s">
        <v>4876</v>
      </c>
      <c r="Y101" s="988" t="s">
        <v>4876</v>
      </c>
      <c r="Z101" s="213" t="s">
        <v>6850</v>
      </c>
    </row>
    <row r="102" spans="1:26" ht="21" customHeight="1" x14ac:dyDescent="0.25">
      <c r="A102" s="213" t="s">
        <v>7060</v>
      </c>
      <c r="B102" s="213" t="s">
        <v>7059</v>
      </c>
      <c r="C102" s="240" t="s">
        <v>7059</v>
      </c>
      <c r="D102" s="213" t="s">
        <v>521</v>
      </c>
      <c r="E102" s="213" t="s">
        <v>6962</v>
      </c>
      <c r="F102" s="239" t="s">
        <v>6858</v>
      </c>
      <c r="G102" s="213"/>
      <c r="H102" s="213" t="s">
        <v>6856</v>
      </c>
      <c r="I102" s="213" t="s">
        <v>7058</v>
      </c>
      <c r="J102" s="213" t="s">
        <v>6907</v>
      </c>
      <c r="K102" s="213" t="s">
        <v>6853</v>
      </c>
      <c r="L102" s="213" t="s">
        <v>6852</v>
      </c>
      <c r="M102" s="213" t="s">
        <v>6851</v>
      </c>
      <c r="N102" s="986" t="s">
        <v>4876</v>
      </c>
      <c r="O102" s="986" t="s">
        <v>4876</v>
      </c>
      <c r="P102" s="986" t="s">
        <v>4876</v>
      </c>
      <c r="Q102" s="986" t="s">
        <v>4876</v>
      </c>
      <c r="R102" s="987"/>
      <c r="S102" s="987"/>
      <c r="T102" s="987"/>
      <c r="U102" s="987"/>
      <c r="V102" s="987"/>
      <c r="W102" s="987"/>
      <c r="X102" s="987"/>
      <c r="Y102" s="986" t="s">
        <v>4876</v>
      </c>
      <c r="Z102" s="213" t="s">
        <v>6850</v>
      </c>
    </row>
    <row r="103" spans="1:26" ht="21" customHeight="1" x14ac:dyDescent="0.25">
      <c r="A103" s="213" t="s">
        <v>7057</v>
      </c>
      <c r="B103" s="213" t="s">
        <v>7056</v>
      </c>
      <c r="C103" s="992" t="s">
        <v>7056</v>
      </c>
      <c r="D103" s="213" t="s">
        <v>521</v>
      </c>
      <c r="E103" s="213" t="s">
        <v>6962</v>
      </c>
      <c r="F103" s="991" t="s">
        <v>6875</v>
      </c>
      <c r="G103" s="213"/>
      <c r="H103" s="213" t="s">
        <v>6856</v>
      </c>
      <c r="I103" s="213" t="s">
        <v>7046</v>
      </c>
      <c r="J103" s="213" t="s">
        <v>6854</v>
      </c>
      <c r="K103" s="213" t="s">
        <v>6853</v>
      </c>
      <c r="L103" s="213" t="s">
        <v>6852</v>
      </c>
      <c r="M103" s="213" t="s">
        <v>6851</v>
      </c>
      <c r="N103" s="987"/>
      <c r="O103" s="987"/>
      <c r="P103" s="987"/>
      <c r="Q103" s="987"/>
      <c r="R103" s="987"/>
      <c r="S103" s="988" t="s">
        <v>4876</v>
      </c>
      <c r="T103" s="988" t="s">
        <v>4876</v>
      </c>
      <c r="U103" s="988" t="s">
        <v>4876</v>
      </c>
      <c r="V103" s="988" t="s">
        <v>4876</v>
      </c>
      <c r="W103" s="987"/>
      <c r="X103" s="987"/>
      <c r="Y103" s="987"/>
      <c r="Z103" s="213" t="s">
        <v>6850</v>
      </c>
    </row>
    <row r="104" spans="1:26" ht="21" customHeight="1" x14ac:dyDescent="0.25">
      <c r="A104" s="213" t="s">
        <v>7055</v>
      </c>
      <c r="B104" s="213" t="s">
        <v>7054</v>
      </c>
      <c r="C104" s="1012" t="s">
        <v>7054</v>
      </c>
      <c r="D104" s="213" t="s">
        <v>6860</v>
      </c>
      <c r="E104" s="213" t="s">
        <v>6902</v>
      </c>
      <c r="F104" s="1011"/>
      <c r="G104" s="213" t="s">
        <v>6857</v>
      </c>
      <c r="H104" s="213" t="s">
        <v>6980</v>
      </c>
      <c r="I104" s="213" t="s">
        <v>6915</v>
      </c>
      <c r="J104" s="213" t="s">
        <v>6854</v>
      </c>
      <c r="K104" s="213" t="s">
        <v>6853</v>
      </c>
      <c r="L104" s="213" t="s">
        <v>6852</v>
      </c>
      <c r="M104" s="213" t="s">
        <v>6977</v>
      </c>
      <c r="N104" s="986" t="s">
        <v>4876</v>
      </c>
      <c r="O104" s="986" t="s">
        <v>4876</v>
      </c>
      <c r="P104" s="987" t="s">
        <v>4876</v>
      </c>
      <c r="Q104" s="987" t="s">
        <v>4904</v>
      </c>
      <c r="R104" s="987" t="s">
        <v>4904</v>
      </c>
      <c r="S104" s="987" t="s">
        <v>4904</v>
      </c>
      <c r="T104" s="987" t="s">
        <v>4904</v>
      </c>
      <c r="U104" s="987" t="s">
        <v>4904</v>
      </c>
      <c r="V104" s="986" t="s">
        <v>4876</v>
      </c>
      <c r="W104" s="986" t="s">
        <v>4876</v>
      </c>
      <c r="X104" s="986" t="s">
        <v>4876</v>
      </c>
      <c r="Y104" s="986" t="s">
        <v>4876</v>
      </c>
      <c r="Z104" s="213" t="s">
        <v>6850</v>
      </c>
    </row>
    <row r="105" spans="1:26" ht="21" customHeight="1" x14ac:dyDescent="0.25">
      <c r="A105" s="213" t="s">
        <v>7053</v>
      </c>
      <c r="B105" s="213" t="s">
        <v>7052</v>
      </c>
      <c r="C105" s="996" t="s">
        <v>7052</v>
      </c>
      <c r="D105" s="213" t="s">
        <v>6894</v>
      </c>
      <c r="E105" s="213" t="s">
        <v>6897</v>
      </c>
      <c r="F105" s="995" t="s">
        <v>6892</v>
      </c>
      <c r="G105" s="213"/>
      <c r="H105" s="213" t="s">
        <v>6890</v>
      </c>
      <c r="I105" s="213" t="s">
        <v>6889</v>
      </c>
      <c r="J105" s="213" t="s">
        <v>6854</v>
      </c>
      <c r="K105" s="213" t="s">
        <v>6853</v>
      </c>
      <c r="L105" s="213" t="s">
        <v>6852</v>
      </c>
      <c r="M105" s="213" t="s">
        <v>6888</v>
      </c>
      <c r="N105" s="987" t="s">
        <v>4904</v>
      </c>
      <c r="O105" s="987" t="s">
        <v>4904</v>
      </c>
      <c r="P105" s="987" t="s">
        <v>4904</v>
      </c>
      <c r="Q105" s="987" t="s">
        <v>4904</v>
      </c>
      <c r="R105" s="987" t="s">
        <v>4904</v>
      </c>
      <c r="S105" s="987" t="s">
        <v>4904</v>
      </c>
      <c r="T105" s="987" t="s">
        <v>4904</v>
      </c>
      <c r="U105" s="987" t="s">
        <v>4904</v>
      </c>
      <c r="V105" s="987" t="s">
        <v>4904</v>
      </c>
      <c r="W105" s="987" t="s">
        <v>4904</v>
      </c>
      <c r="X105" s="987" t="s">
        <v>4904</v>
      </c>
      <c r="Y105" s="987" t="s">
        <v>4904</v>
      </c>
      <c r="Z105" s="213" t="s">
        <v>6850</v>
      </c>
    </row>
    <row r="106" spans="1:26" ht="21" customHeight="1" x14ac:dyDescent="0.25">
      <c r="A106" s="213" t="s">
        <v>7051</v>
      </c>
      <c r="B106" s="213" t="s">
        <v>7050</v>
      </c>
      <c r="C106" s="1002" t="s">
        <v>7050</v>
      </c>
      <c r="D106" s="213" t="s">
        <v>6867</v>
      </c>
      <c r="E106" s="213" t="s">
        <v>6902</v>
      </c>
      <c r="F106" s="1001" t="s">
        <v>6916</v>
      </c>
      <c r="G106" s="213" t="s">
        <v>6870</v>
      </c>
      <c r="H106" s="213" t="s">
        <v>6856</v>
      </c>
      <c r="I106" s="213" t="s">
        <v>6973</v>
      </c>
      <c r="J106" s="213" t="s">
        <v>6854</v>
      </c>
      <c r="K106" s="213" t="s">
        <v>6853</v>
      </c>
      <c r="L106" s="213" t="s">
        <v>6852</v>
      </c>
      <c r="M106" s="213" t="s">
        <v>6851</v>
      </c>
      <c r="N106" s="987"/>
      <c r="O106" s="987"/>
      <c r="P106" s="987"/>
      <c r="Q106" s="987"/>
      <c r="R106" s="987"/>
      <c r="S106" s="987"/>
      <c r="T106" s="986" t="s">
        <v>4876</v>
      </c>
      <c r="U106" s="986" t="s">
        <v>4876</v>
      </c>
      <c r="V106" s="986" t="s">
        <v>4876</v>
      </c>
      <c r="W106" s="986" t="s">
        <v>4876</v>
      </c>
      <c r="X106" s="987"/>
      <c r="Y106" s="987"/>
      <c r="Z106" s="213" t="s">
        <v>6850</v>
      </c>
    </row>
    <row r="107" spans="1:26" ht="21" customHeight="1" x14ac:dyDescent="0.25">
      <c r="A107" s="213" t="s">
        <v>7049</v>
      </c>
      <c r="B107" s="213" t="s">
        <v>7048</v>
      </c>
      <c r="C107" s="240" t="s">
        <v>7048</v>
      </c>
      <c r="D107" s="213" t="s">
        <v>521</v>
      </c>
      <c r="E107" s="213" t="s">
        <v>6974</v>
      </c>
      <c r="F107" s="239" t="s">
        <v>7047</v>
      </c>
      <c r="G107" s="213"/>
      <c r="H107" s="213" t="s">
        <v>6856</v>
      </c>
      <c r="I107" s="213" t="s">
        <v>7046</v>
      </c>
      <c r="J107" s="213" t="s">
        <v>6854</v>
      </c>
      <c r="K107" s="213" t="s">
        <v>6853</v>
      </c>
      <c r="L107" s="213" t="s">
        <v>6852</v>
      </c>
      <c r="M107" s="213" t="s">
        <v>6851</v>
      </c>
      <c r="N107" s="987"/>
      <c r="O107" s="987"/>
      <c r="P107" s="987"/>
      <c r="Q107" s="987"/>
      <c r="R107" s="987"/>
      <c r="S107" s="988" t="s">
        <v>4876</v>
      </c>
      <c r="T107" s="988" t="s">
        <v>4876</v>
      </c>
      <c r="U107" s="988" t="s">
        <v>4876</v>
      </c>
      <c r="V107" s="988" t="s">
        <v>4876</v>
      </c>
      <c r="W107" s="987"/>
      <c r="X107" s="987"/>
      <c r="Y107" s="987"/>
      <c r="Z107" s="213" t="s">
        <v>6850</v>
      </c>
    </row>
    <row r="108" spans="1:26" ht="21" customHeight="1" x14ac:dyDescent="0.25">
      <c r="A108" s="213" t="s">
        <v>7045</v>
      </c>
      <c r="B108" s="213" t="s">
        <v>7044</v>
      </c>
      <c r="C108" s="1010" t="s">
        <v>7044</v>
      </c>
      <c r="D108" s="213" t="s">
        <v>6860</v>
      </c>
      <c r="E108" s="213" t="s">
        <v>6859</v>
      </c>
      <c r="F108" s="1009" t="s">
        <v>7018</v>
      </c>
      <c r="G108" s="213"/>
      <c r="H108" s="213" t="s">
        <v>6856</v>
      </c>
      <c r="I108" s="213" t="s">
        <v>7043</v>
      </c>
      <c r="J108" s="213" t="s">
        <v>7042</v>
      </c>
      <c r="K108" s="213" t="s">
        <v>6853</v>
      </c>
      <c r="L108" s="213" t="s">
        <v>6852</v>
      </c>
      <c r="M108" s="213" t="s">
        <v>6851</v>
      </c>
      <c r="N108" s="987"/>
      <c r="O108" s="987"/>
      <c r="P108" s="987"/>
      <c r="Q108" s="987"/>
      <c r="R108" s="986" t="s">
        <v>4876</v>
      </c>
      <c r="S108" s="986" t="s">
        <v>4876</v>
      </c>
      <c r="T108" s="986" t="s">
        <v>4876</v>
      </c>
      <c r="U108" s="987"/>
      <c r="V108" s="987"/>
      <c r="W108" s="987"/>
      <c r="X108" s="987"/>
      <c r="Y108" s="987"/>
      <c r="Z108" s="213" t="s">
        <v>6850</v>
      </c>
    </row>
    <row r="109" spans="1:26" ht="21" customHeight="1" x14ac:dyDescent="0.25">
      <c r="A109" s="213" t="s">
        <v>7041</v>
      </c>
      <c r="B109" s="213" t="s">
        <v>7040</v>
      </c>
      <c r="C109" s="996" t="s">
        <v>7040</v>
      </c>
      <c r="D109" s="213" t="s">
        <v>6860</v>
      </c>
      <c r="E109" s="213" t="s">
        <v>6982</v>
      </c>
      <c r="F109" s="995" t="s">
        <v>6892</v>
      </c>
      <c r="G109" s="213"/>
      <c r="H109" s="213" t="s">
        <v>6856</v>
      </c>
      <c r="I109" s="213" t="s">
        <v>7036</v>
      </c>
      <c r="J109" s="213" t="s">
        <v>6914</v>
      </c>
      <c r="K109" s="213" t="s">
        <v>6853</v>
      </c>
      <c r="L109" s="213" t="s">
        <v>6852</v>
      </c>
      <c r="M109" s="213" t="s">
        <v>6851</v>
      </c>
      <c r="N109" s="988" t="s">
        <v>4876</v>
      </c>
      <c r="O109" s="988" t="s">
        <v>4876</v>
      </c>
      <c r="P109" s="988" t="s">
        <v>4876</v>
      </c>
      <c r="Q109" s="988" t="s">
        <v>4876</v>
      </c>
      <c r="R109" s="987"/>
      <c r="S109" s="987"/>
      <c r="T109" s="987"/>
      <c r="U109" s="987"/>
      <c r="V109" s="988" t="s">
        <v>4876</v>
      </c>
      <c r="W109" s="988" t="s">
        <v>4876</v>
      </c>
      <c r="X109" s="988" t="s">
        <v>4876</v>
      </c>
      <c r="Y109" s="988" t="s">
        <v>4876</v>
      </c>
      <c r="Z109" s="213" t="s">
        <v>6850</v>
      </c>
    </row>
    <row r="110" spans="1:26" ht="21" customHeight="1" x14ac:dyDescent="0.25">
      <c r="A110" s="213" t="s">
        <v>7039</v>
      </c>
      <c r="B110" s="213" t="s">
        <v>7038</v>
      </c>
      <c r="C110" s="1010" t="s">
        <v>7038</v>
      </c>
      <c r="D110" s="213" t="s">
        <v>6860</v>
      </c>
      <c r="E110" s="213" t="s">
        <v>7037</v>
      </c>
      <c r="F110" s="1009" t="s">
        <v>7018</v>
      </c>
      <c r="G110" s="213"/>
      <c r="H110" s="213" t="s">
        <v>6856</v>
      </c>
      <c r="I110" s="213" t="s">
        <v>7036</v>
      </c>
      <c r="J110" s="213" t="s">
        <v>6914</v>
      </c>
      <c r="K110" s="213" t="s">
        <v>6853</v>
      </c>
      <c r="L110" s="213" t="s">
        <v>6852</v>
      </c>
      <c r="M110" s="213" t="s">
        <v>6851</v>
      </c>
      <c r="N110" s="986" t="s">
        <v>4876</v>
      </c>
      <c r="O110" s="986" t="s">
        <v>4876</v>
      </c>
      <c r="P110" s="986" t="s">
        <v>4876</v>
      </c>
      <c r="Q110" s="986" t="s">
        <v>4876</v>
      </c>
      <c r="R110" s="987"/>
      <c r="S110" s="987"/>
      <c r="T110" s="987"/>
      <c r="U110" s="987"/>
      <c r="V110" s="986" t="s">
        <v>4876</v>
      </c>
      <c r="W110" s="986" t="s">
        <v>4876</v>
      </c>
      <c r="X110" s="986" t="s">
        <v>4876</v>
      </c>
      <c r="Y110" s="986" t="s">
        <v>4876</v>
      </c>
      <c r="Z110" s="213" t="s">
        <v>6850</v>
      </c>
    </row>
    <row r="111" spans="1:26" ht="21" customHeight="1" x14ac:dyDescent="0.25">
      <c r="A111" s="213" t="s">
        <v>7035</v>
      </c>
      <c r="B111" s="213" t="s">
        <v>7034</v>
      </c>
      <c r="C111" s="240" t="s">
        <v>7034</v>
      </c>
      <c r="D111" s="213" t="s">
        <v>521</v>
      </c>
      <c r="E111" s="213" t="s">
        <v>7002</v>
      </c>
      <c r="F111" s="239" t="s">
        <v>6858</v>
      </c>
      <c r="G111" s="213"/>
      <c r="H111" s="213" t="s">
        <v>6980</v>
      </c>
      <c r="I111" s="213" t="s">
        <v>7033</v>
      </c>
      <c r="J111" s="213" t="s">
        <v>6907</v>
      </c>
      <c r="K111" s="213" t="s">
        <v>6853</v>
      </c>
      <c r="L111" s="213" t="s">
        <v>6852</v>
      </c>
      <c r="M111" s="213" t="s">
        <v>6977</v>
      </c>
      <c r="N111" s="987" t="s">
        <v>4904</v>
      </c>
      <c r="O111" s="987" t="s">
        <v>4904</v>
      </c>
      <c r="P111" s="987" t="s">
        <v>4904</v>
      </c>
      <c r="Q111" s="987" t="s">
        <v>4904</v>
      </c>
      <c r="R111" s="987"/>
      <c r="S111" s="987"/>
      <c r="T111" s="987"/>
      <c r="U111" s="988" t="s">
        <v>4876</v>
      </c>
      <c r="V111" s="988" t="s">
        <v>4876</v>
      </c>
      <c r="W111" s="988" t="s">
        <v>4876</v>
      </c>
      <c r="X111" s="988" t="s">
        <v>4876</v>
      </c>
      <c r="Y111" s="988" t="s">
        <v>4876</v>
      </c>
      <c r="Z111" s="213" t="s">
        <v>6850</v>
      </c>
    </row>
    <row r="112" spans="1:26" ht="21" customHeight="1" x14ac:dyDescent="0.25">
      <c r="A112" s="213" t="s">
        <v>7032</v>
      </c>
      <c r="B112" s="213" t="s">
        <v>7031</v>
      </c>
      <c r="C112" s="240" t="s">
        <v>7031</v>
      </c>
      <c r="D112" s="213" t="s">
        <v>521</v>
      </c>
      <c r="E112" s="213" t="s">
        <v>6962</v>
      </c>
      <c r="F112" s="239" t="s">
        <v>6858</v>
      </c>
      <c r="G112" s="213"/>
      <c r="H112" s="213" t="s">
        <v>6856</v>
      </c>
      <c r="I112" s="213" t="s">
        <v>7030</v>
      </c>
      <c r="J112" s="213" t="s">
        <v>6978</v>
      </c>
      <c r="K112" s="213" t="s">
        <v>6853</v>
      </c>
      <c r="L112" s="213" t="s">
        <v>6852</v>
      </c>
      <c r="M112" s="213" t="s">
        <v>6851</v>
      </c>
      <c r="N112" s="987"/>
      <c r="O112" s="987"/>
      <c r="P112" s="987"/>
      <c r="Q112" s="987"/>
      <c r="R112" s="987"/>
      <c r="S112" s="987"/>
      <c r="T112" s="987"/>
      <c r="U112" s="987"/>
      <c r="V112" s="986" t="s">
        <v>4876</v>
      </c>
      <c r="W112" s="986" t="s">
        <v>4876</v>
      </c>
      <c r="X112" s="986" t="s">
        <v>4876</v>
      </c>
      <c r="Y112" s="987"/>
      <c r="Z112" s="213" t="s">
        <v>6850</v>
      </c>
    </row>
    <row r="113" spans="1:26" ht="21" customHeight="1" x14ac:dyDescent="0.25">
      <c r="A113" s="213" t="s">
        <v>7029</v>
      </c>
      <c r="B113" s="213" t="s">
        <v>7028</v>
      </c>
      <c r="C113" s="240" t="s">
        <v>7028</v>
      </c>
      <c r="D113" s="213" t="s">
        <v>521</v>
      </c>
      <c r="E113" s="213" t="s">
        <v>6962</v>
      </c>
      <c r="F113" s="239" t="s">
        <v>6858</v>
      </c>
      <c r="G113" s="213"/>
      <c r="H113" s="213" t="s">
        <v>6856</v>
      </c>
      <c r="I113" s="213" t="s">
        <v>7027</v>
      </c>
      <c r="J113" s="213" t="s">
        <v>7026</v>
      </c>
      <c r="K113" s="213" t="s">
        <v>6853</v>
      </c>
      <c r="L113" s="213" t="s">
        <v>6852</v>
      </c>
      <c r="M113" s="213" t="s">
        <v>6851</v>
      </c>
      <c r="N113" s="987"/>
      <c r="O113" s="987"/>
      <c r="P113" s="987"/>
      <c r="Q113" s="987"/>
      <c r="R113" s="987"/>
      <c r="S113" s="987"/>
      <c r="T113" s="988" t="s">
        <v>4876</v>
      </c>
      <c r="U113" s="988" t="s">
        <v>4876</v>
      </c>
      <c r="V113" s="987"/>
      <c r="W113" s="987"/>
      <c r="X113" s="987"/>
      <c r="Y113" s="987"/>
      <c r="Z113" s="213" t="s">
        <v>6850</v>
      </c>
    </row>
    <row r="114" spans="1:26" ht="21" customHeight="1" x14ac:dyDescent="0.25">
      <c r="A114" s="213" t="s">
        <v>7025</v>
      </c>
      <c r="B114" s="213" t="s">
        <v>7024</v>
      </c>
      <c r="C114" s="240" t="s">
        <v>7024</v>
      </c>
      <c r="D114" s="213" t="s">
        <v>521</v>
      </c>
      <c r="E114" s="213" t="s">
        <v>6962</v>
      </c>
      <c r="F114" s="239" t="s">
        <v>6858</v>
      </c>
      <c r="G114" s="213"/>
      <c r="H114" s="213" t="s">
        <v>6980</v>
      </c>
      <c r="I114" s="213" t="s">
        <v>7023</v>
      </c>
      <c r="J114" s="213" t="s">
        <v>6997</v>
      </c>
      <c r="K114" s="213" t="s">
        <v>6853</v>
      </c>
      <c r="L114" s="213" t="s">
        <v>6852</v>
      </c>
      <c r="M114" s="213" t="s">
        <v>6977</v>
      </c>
      <c r="N114" s="987" t="s">
        <v>4904</v>
      </c>
      <c r="O114" s="987" t="s">
        <v>4904</v>
      </c>
      <c r="P114" s="987" t="s">
        <v>4904</v>
      </c>
      <c r="Q114" s="987" t="s">
        <v>4904</v>
      </c>
      <c r="R114" s="987"/>
      <c r="S114" s="987"/>
      <c r="T114" s="987"/>
      <c r="U114" s="987"/>
      <c r="V114" s="987"/>
      <c r="W114" s="986" t="s">
        <v>4876</v>
      </c>
      <c r="X114" s="986" t="s">
        <v>4876</v>
      </c>
      <c r="Y114" s="986" t="s">
        <v>4876</v>
      </c>
      <c r="Z114" s="213" t="s">
        <v>6850</v>
      </c>
    </row>
    <row r="115" spans="1:26" ht="21" customHeight="1" x14ac:dyDescent="0.25">
      <c r="A115" s="213" t="s">
        <v>7022</v>
      </c>
      <c r="B115" s="213" t="s">
        <v>7021</v>
      </c>
      <c r="C115" s="240" t="s">
        <v>7021</v>
      </c>
      <c r="D115" s="213" t="s">
        <v>521</v>
      </c>
      <c r="E115" s="213" t="s">
        <v>6962</v>
      </c>
      <c r="F115" s="239" t="s">
        <v>6858</v>
      </c>
      <c r="G115" s="213"/>
      <c r="H115" s="213" t="s">
        <v>6856</v>
      </c>
      <c r="I115" s="213" t="s">
        <v>6960</v>
      </c>
      <c r="J115" s="213" t="s">
        <v>7007</v>
      </c>
      <c r="K115" s="213" t="s">
        <v>6853</v>
      </c>
      <c r="L115" s="213" t="s">
        <v>6852</v>
      </c>
      <c r="M115" s="213" t="s">
        <v>6851</v>
      </c>
      <c r="N115" s="987"/>
      <c r="O115" s="987"/>
      <c r="P115" s="987"/>
      <c r="Q115" s="987"/>
      <c r="R115" s="987"/>
      <c r="S115" s="987"/>
      <c r="T115" s="987"/>
      <c r="U115" s="988" t="s">
        <v>4876</v>
      </c>
      <c r="V115" s="988" t="s">
        <v>4876</v>
      </c>
      <c r="W115" s="988" t="s">
        <v>4876</v>
      </c>
      <c r="X115" s="987"/>
      <c r="Y115" s="987"/>
      <c r="Z115" s="213" t="s">
        <v>6850</v>
      </c>
    </row>
    <row r="116" spans="1:26" ht="21" customHeight="1" x14ac:dyDescent="0.25">
      <c r="A116" s="213" t="s">
        <v>7020</v>
      </c>
      <c r="B116" s="213" t="s">
        <v>7019</v>
      </c>
      <c r="C116" s="1010" t="s">
        <v>7019</v>
      </c>
      <c r="D116" s="213" t="s">
        <v>6894</v>
      </c>
      <c r="E116" s="213" t="s">
        <v>6859</v>
      </c>
      <c r="F116" s="1009" t="s">
        <v>7018</v>
      </c>
      <c r="G116" s="213"/>
      <c r="H116" s="213" t="s">
        <v>6890</v>
      </c>
      <c r="I116" s="213" t="s">
        <v>6889</v>
      </c>
      <c r="J116" s="213" t="s">
        <v>6854</v>
      </c>
      <c r="K116" s="213" t="s">
        <v>6853</v>
      </c>
      <c r="L116" s="213" t="s">
        <v>6852</v>
      </c>
      <c r="M116" s="213" t="s">
        <v>6888</v>
      </c>
      <c r="N116" s="987" t="s">
        <v>4904</v>
      </c>
      <c r="O116" s="987" t="s">
        <v>4904</v>
      </c>
      <c r="P116" s="987" t="s">
        <v>4904</v>
      </c>
      <c r="Q116" s="987" t="s">
        <v>4904</v>
      </c>
      <c r="R116" s="987" t="s">
        <v>4904</v>
      </c>
      <c r="S116" s="987" t="s">
        <v>4904</v>
      </c>
      <c r="T116" s="987" t="s">
        <v>4904</v>
      </c>
      <c r="U116" s="987" t="s">
        <v>4904</v>
      </c>
      <c r="V116" s="987" t="s">
        <v>4904</v>
      </c>
      <c r="W116" s="987" t="s">
        <v>4904</v>
      </c>
      <c r="X116" s="987" t="s">
        <v>4904</v>
      </c>
      <c r="Y116" s="987" t="s">
        <v>4904</v>
      </c>
      <c r="Z116" s="213" t="s">
        <v>6850</v>
      </c>
    </row>
    <row r="117" spans="1:26" ht="21" customHeight="1" x14ac:dyDescent="0.25">
      <c r="A117" s="213" t="s">
        <v>7017</v>
      </c>
      <c r="B117" s="213" t="s">
        <v>7016</v>
      </c>
      <c r="C117" s="998" t="s">
        <v>7016</v>
      </c>
      <c r="D117" s="213" t="s">
        <v>6894</v>
      </c>
      <c r="E117" s="213" t="s">
        <v>6897</v>
      </c>
      <c r="F117" s="997" t="s">
        <v>7015</v>
      </c>
      <c r="G117" s="213"/>
      <c r="H117" s="213" t="s">
        <v>6890</v>
      </c>
      <c r="I117" s="213" t="s">
        <v>6889</v>
      </c>
      <c r="J117" s="213" t="s">
        <v>6854</v>
      </c>
      <c r="K117" s="213" t="s">
        <v>6853</v>
      </c>
      <c r="L117" s="213" t="s">
        <v>6852</v>
      </c>
      <c r="M117" s="213" t="s">
        <v>6888</v>
      </c>
      <c r="N117" s="987" t="s">
        <v>4904</v>
      </c>
      <c r="O117" s="987" t="s">
        <v>4904</v>
      </c>
      <c r="P117" s="987" t="s">
        <v>4904</v>
      </c>
      <c r="Q117" s="987" t="s">
        <v>4904</v>
      </c>
      <c r="R117" s="987" t="s">
        <v>4904</v>
      </c>
      <c r="S117" s="987" t="s">
        <v>4904</v>
      </c>
      <c r="T117" s="987" t="s">
        <v>4904</v>
      </c>
      <c r="U117" s="987" t="s">
        <v>4904</v>
      </c>
      <c r="V117" s="987" t="s">
        <v>4904</v>
      </c>
      <c r="W117" s="987" t="s">
        <v>4904</v>
      </c>
      <c r="X117" s="987" t="s">
        <v>4904</v>
      </c>
      <c r="Y117" s="987" t="s">
        <v>4904</v>
      </c>
      <c r="Z117" s="213" t="s">
        <v>6850</v>
      </c>
    </row>
    <row r="118" spans="1:26" ht="21" customHeight="1" x14ac:dyDescent="0.25">
      <c r="A118" s="213" t="s">
        <v>7014</v>
      </c>
      <c r="B118" s="213" t="s">
        <v>7013</v>
      </c>
      <c r="C118" s="990" t="s">
        <v>7013</v>
      </c>
      <c r="D118" s="213" t="s">
        <v>6867</v>
      </c>
      <c r="E118" s="213" t="s">
        <v>6893</v>
      </c>
      <c r="F118" s="989" t="s">
        <v>6865</v>
      </c>
      <c r="G118" s="213" t="s">
        <v>6870</v>
      </c>
      <c r="H118" s="213" t="s">
        <v>6856</v>
      </c>
      <c r="I118" s="213" t="s">
        <v>6864</v>
      </c>
      <c r="J118" s="213" t="s">
        <v>7007</v>
      </c>
      <c r="K118" s="213" t="s">
        <v>6906</v>
      </c>
      <c r="L118" s="213" t="s">
        <v>6905</v>
      </c>
      <c r="M118" s="213" t="s">
        <v>6851</v>
      </c>
      <c r="N118" s="987"/>
      <c r="O118" s="987"/>
      <c r="P118" s="987"/>
      <c r="Q118" s="987"/>
      <c r="R118" s="987"/>
      <c r="S118" s="986" t="s">
        <v>4876</v>
      </c>
      <c r="T118" s="986" t="s">
        <v>4876</v>
      </c>
      <c r="U118" s="986" t="s">
        <v>4876</v>
      </c>
      <c r="V118" s="986" t="s">
        <v>4876</v>
      </c>
      <c r="W118" s="986" t="s">
        <v>4876</v>
      </c>
      <c r="X118" s="987"/>
      <c r="Y118" s="987"/>
      <c r="Z118" s="213" t="s">
        <v>6850</v>
      </c>
    </row>
    <row r="119" spans="1:26" ht="21" customHeight="1" x14ac:dyDescent="0.25">
      <c r="A119" s="213" t="s">
        <v>7012</v>
      </c>
      <c r="B119" s="213" t="s">
        <v>7011</v>
      </c>
      <c r="C119" s="992" t="s">
        <v>7011</v>
      </c>
      <c r="D119" s="213" t="s">
        <v>6867</v>
      </c>
      <c r="E119" s="213" t="s">
        <v>7010</v>
      </c>
      <c r="F119" s="991" t="s">
        <v>6875</v>
      </c>
      <c r="G119" s="213" t="s">
        <v>6870</v>
      </c>
      <c r="H119" s="213" t="s">
        <v>6856</v>
      </c>
      <c r="I119" s="213" t="s">
        <v>6864</v>
      </c>
      <c r="J119" s="213" t="s">
        <v>7007</v>
      </c>
      <c r="K119" s="213" t="s">
        <v>6906</v>
      </c>
      <c r="L119" s="213" t="s">
        <v>6905</v>
      </c>
      <c r="M119" s="213" t="s">
        <v>6851</v>
      </c>
      <c r="N119" s="987"/>
      <c r="O119" s="987"/>
      <c r="P119" s="987"/>
      <c r="Q119" s="987"/>
      <c r="R119" s="987"/>
      <c r="S119" s="988" t="s">
        <v>4876</v>
      </c>
      <c r="T119" s="988" t="s">
        <v>4876</v>
      </c>
      <c r="U119" s="988" t="s">
        <v>4876</v>
      </c>
      <c r="V119" s="988" t="s">
        <v>4876</v>
      </c>
      <c r="W119" s="988" t="s">
        <v>4876</v>
      </c>
      <c r="X119" s="987"/>
      <c r="Y119" s="987"/>
      <c r="Z119" s="213" t="s">
        <v>6850</v>
      </c>
    </row>
    <row r="120" spans="1:26" ht="21" customHeight="1" x14ac:dyDescent="0.25">
      <c r="A120" s="213" t="s">
        <v>7009</v>
      </c>
      <c r="B120" s="213" t="s">
        <v>7008</v>
      </c>
      <c r="C120" s="994" t="s">
        <v>7008</v>
      </c>
      <c r="D120" s="213" t="s">
        <v>6867</v>
      </c>
      <c r="E120" s="213" t="s">
        <v>6876</v>
      </c>
      <c r="F120" s="993" t="s">
        <v>6928</v>
      </c>
      <c r="G120" s="213" t="s">
        <v>6870</v>
      </c>
      <c r="H120" s="213" t="s">
        <v>6856</v>
      </c>
      <c r="I120" s="213" t="s">
        <v>6864</v>
      </c>
      <c r="J120" s="213" t="s">
        <v>7007</v>
      </c>
      <c r="K120" s="213" t="s">
        <v>6906</v>
      </c>
      <c r="L120" s="213" t="s">
        <v>6905</v>
      </c>
      <c r="M120" s="213" t="s">
        <v>6851</v>
      </c>
      <c r="N120" s="987"/>
      <c r="O120" s="987"/>
      <c r="P120" s="987"/>
      <c r="Q120" s="987"/>
      <c r="R120" s="987"/>
      <c r="S120" s="986" t="s">
        <v>4876</v>
      </c>
      <c r="T120" s="986" t="s">
        <v>4876</v>
      </c>
      <c r="U120" s="986" t="s">
        <v>4876</v>
      </c>
      <c r="V120" s="986" t="s">
        <v>4876</v>
      </c>
      <c r="W120" s="986" t="s">
        <v>4876</v>
      </c>
      <c r="X120" s="987"/>
      <c r="Y120" s="987"/>
      <c r="Z120" s="213" t="s">
        <v>6850</v>
      </c>
    </row>
    <row r="121" spans="1:26" ht="21" customHeight="1" x14ac:dyDescent="0.25">
      <c r="A121" s="213" t="s">
        <v>7006</v>
      </c>
      <c r="B121" s="213" t="s">
        <v>7005</v>
      </c>
      <c r="C121" s="240" t="s">
        <v>7005</v>
      </c>
      <c r="D121" s="213" t="s">
        <v>6894</v>
      </c>
      <c r="E121" s="213" t="s">
        <v>6859</v>
      </c>
      <c r="F121" s="239" t="s">
        <v>6858</v>
      </c>
      <c r="G121" s="213"/>
      <c r="H121" s="213" t="s">
        <v>6890</v>
      </c>
      <c r="I121" s="213" t="s">
        <v>6889</v>
      </c>
      <c r="J121" s="213" t="s">
        <v>6854</v>
      </c>
      <c r="K121" s="213" t="s">
        <v>6853</v>
      </c>
      <c r="L121" s="213" t="s">
        <v>6852</v>
      </c>
      <c r="M121" s="213" t="s">
        <v>6888</v>
      </c>
      <c r="N121" s="987" t="s">
        <v>4904</v>
      </c>
      <c r="O121" s="987" t="s">
        <v>4904</v>
      </c>
      <c r="P121" s="987" t="s">
        <v>4904</v>
      </c>
      <c r="Q121" s="987" t="s">
        <v>4904</v>
      </c>
      <c r="R121" s="987" t="s">
        <v>4904</v>
      </c>
      <c r="S121" s="987" t="s">
        <v>4904</v>
      </c>
      <c r="T121" s="987" t="s">
        <v>4904</v>
      </c>
      <c r="U121" s="987" t="s">
        <v>4904</v>
      </c>
      <c r="V121" s="987" t="s">
        <v>4904</v>
      </c>
      <c r="W121" s="987" t="s">
        <v>4904</v>
      </c>
      <c r="X121" s="987" t="s">
        <v>4904</v>
      </c>
      <c r="Y121" s="987" t="s">
        <v>4904</v>
      </c>
      <c r="Z121" s="213" t="s">
        <v>6850</v>
      </c>
    </row>
    <row r="122" spans="1:26" ht="21" customHeight="1" x14ac:dyDescent="0.25">
      <c r="A122" s="213" t="s">
        <v>7004</v>
      </c>
      <c r="B122" s="213" t="s">
        <v>7003</v>
      </c>
      <c r="C122" s="240" t="s">
        <v>7003</v>
      </c>
      <c r="D122" s="213" t="s">
        <v>521</v>
      </c>
      <c r="E122" s="213" t="s">
        <v>7002</v>
      </c>
      <c r="F122" s="239" t="s">
        <v>6858</v>
      </c>
      <c r="G122" s="213"/>
      <c r="H122" s="213" t="s">
        <v>6856</v>
      </c>
      <c r="I122" s="213" t="s">
        <v>7001</v>
      </c>
      <c r="J122" s="213" t="s">
        <v>7000</v>
      </c>
      <c r="K122" s="213" t="s">
        <v>6853</v>
      </c>
      <c r="L122" s="213" t="s">
        <v>6852</v>
      </c>
      <c r="M122" s="213" t="s">
        <v>6851</v>
      </c>
      <c r="N122" s="986" t="s">
        <v>4876</v>
      </c>
      <c r="O122" s="986" t="s">
        <v>4876</v>
      </c>
      <c r="P122" s="986" t="s">
        <v>4876</v>
      </c>
      <c r="Q122" s="986" t="s">
        <v>4876</v>
      </c>
      <c r="R122" s="986" t="s">
        <v>4876</v>
      </c>
      <c r="S122" s="987"/>
      <c r="T122" s="987"/>
      <c r="U122" s="987"/>
      <c r="V122" s="987"/>
      <c r="W122" s="987"/>
      <c r="X122" s="986" t="s">
        <v>4876</v>
      </c>
      <c r="Y122" s="986" t="s">
        <v>4876</v>
      </c>
      <c r="Z122" s="213" t="s">
        <v>6850</v>
      </c>
    </row>
    <row r="123" spans="1:26" ht="21" customHeight="1" x14ac:dyDescent="0.25">
      <c r="A123" s="213" t="s">
        <v>6999</v>
      </c>
      <c r="B123" s="213" t="s">
        <v>6998</v>
      </c>
      <c r="C123" s="240" t="s">
        <v>6998</v>
      </c>
      <c r="D123" s="213" t="s">
        <v>521</v>
      </c>
      <c r="E123" s="213" t="s">
        <v>6962</v>
      </c>
      <c r="F123" s="239" t="s">
        <v>6858</v>
      </c>
      <c r="G123" s="213"/>
      <c r="H123" s="213" t="s">
        <v>6980</v>
      </c>
      <c r="I123" s="213" t="s">
        <v>6979</v>
      </c>
      <c r="J123" s="213" t="s">
        <v>6997</v>
      </c>
      <c r="K123" s="213" t="s">
        <v>6853</v>
      </c>
      <c r="L123" s="213" t="s">
        <v>6852</v>
      </c>
      <c r="M123" s="213" t="s">
        <v>6977</v>
      </c>
      <c r="N123" s="987" t="s">
        <v>4904</v>
      </c>
      <c r="O123" s="987" t="s">
        <v>4904</v>
      </c>
      <c r="P123" s="987" t="s">
        <v>4904</v>
      </c>
      <c r="Q123" s="987" t="s">
        <v>4904</v>
      </c>
      <c r="R123" s="987" t="s">
        <v>4904</v>
      </c>
      <c r="S123" s="987" t="s">
        <v>4904</v>
      </c>
      <c r="T123" s="987" t="s">
        <v>4904</v>
      </c>
      <c r="U123" s="987" t="s">
        <v>4904</v>
      </c>
      <c r="V123" s="988" t="s">
        <v>4876</v>
      </c>
      <c r="W123" s="988" t="s">
        <v>4876</v>
      </c>
      <c r="X123" s="988" t="s">
        <v>4876</v>
      </c>
      <c r="Y123" s="988" t="s">
        <v>4876</v>
      </c>
      <c r="Z123" s="213" t="s">
        <v>6850</v>
      </c>
    </row>
    <row r="124" spans="1:26" ht="21" customHeight="1" x14ac:dyDescent="0.25">
      <c r="A124" s="213" t="s">
        <v>6996</v>
      </c>
      <c r="B124" s="213" t="s">
        <v>6995</v>
      </c>
      <c r="C124" s="240" t="s">
        <v>6995</v>
      </c>
      <c r="D124" s="213" t="s">
        <v>6860</v>
      </c>
      <c r="E124" s="213" t="s">
        <v>6897</v>
      </c>
      <c r="F124" s="239" t="s">
        <v>6858</v>
      </c>
      <c r="G124" s="213" t="s">
        <v>6857</v>
      </c>
      <c r="H124" s="213" t="s">
        <v>6980</v>
      </c>
      <c r="I124" s="213" t="s">
        <v>6919</v>
      </c>
      <c r="J124" s="213" t="s">
        <v>6994</v>
      </c>
      <c r="K124" s="213" t="s">
        <v>6906</v>
      </c>
      <c r="L124" s="213" t="s">
        <v>6905</v>
      </c>
      <c r="M124" s="213" t="s">
        <v>6977</v>
      </c>
      <c r="N124" s="987" t="s">
        <v>4904</v>
      </c>
      <c r="O124" s="987" t="s">
        <v>4904</v>
      </c>
      <c r="P124" s="987" t="s">
        <v>4904</v>
      </c>
      <c r="Q124" s="987" t="s">
        <v>4904</v>
      </c>
      <c r="R124" s="986" t="s">
        <v>4876</v>
      </c>
      <c r="S124" s="986" t="s">
        <v>4876</v>
      </c>
      <c r="T124" s="986" t="s">
        <v>4876</v>
      </c>
      <c r="U124" s="986" t="s">
        <v>4876</v>
      </c>
      <c r="V124" s="986" t="s">
        <v>4876</v>
      </c>
      <c r="W124" s="986" t="s">
        <v>4876</v>
      </c>
      <c r="X124" s="987" t="s">
        <v>4904</v>
      </c>
      <c r="Y124" s="987" t="s">
        <v>4904</v>
      </c>
      <c r="Z124" s="213" t="s">
        <v>6850</v>
      </c>
    </row>
    <row r="125" spans="1:26" ht="21" customHeight="1" x14ac:dyDescent="0.25">
      <c r="A125" s="213" t="s">
        <v>6993</v>
      </c>
      <c r="B125" s="213" t="s">
        <v>6992</v>
      </c>
      <c r="C125" s="240" t="s">
        <v>6992</v>
      </c>
      <c r="D125" s="213" t="s">
        <v>521</v>
      </c>
      <c r="E125" s="213" t="s">
        <v>6991</v>
      </c>
      <c r="F125" s="239" t="s">
        <v>6858</v>
      </c>
      <c r="G125" s="213"/>
      <c r="H125" s="213" t="s">
        <v>6980</v>
      </c>
      <c r="I125" s="213" t="s">
        <v>6979</v>
      </c>
      <c r="J125" s="213" t="s">
        <v>6990</v>
      </c>
      <c r="K125" s="213" t="s">
        <v>6853</v>
      </c>
      <c r="L125" s="213" t="s">
        <v>6852</v>
      </c>
      <c r="M125" s="213" t="s">
        <v>6977</v>
      </c>
      <c r="N125" s="987" t="s">
        <v>4904</v>
      </c>
      <c r="O125" s="987" t="s">
        <v>4904</v>
      </c>
      <c r="P125" s="987" t="s">
        <v>4904</v>
      </c>
      <c r="Q125" s="987" t="s">
        <v>4904</v>
      </c>
      <c r="R125" s="987" t="s">
        <v>4904</v>
      </c>
      <c r="S125" s="987" t="s">
        <v>4904</v>
      </c>
      <c r="T125" s="987" t="s">
        <v>4904</v>
      </c>
      <c r="U125" s="987" t="s">
        <v>4904</v>
      </c>
      <c r="V125" s="988" t="s">
        <v>4876</v>
      </c>
      <c r="W125" s="988" t="s">
        <v>4876</v>
      </c>
      <c r="X125" s="988" t="s">
        <v>4876</v>
      </c>
      <c r="Y125" s="988" t="s">
        <v>4876</v>
      </c>
      <c r="Z125" s="213" t="s">
        <v>6850</v>
      </c>
    </row>
    <row r="126" spans="1:26" ht="21" customHeight="1" x14ac:dyDescent="0.25">
      <c r="A126" s="213" t="s">
        <v>6989</v>
      </c>
      <c r="B126" s="213" t="s">
        <v>6988</v>
      </c>
      <c r="C126" s="1002" t="s">
        <v>6988</v>
      </c>
      <c r="D126" s="213" t="s">
        <v>521</v>
      </c>
      <c r="E126" s="213" t="s">
        <v>6962</v>
      </c>
      <c r="F126" s="1001" t="s">
        <v>6916</v>
      </c>
      <c r="G126" s="213"/>
      <c r="H126" s="213" t="s">
        <v>6980</v>
      </c>
      <c r="I126" s="213" t="s">
        <v>6979</v>
      </c>
      <c r="J126" s="213" t="s">
        <v>6987</v>
      </c>
      <c r="K126" s="213" t="s">
        <v>6853</v>
      </c>
      <c r="L126" s="213" t="s">
        <v>6852</v>
      </c>
      <c r="M126" s="213" t="s">
        <v>6977</v>
      </c>
      <c r="N126" s="987" t="s">
        <v>4904</v>
      </c>
      <c r="O126" s="987" t="s">
        <v>4904</v>
      </c>
      <c r="P126" s="987" t="s">
        <v>4904</v>
      </c>
      <c r="Q126" s="987" t="s">
        <v>4904</v>
      </c>
      <c r="R126" s="987" t="s">
        <v>4904</v>
      </c>
      <c r="S126" s="987" t="s">
        <v>4904</v>
      </c>
      <c r="T126" s="987" t="s">
        <v>4904</v>
      </c>
      <c r="U126" s="987" t="s">
        <v>4904</v>
      </c>
      <c r="V126" s="986" t="s">
        <v>4876</v>
      </c>
      <c r="W126" s="986" t="s">
        <v>4876</v>
      </c>
      <c r="X126" s="986" t="s">
        <v>4876</v>
      </c>
      <c r="Y126" s="986" t="s">
        <v>4876</v>
      </c>
      <c r="Z126" s="213" t="s">
        <v>6850</v>
      </c>
    </row>
    <row r="127" spans="1:26" ht="21" customHeight="1" x14ac:dyDescent="0.25">
      <c r="A127" s="213" t="s">
        <v>6986</v>
      </c>
      <c r="B127" s="213" t="s">
        <v>6985</v>
      </c>
      <c r="C127" s="240" t="s">
        <v>6985</v>
      </c>
      <c r="D127" s="213" t="s">
        <v>521</v>
      </c>
      <c r="E127" s="213" t="s">
        <v>6962</v>
      </c>
      <c r="F127" s="239" t="s">
        <v>6858</v>
      </c>
      <c r="G127" s="213"/>
      <c r="H127" s="213" t="s">
        <v>6856</v>
      </c>
      <c r="I127" s="213" t="s">
        <v>6960</v>
      </c>
      <c r="J127" s="213" t="s">
        <v>6978</v>
      </c>
      <c r="K127" s="213" t="s">
        <v>6853</v>
      </c>
      <c r="L127" s="213" t="s">
        <v>6852</v>
      </c>
      <c r="M127" s="213" t="s">
        <v>6851</v>
      </c>
      <c r="N127" s="987"/>
      <c r="O127" s="987"/>
      <c r="P127" s="987"/>
      <c r="Q127" s="987"/>
      <c r="R127" s="987"/>
      <c r="S127" s="987"/>
      <c r="T127" s="987"/>
      <c r="U127" s="988" t="s">
        <v>4876</v>
      </c>
      <c r="V127" s="988" t="s">
        <v>4876</v>
      </c>
      <c r="W127" s="988" t="s">
        <v>4876</v>
      </c>
      <c r="X127" s="987"/>
      <c r="Y127" s="987"/>
      <c r="Z127" s="213" t="s">
        <v>6850</v>
      </c>
    </row>
    <row r="128" spans="1:26" ht="21" customHeight="1" x14ac:dyDescent="0.25">
      <c r="A128" s="213" t="s">
        <v>6984</v>
      </c>
      <c r="B128" s="213" t="s">
        <v>6983</v>
      </c>
      <c r="C128" s="1008" t="s">
        <v>6983</v>
      </c>
      <c r="D128" s="213" t="s">
        <v>6867</v>
      </c>
      <c r="E128" s="213" t="s">
        <v>6982</v>
      </c>
      <c r="F128" s="1007" t="s">
        <v>6981</v>
      </c>
      <c r="G128" s="213" t="s">
        <v>6870</v>
      </c>
      <c r="H128" s="213" t="s">
        <v>6980</v>
      </c>
      <c r="I128" s="213" t="s">
        <v>6979</v>
      </c>
      <c r="J128" s="213" t="s">
        <v>6978</v>
      </c>
      <c r="K128" s="213" t="s">
        <v>6906</v>
      </c>
      <c r="L128" s="213" t="s">
        <v>6905</v>
      </c>
      <c r="M128" s="213" t="s">
        <v>6977</v>
      </c>
      <c r="N128" s="987" t="s">
        <v>4904</v>
      </c>
      <c r="O128" s="987" t="s">
        <v>4904</v>
      </c>
      <c r="P128" s="987" t="s">
        <v>4904</v>
      </c>
      <c r="Q128" s="987"/>
      <c r="R128" s="987"/>
      <c r="S128" s="987"/>
      <c r="T128" s="987"/>
      <c r="U128" s="987"/>
      <c r="V128" s="986" t="s">
        <v>4876</v>
      </c>
      <c r="W128" s="986" t="s">
        <v>4876</v>
      </c>
      <c r="X128" s="986" t="s">
        <v>4876</v>
      </c>
      <c r="Y128" s="986" t="s">
        <v>4876</v>
      </c>
      <c r="Z128" s="213" t="s">
        <v>6850</v>
      </c>
    </row>
    <row r="129" spans="1:26" ht="21" customHeight="1" x14ac:dyDescent="0.25">
      <c r="A129" s="213" t="s">
        <v>6976</v>
      </c>
      <c r="B129" s="213" t="s">
        <v>6975</v>
      </c>
      <c r="C129" s="1004" t="s">
        <v>6975</v>
      </c>
      <c r="D129" s="213" t="s">
        <v>521</v>
      </c>
      <c r="E129" s="213" t="s">
        <v>6974</v>
      </c>
      <c r="F129" s="1003" t="s">
        <v>6961</v>
      </c>
      <c r="G129" s="213"/>
      <c r="H129" s="213" t="s">
        <v>6856</v>
      </c>
      <c r="I129" s="213" t="s">
        <v>6973</v>
      </c>
      <c r="J129" s="213" t="s">
        <v>6959</v>
      </c>
      <c r="K129" s="213" t="s">
        <v>6853</v>
      </c>
      <c r="L129" s="213" t="s">
        <v>6852</v>
      </c>
      <c r="M129" s="213" t="s">
        <v>6851</v>
      </c>
      <c r="N129" s="987"/>
      <c r="O129" s="987"/>
      <c r="P129" s="987"/>
      <c r="Q129" s="987"/>
      <c r="R129" s="987"/>
      <c r="S129" s="987"/>
      <c r="T129" s="988" t="s">
        <v>4876</v>
      </c>
      <c r="U129" s="988" t="s">
        <v>4876</v>
      </c>
      <c r="V129" s="988" t="s">
        <v>4876</v>
      </c>
      <c r="W129" s="988" t="s">
        <v>4876</v>
      </c>
      <c r="X129" s="987"/>
      <c r="Y129" s="987"/>
      <c r="Z129" s="213" t="s">
        <v>6850</v>
      </c>
    </row>
    <row r="130" spans="1:26" ht="21" customHeight="1" x14ac:dyDescent="0.25">
      <c r="A130" s="213" t="s">
        <v>6972</v>
      </c>
      <c r="B130" s="213" t="s">
        <v>6971</v>
      </c>
      <c r="C130" s="1006" t="s">
        <v>6971</v>
      </c>
      <c r="D130" s="213" t="s">
        <v>6860</v>
      </c>
      <c r="E130" s="213" t="s">
        <v>6866</v>
      </c>
      <c r="F130" s="1005" t="s">
        <v>6970</v>
      </c>
      <c r="G130" s="213" t="s">
        <v>6901</v>
      </c>
      <c r="H130" s="213" t="s">
        <v>6856</v>
      </c>
      <c r="I130" s="213" t="s">
        <v>6969</v>
      </c>
      <c r="J130" s="213" t="s">
        <v>6968</v>
      </c>
      <c r="K130" s="213" t="s">
        <v>6906</v>
      </c>
      <c r="L130" s="213" t="s">
        <v>6905</v>
      </c>
      <c r="M130" s="213" t="s">
        <v>6851</v>
      </c>
      <c r="N130" s="986" t="s">
        <v>4876</v>
      </c>
      <c r="O130" s="986" t="s">
        <v>4876</v>
      </c>
      <c r="P130" s="986" t="s">
        <v>4876</v>
      </c>
      <c r="Q130" s="986" t="s">
        <v>4876</v>
      </c>
      <c r="R130" s="986" t="s">
        <v>4876</v>
      </c>
      <c r="S130" s="986" t="s">
        <v>4876</v>
      </c>
      <c r="T130" s="987"/>
      <c r="U130" s="987"/>
      <c r="V130" s="986" t="s">
        <v>4876</v>
      </c>
      <c r="W130" s="986" t="s">
        <v>4876</v>
      </c>
      <c r="X130" s="986" t="s">
        <v>4876</v>
      </c>
      <c r="Y130" s="986" t="s">
        <v>4876</v>
      </c>
      <c r="Z130" s="213" t="s">
        <v>6850</v>
      </c>
    </row>
    <row r="131" spans="1:26" ht="21" customHeight="1" x14ac:dyDescent="0.25">
      <c r="A131" s="213" t="s">
        <v>6967</v>
      </c>
      <c r="B131" s="213" t="s">
        <v>6966</v>
      </c>
      <c r="C131" s="240" t="s">
        <v>6966</v>
      </c>
      <c r="D131" s="213" t="s">
        <v>521</v>
      </c>
      <c r="E131" s="213" t="s">
        <v>6962</v>
      </c>
      <c r="F131" s="239" t="s">
        <v>6858</v>
      </c>
      <c r="G131" s="213"/>
      <c r="H131" s="213" t="s">
        <v>6856</v>
      </c>
      <c r="I131" s="213" t="s">
        <v>6960</v>
      </c>
      <c r="J131" s="213" t="s">
        <v>6965</v>
      </c>
      <c r="K131" s="213" t="s">
        <v>6853</v>
      </c>
      <c r="L131" s="213" t="s">
        <v>6852</v>
      </c>
      <c r="M131" s="213" t="s">
        <v>6851</v>
      </c>
      <c r="N131" s="987"/>
      <c r="O131" s="987"/>
      <c r="P131" s="987"/>
      <c r="Q131" s="987"/>
      <c r="R131" s="987"/>
      <c r="S131" s="987"/>
      <c r="T131" s="987"/>
      <c r="U131" s="988" t="s">
        <v>4876</v>
      </c>
      <c r="V131" s="988" t="s">
        <v>4876</v>
      </c>
      <c r="W131" s="988" t="s">
        <v>4876</v>
      </c>
      <c r="X131" s="987"/>
      <c r="Y131" s="987"/>
      <c r="Z131" s="213" t="s">
        <v>6850</v>
      </c>
    </row>
    <row r="132" spans="1:26" ht="21" customHeight="1" x14ac:dyDescent="0.25">
      <c r="A132" s="213" t="s">
        <v>6964</v>
      </c>
      <c r="B132" s="213" t="s">
        <v>6963</v>
      </c>
      <c r="C132" s="1004" t="s">
        <v>6963</v>
      </c>
      <c r="D132" s="213" t="s">
        <v>521</v>
      </c>
      <c r="E132" s="213" t="s">
        <v>6962</v>
      </c>
      <c r="F132" s="1003" t="s">
        <v>6961</v>
      </c>
      <c r="G132" s="213"/>
      <c r="H132" s="213" t="s">
        <v>6856</v>
      </c>
      <c r="I132" s="213" t="s">
        <v>6960</v>
      </c>
      <c r="J132" s="213" t="s">
        <v>6959</v>
      </c>
      <c r="K132" s="213" t="s">
        <v>6853</v>
      </c>
      <c r="L132" s="213" t="s">
        <v>6852</v>
      </c>
      <c r="M132" s="213" t="s">
        <v>6851</v>
      </c>
      <c r="N132" s="987"/>
      <c r="O132" s="987"/>
      <c r="P132" s="987"/>
      <c r="Q132" s="987"/>
      <c r="R132" s="987"/>
      <c r="S132" s="987"/>
      <c r="T132" s="987"/>
      <c r="U132" s="986" t="s">
        <v>4876</v>
      </c>
      <c r="V132" s="986" t="s">
        <v>4876</v>
      </c>
      <c r="W132" s="986" t="s">
        <v>4876</v>
      </c>
      <c r="X132" s="987"/>
      <c r="Y132" s="987"/>
      <c r="Z132" s="213" t="s">
        <v>6850</v>
      </c>
    </row>
    <row r="133" spans="1:26" ht="21" customHeight="1" x14ac:dyDescent="0.25">
      <c r="A133" s="213" t="s">
        <v>6958</v>
      </c>
      <c r="B133" s="213" t="s">
        <v>6957</v>
      </c>
      <c r="C133" s="996" t="s">
        <v>6957</v>
      </c>
      <c r="D133" s="213" t="s">
        <v>6894</v>
      </c>
      <c r="E133" s="213" t="s">
        <v>6897</v>
      </c>
      <c r="F133" s="995" t="s">
        <v>6892</v>
      </c>
      <c r="G133" s="213"/>
      <c r="H133" s="213" t="s">
        <v>6890</v>
      </c>
      <c r="I133" s="213" t="s">
        <v>6889</v>
      </c>
      <c r="J133" s="213" t="s">
        <v>6854</v>
      </c>
      <c r="K133" s="213" t="s">
        <v>6853</v>
      </c>
      <c r="L133" s="213" t="s">
        <v>6852</v>
      </c>
      <c r="M133" s="213" t="s">
        <v>6888</v>
      </c>
      <c r="N133" s="987" t="s">
        <v>4904</v>
      </c>
      <c r="O133" s="987" t="s">
        <v>4904</v>
      </c>
      <c r="P133" s="987" t="s">
        <v>4904</v>
      </c>
      <c r="Q133" s="987" t="s">
        <v>4904</v>
      </c>
      <c r="R133" s="987" t="s">
        <v>4904</v>
      </c>
      <c r="S133" s="987" t="s">
        <v>4904</v>
      </c>
      <c r="T133" s="987" t="s">
        <v>4904</v>
      </c>
      <c r="U133" s="987" t="s">
        <v>4904</v>
      </c>
      <c r="V133" s="987" t="s">
        <v>4904</v>
      </c>
      <c r="W133" s="987" t="s">
        <v>4904</v>
      </c>
      <c r="X133" s="987" t="s">
        <v>4904</v>
      </c>
      <c r="Y133" s="987" t="s">
        <v>4904</v>
      </c>
      <c r="Z133" s="213" t="s">
        <v>6850</v>
      </c>
    </row>
    <row r="134" spans="1:26" ht="21" customHeight="1" x14ac:dyDescent="0.25">
      <c r="A134" s="213" t="s">
        <v>6956</v>
      </c>
      <c r="B134" s="213" t="s">
        <v>6955</v>
      </c>
      <c r="C134" s="240" t="s">
        <v>6955</v>
      </c>
      <c r="D134" s="213" t="s">
        <v>6860</v>
      </c>
      <c r="E134" s="213" t="s">
        <v>6902</v>
      </c>
      <c r="F134" s="239"/>
      <c r="G134" s="213" t="s">
        <v>6901</v>
      </c>
      <c r="H134" s="213" t="s">
        <v>6856</v>
      </c>
      <c r="I134" s="213" t="s">
        <v>6900</v>
      </c>
      <c r="J134" s="213" t="s">
        <v>6854</v>
      </c>
      <c r="K134" s="213" t="s">
        <v>6853</v>
      </c>
      <c r="L134" s="213" t="s">
        <v>6852</v>
      </c>
      <c r="M134" s="213" t="s">
        <v>6851</v>
      </c>
      <c r="N134" s="986" t="s">
        <v>4876</v>
      </c>
      <c r="O134" s="986" t="s">
        <v>4876</v>
      </c>
      <c r="P134" s="986" t="s">
        <v>4876</v>
      </c>
      <c r="Q134" s="987"/>
      <c r="R134" s="987"/>
      <c r="S134" s="987"/>
      <c r="T134" s="987"/>
      <c r="U134" s="987"/>
      <c r="V134" s="987"/>
      <c r="W134" s="986" t="s">
        <v>4876</v>
      </c>
      <c r="X134" s="986" t="s">
        <v>4876</v>
      </c>
      <c r="Y134" s="986" t="s">
        <v>4876</v>
      </c>
      <c r="Z134" s="213" t="s">
        <v>6850</v>
      </c>
    </row>
    <row r="135" spans="1:26" ht="21" customHeight="1" x14ac:dyDescent="0.25">
      <c r="A135" s="213" t="s">
        <v>6954</v>
      </c>
      <c r="B135" s="213" t="s">
        <v>6953</v>
      </c>
      <c r="C135" s="1002" t="s">
        <v>6953</v>
      </c>
      <c r="D135" s="213" t="s">
        <v>6911</v>
      </c>
      <c r="E135" s="213" t="s">
        <v>6876</v>
      </c>
      <c r="F135" s="1001"/>
      <c r="G135" s="213" t="s">
        <v>6885</v>
      </c>
      <c r="H135" s="213" t="s">
        <v>6856</v>
      </c>
      <c r="I135" s="213" t="s">
        <v>6925</v>
      </c>
      <c r="J135" s="213" t="s">
        <v>6854</v>
      </c>
      <c r="K135" s="213" t="s">
        <v>6853</v>
      </c>
      <c r="L135" s="213" t="s">
        <v>6852</v>
      </c>
      <c r="M135" s="213" t="s">
        <v>6910</v>
      </c>
      <c r="N135" s="987"/>
      <c r="O135" s="987"/>
      <c r="P135" s="987"/>
      <c r="Q135" s="988" t="s">
        <v>4876</v>
      </c>
      <c r="R135" s="988" t="s">
        <v>4876</v>
      </c>
      <c r="S135" s="988" t="s">
        <v>4876</v>
      </c>
      <c r="T135" s="988" t="s">
        <v>4876</v>
      </c>
      <c r="U135" s="988" t="s">
        <v>4876</v>
      </c>
      <c r="V135" s="988" t="s">
        <v>4876</v>
      </c>
      <c r="W135" s="988" t="s">
        <v>4876</v>
      </c>
      <c r="X135" s="987"/>
      <c r="Y135" s="987"/>
      <c r="Z135" s="213" t="s">
        <v>6850</v>
      </c>
    </row>
    <row r="136" spans="1:26" ht="21" customHeight="1" x14ac:dyDescent="0.25">
      <c r="A136" s="213" t="s">
        <v>6952</v>
      </c>
      <c r="B136" s="213" t="s">
        <v>6951</v>
      </c>
      <c r="C136" s="1002" t="s">
        <v>6951</v>
      </c>
      <c r="D136" s="213" t="s">
        <v>6911</v>
      </c>
      <c r="E136" s="213" t="s">
        <v>6950</v>
      </c>
      <c r="F136" s="1001"/>
      <c r="G136" s="213" t="s">
        <v>6885</v>
      </c>
      <c r="H136" s="213" t="s">
        <v>6856</v>
      </c>
      <c r="I136" s="213" t="s">
        <v>6915</v>
      </c>
      <c r="J136" s="213" t="s">
        <v>6854</v>
      </c>
      <c r="K136" s="213" t="s">
        <v>6853</v>
      </c>
      <c r="L136" s="213" t="s">
        <v>6852</v>
      </c>
      <c r="M136" s="213" t="s">
        <v>6910</v>
      </c>
      <c r="N136" s="986" t="s">
        <v>4876</v>
      </c>
      <c r="O136" s="986" t="s">
        <v>4876</v>
      </c>
      <c r="P136" s="986" t="s">
        <v>4876</v>
      </c>
      <c r="Q136" s="987"/>
      <c r="R136" s="987"/>
      <c r="S136" s="987"/>
      <c r="T136" s="987"/>
      <c r="U136" s="987"/>
      <c r="V136" s="986" t="s">
        <v>4876</v>
      </c>
      <c r="W136" s="986" t="s">
        <v>4876</v>
      </c>
      <c r="X136" s="986" t="s">
        <v>4876</v>
      </c>
      <c r="Y136" s="986" t="s">
        <v>4876</v>
      </c>
      <c r="Z136" s="213" t="s">
        <v>6850</v>
      </c>
    </row>
    <row r="137" spans="1:26" ht="21" customHeight="1" x14ac:dyDescent="0.25">
      <c r="A137" s="213" t="s">
        <v>6949</v>
      </c>
      <c r="B137" s="213" t="s">
        <v>6948</v>
      </c>
      <c r="C137" s="994" t="s">
        <v>6948</v>
      </c>
      <c r="D137" s="213" t="s">
        <v>6911</v>
      </c>
      <c r="E137" s="213" t="s">
        <v>6866</v>
      </c>
      <c r="F137" s="993" t="s">
        <v>6928</v>
      </c>
      <c r="G137" s="213" t="s">
        <v>6885</v>
      </c>
      <c r="H137" s="213" t="s">
        <v>6856</v>
      </c>
      <c r="I137" s="213" t="s">
        <v>6947</v>
      </c>
      <c r="J137" s="213" t="s">
        <v>6946</v>
      </c>
      <c r="K137" s="213" t="s">
        <v>6906</v>
      </c>
      <c r="L137" s="213" t="s">
        <v>6905</v>
      </c>
      <c r="M137" s="213" t="s">
        <v>6910</v>
      </c>
      <c r="N137" s="988" t="s">
        <v>4876</v>
      </c>
      <c r="O137" s="988" t="s">
        <v>4876</v>
      </c>
      <c r="P137" s="988" t="s">
        <v>4876</v>
      </c>
      <c r="Q137" s="988" t="s">
        <v>4876</v>
      </c>
      <c r="R137" s="988" t="s">
        <v>4876</v>
      </c>
      <c r="S137" s="987"/>
      <c r="T137" s="987"/>
      <c r="U137" s="987"/>
      <c r="V137" s="988" t="s">
        <v>4876</v>
      </c>
      <c r="W137" s="988" t="s">
        <v>4876</v>
      </c>
      <c r="X137" s="988" t="s">
        <v>4876</v>
      </c>
      <c r="Y137" s="988" t="s">
        <v>4876</v>
      </c>
      <c r="Z137" s="213" t="s">
        <v>6850</v>
      </c>
    </row>
    <row r="138" spans="1:26" ht="21" customHeight="1" x14ac:dyDescent="0.25">
      <c r="A138" s="213" t="s">
        <v>6945</v>
      </c>
      <c r="B138" s="213" t="s">
        <v>6944</v>
      </c>
      <c r="C138" s="240" t="s">
        <v>6944</v>
      </c>
      <c r="D138" s="213" t="s">
        <v>6911</v>
      </c>
      <c r="E138" s="213" t="s">
        <v>6876</v>
      </c>
      <c r="F138" s="239"/>
      <c r="G138" s="213" t="s">
        <v>6885</v>
      </c>
      <c r="H138" s="213" t="s">
        <v>6856</v>
      </c>
      <c r="I138" s="213" t="s">
        <v>6943</v>
      </c>
      <c r="J138" s="213" t="s">
        <v>6854</v>
      </c>
      <c r="K138" s="213" t="s">
        <v>6853</v>
      </c>
      <c r="L138" s="213" t="s">
        <v>6852</v>
      </c>
      <c r="M138" s="213" t="s">
        <v>6910</v>
      </c>
      <c r="N138" s="986" t="s">
        <v>4876</v>
      </c>
      <c r="O138" s="986" t="s">
        <v>4876</v>
      </c>
      <c r="P138" s="986" t="s">
        <v>4876</v>
      </c>
      <c r="Q138" s="986" t="s">
        <v>4876</v>
      </c>
      <c r="R138" s="987"/>
      <c r="S138" s="987"/>
      <c r="T138" s="987"/>
      <c r="U138" s="987"/>
      <c r="V138" s="987"/>
      <c r="W138" s="986" t="s">
        <v>4876</v>
      </c>
      <c r="X138" s="986" t="s">
        <v>4876</v>
      </c>
      <c r="Y138" s="986" t="s">
        <v>4876</v>
      </c>
      <c r="Z138" s="213" t="s">
        <v>6850</v>
      </c>
    </row>
    <row r="139" spans="1:26" ht="21" customHeight="1" x14ac:dyDescent="0.25">
      <c r="A139" s="213" t="s">
        <v>6942</v>
      </c>
      <c r="B139" s="213" t="s">
        <v>6941</v>
      </c>
      <c r="C139" s="1002" t="s">
        <v>6941</v>
      </c>
      <c r="D139" s="213" t="s">
        <v>6911</v>
      </c>
      <c r="E139" s="213" t="s">
        <v>6866</v>
      </c>
      <c r="F139" s="1001"/>
      <c r="G139" s="213" t="s">
        <v>6885</v>
      </c>
      <c r="H139" s="213" t="s">
        <v>6856</v>
      </c>
      <c r="I139" s="213" t="s">
        <v>6925</v>
      </c>
      <c r="J139" s="213" t="s">
        <v>6854</v>
      </c>
      <c r="K139" s="213" t="s">
        <v>6853</v>
      </c>
      <c r="L139" s="213" t="s">
        <v>6852</v>
      </c>
      <c r="M139" s="213" t="s">
        <v>6910</v>
      </c>
      <c r="N139" s="987"/>
      <c r="O139" s="987"/>
      <c r="P139" s="987"/>
      <c r="Q139" s="988" t="s">
        <v>4876</v>
      </c>
      <c r="R139" s="988" t="s">
        <v>4876</v>
      </c>
      <c r="S139" s="988" t="s">
        <v>4876</v>
      </c>
      <c r="T139" s="988" t="s">
        <v>4876</v>
      </c>
      <c r="U139" s="988" t="s">
        <v>4876</v>
      </c>
      <c r="V139" s="988" t="s">
        <v>4876</v>
      </c>
      <c r="W139" s="988" t="s">
        <v>4876</v>
      </c>
      <c r="X139" s="987"/>
      <c r="Y139" s="987"/>
      <c r="Z139" s="213" t="s">
        <v>6850</v>
      </c>
    </row>
    <row r="140" spans="1:26" ht="21" customHeight="1" x14ac:dyDescent="0.25">
      <c r="A140" s="213" t="s">
        <v>6940</v>
      </c>
      <c r="B140" s="213" t="s">
        <v>6939</v>
      </c>
      <c r="C140" s="1002" t="s">
        <v>6939</v>
      </c>
      <c r="D140" s="213" t="s">
        <v>6911</v>
      </c>
      <c r="E140" s="213" t="s">
        <v>6866</v>
      </c>
      <c r="F140" s="1001" t="s">
        <v>6916</v>
      </c>
      <c r="G140" s="213" t="s">
        <v>6885</v>
      </c>
      <c r="H140" s="213" t="s">
        <v>6856</v>
      </c>
      <c r="I140" s="213" t="s">
        <v>6915</v>
      </c>
      <c r="J140" s="213" t="s">
        <v>6914</v>
      </c>
      <c r="K140" s="213" t="s">
        <v>6906</v>
      </c>
      <c r="L140" s="213" t="s">
        <v>6905</v>
      </c>
      <c r="M140" s="213" t="s">
        <v>6910</v>
      </c>
      <c r="N140" s="986" t="s">
        <v>4876</v>
      </c>
      <c r="O140" s="986" t="s">
        <v>4876</v>
      </c>
      <c r="P140" s="986" t="s">
        <v>4876</v>
      </c>
      <c r="Q140" s="987"/>
      <c r="R140" s="987"/>
      <c r="S140" s="987"/>
      <c r="T140" s="987"/>
      <c r="U140" s="987"/>
      <c r="V140" s="986" t="s">
        <v>4876</v>
      </c>
      <c r="W140" s="986" t="s">
        <v>4876</v>
      </c>
      <c r="X140" s="986" t="s">
        <v>4876</v>
      </c>
      <c r="Y140" s="986" t="s">
        <v>4876</v>
      </c>
      <c r="Z140" s="213" t="s">
        <v>6850</v>
      </c>
    </row>
    <row r="141" spans="1:26" ht="21" customHeight="1" x14ac:dyDescent="0.25">
      <c r="A141" s="213" t="s">
        <v>6938</v>
      </c>
      <c r="B141" s="213" t="s">
        <v>6937</v>
      </c>
      <c r="C141" s="1002" t="s">
        <v>6937</v>
      </c>
      <c r="D141" s="213" t="s">
        <v>6911</v>
      </c>
      <c r="E141" s="213" t="s">
        <v>6866</v>
      </c>
      <c r="F141" s="1001"/>
      <c r="G141" s="213" t="s">
        <v>6885</v>
      </c>
      <c r="H141" s="213" t="s">
        <v>6856</v>
      </c>
      <c r="I141" s="213" t="s">
        <v>6919</v>
      </c>
      <c r="J141" s="213" t="s">
        <v>6854</v>
      </c>
      <c r="K141" s="213" t="s">
        <v>6853</v>
      </c>
      <c r="L141" s="213" t="s">
        <v>6852</v>
      </c>
      <c r="M141" s="213" t="s">
        <v>6910</v>
      </c>
      <c r="N141" s="987"/>
      <c r="O141" s="987"/>
      <c r="P141" s="987"/>
      <c r="Q141" s="987"/>
      <c r="R141" s="988" t="s">
        <v>4876</v>
      </c>
      <c r="S141" s="988" t="s">
        <v>4876</v>
      </c>
      <c r="T141" s="988" t="s">
        <v>4876</v>
      </c>
      <c r="U141" s="988" t="s">
        <v>4876</v>
      </c>
      <c r="V141" s="988" t="s">
        <v>4876</v>
      </c>
      <c r="W141" s="988" t="s">
        <v>4876</v>
      </c>
      <c r="X141" s="987"/>
      <c r="Y141" s="987"/>
      <c r="Z141" s="213" t="s">
        <v>6850</v>
      </c>
    </row>
    <row r="142" spans="1:26" ht="21" customHeight="1" x14ac:dyDescent="0.25">
      <c r="A142" s="213" t="s">
        <v>6936</v>
      </c>
      <c r="B142" s="213" t="s">
        <v>6935</v>
      </c>
      <c r="C142" s="1002" t="s">
        <v>6935</v>
      </c>
      <c r="D142" s="213" t="s">
        <v>6911</v>
      </c>
      <c r="E142" s="213" t="s">
        <v>6866</v>
      </c>
      <c r="F142" s="1001"/>
      <c r="G142" s="213" t="s">
        <v>6885</v>
      </c>
      <c r="H142" s="213" t="s">
        <v>6856</v>
      </c>
      <c r="I142" s="213" t="s">
        <v>6919</v>
      </c>
      <c r="J142" s="213" t="s">
        <v>6854</v>
      </c>
      <c r="K142" s="213" t="s">
        <v>6853</v>
      </c>
      <c r="L142" s="213" t="s">
        <v>6852</v>
      </c>
      <c r="M142" s="213" t="s">
        <v>6910</v>
      </c>
      <c r="N142" s="987"/>
      <c r="O142" s="987"/>
      <c r="P142" s="987"/>
      <c r="Q142" s="987"/>
      <c r="R142" s="986" t="s">
        <v>4876</v>
      </c>
      <c r="S142" s="986" t="s">
        <v>4876</v>
      </c>
      <c r="T142" s="986" t="s">
        <v>4876</v>
      </c>
      <c r="U142" s="986" t="s">
        <v>4876</v>
      </c>
      <c r="V142" s="986" t="s">
        <v>4876</v>
      </c>
      <c r="W142" s="986" t="s">
        <v>4876</v>
      </c>
      <c r="X142" s="987"/>
      <c r="Y142" s="987"/>
      <c r="Z142" s="213" t="s">
        <v>6850</v>
      </c>
    </row>
    <row r="143" spans="1:26" ht="21" customHeight="1" x14ac:dyDescent="0.25">
      <c r="A143" s="213" t="s">
        <v>6934</v>
      </c>
      <c r="B143" s="213" t="s">
        <v>6933</v>
      </c>
      <c r="C143" s="1002" t="s">
        <v>6933</v>
      </c>
      <c r="D143" s="213" t="s">
        <v>6911</v>
      </c>
      <c r="E143" s="213" t="s">
        <v>6876</v>
      </c>
      <c r="F143" s="1001" t="s">
        <v>6916</v>
      </c>
      <c r="G143" s="213" t="s">
        <v>6885</v>
      </c>
      <c r="H143" s="213" t="s">
        <v>6856</v>
      </c>
      <c r="I143" s="213" t="s">
        <v>6925</v>
      </c>
      <c r="J143" s="213" t="s">
        <v>6914</v>
      </c>
      <c r="K143" s="213" t="s">
        <v>6906</v>
      </c>
      <c r="L143" s="213" t="s">
        <v>6905</v>
      </c>
      <c r="M143" s="213" t="s">
        <v>6910</v>
      </c>
      <c r="N143" s="987"/>
      <c r="O143" s="987"/>
      <c r="P143" s="987"/>
      <c r="Q143" s="988" t="s">
        <v>4876</v>
      </c>
      <c r="R143" s="988" t="s">
        <v>4876</v>
      </c>
      <c r="S143" s="988" t="s">
        <v>4876</v>
      </c>
      <c r="T143" s="988" t="s">
        <v>4876</v>
      </c>
      <c r="U143" s="988" t="s">
        <v>4876</v>
      </c>
      <c r="V143" s="988" t="s">
        <v>4876</v>
      </c>
      <c r="W143" s="988" t="s">
        <v>4876</v>
      </c>
      <c r="X143" s="987"/>
      <c r="Y143" s="987"/>
      <c r="Z143" s="213" t="s">
        <v>6850</v>
      </c>
    </row>
    <row r="144" spans="1:26" ht="21" customHeight="1" x14ac:dyDescent="0.25">
      <c r="A144" s="213" t="s">
        <v>6932</v>
      </c>
      <c r="B144" s="213" t="s">
        <v>6931</v>
      </c>
      <c r="C144" s="992" t="s">
        <v>6931</v>
      </c>
      <c r="D144" s="213" t="s">
        <v>6911</v>
      </c>
      <c r="E144" s="213" t="s">
        <v>6866</v>
      </c>
      <c r="F144" s="991"/>
      <c r="G144" s="213" t="s">
        <v>6885</v>
      </c>
      <c r="H144" s="213" t="s">
        <v>6856</v>
      </c>
      <c r="I144" s="213" t="s">
        <v>6919</v>
      </c>
      <c r="J144" s="213" t="s">
        <v>6854</v>
      </c>
      <c r="K144" s="213" t="s">
        <v>6853</v>
      </c>
      <c r="L144" s="213" t="s">
        <v>6852</v>
      </c>
      <c r="M144" s="213" t="s">
        <v>6910</v>
      </c>
      <c r="N144" s="987"/>
      <c r="O144" s="987"/>
      <c r="P144" s="987"/>
      <c r="Q144" s="987"/>
      <c r="R144" s="986" t="s">
        <v>4876</v>
      </c>
      <c r="S144" s="986" t="s">
        <v>4876</v>
      </c>
      <c r="T144" s="986" t="s">
        <v>4876</v>
      </c>
      <c r="U144" s="986" t="s">
        <v>4876</v>
      </c>
      <c r="V144" s="986" t="s">
        <v>4876</v>
      </c>
      <c r="W144" s="986" t="s">
        <v>4876</v>
      </c>
      <c r="X144" s="987"/>
      <c r="Y144" s="987"/>
      <c r="Z144" s="213" t="s">
        <v>6850</v>
      </c>
    </row>
    <row r="145" spans="1:26" ht="21" customHeight="1" x14ac:dyDescent="0.25">
      <c r="A145" s="213" t="s">
        <v>6930</v>
      </c>
      <c r="B145" s="213" t="s">
        <v>6929</v>
      </c>
      <c r="C145" s="994" t="s">
        <v>6929</v>
      </c>
      <c r="D145" s="213" t="s">
        <v>6911</v>
      </c>
      <c r="E145" s="213" t="s">
        <v>6866</v>
      </c>
      <c r="F145" s="993" t="s">
        <v>6928</v>
      </c>
      <c r="G145" s="213" t="s">
        <v>6885</v>
      </c>
      <c r="H145" s="213" t="s">
        <v>6856</v>
      </c>
      <c r="I145" s="213" t="s">
        <v>6900</v>
      </c>
      <c r="J145" s="213" t="s">
        <v>6907</v>
      </c>
      <c r="K145" s="213" t="s">
        <v>6906</v>
      </c>
      <c r="L145" s="213" t="s">
        <v>6905</v>
      </c>
      <c r="M145" s="213" t="s">
        <v>6910</v>
      </c>
      <c r="N145" s="988" t="s">
        <v>4876</v>
      </c>
      <c r="O145" s="988" t="s">
        <v>4876</v>
      </c>
      <c r="P145" s="988" t="s">
        <v>4876</v>
      </c>
      <c r="Q145" s="987"/>
      <c r="R145" s="987"/>
      <c r="S145" s="987"/>
      <c r="T145" s="987"/>
      <c r="U145" s="987"/>
      <c r="V145" s="987"/>
      <c r="W145" s="988" t="s">
        <v>4876</v>
      </c>
      <c r="X145" s="988" t="s">
        <v>4876</v>
      </c>
      <c r="Y145" s="988" t="s">
        <v>4876</v>
      </c>
      <c r="Z145" s="213" t="s">
        <v>6850</v>
      </c>
    </row>
    <row r="146" spans="1:26" ht="21" customHeight="1" x14ac:dyDescent="0.25">
      <c r="A146" s="213" t="s">
        <v>6927</v>
      </c>
      <c r="B146" s="213" t="s">
        <v>6926</v>
      </c>
      <c r="C146" s="1002" t="s">
        <v>6926</v>
      </c>
      <c r="D146" s="213" t="s">
        <v>6911</v>
      </c>
      <c r="E146" s="213" t="s">
        <v>6866</v>
      </c>
      <c r="F146" s="1001"/>
      <c r="G146" s="213" t="s">
        <v>6885</v>
      </c>
      <c r="H146" s="213" t="s">
        <v>6856</v>
      </c>
      <c r="I146" s="213" t="s">
        <v>6925</v>
      </c>
      <c r="J146" s="213" t="s">
        <v>6854</v>
      </c>
      <c r="K146" s="213" t="s">
        <v>6853</v>
      </c>
      <c r="L146" s="213" t="s">
        <v>6852</v>
      </c>
      <c r="M146" s="213" t="s">
        <v>6910</v>
      </c>
      <c r="N146" s="987"/>
      <c r="O146" s="987"/>
      <c r="P146" s="987"/>
      <c r="Q146" s="986" t="s">
        <v>4876</v>
      </c>
      <c r="R146" s="986" t="s">
        <v>4876</v>
      </c>
      <c r="S146" s="986" t="s">
        <v>4876</v>
      </c>
      <c r="T146" s="986" t="s">
        <v>4876</v>
      </c>
      <c r="U146" s="986" t="s">
        <v>4876</v>
      </c>
      <c r="V146" s="986" t="s">
        <v>4876</v>
      </c>
      <c r="W146" s="986" t="s">
        <v>4876</v>
      </c>
      <c r="X146" s="987"/>
      <c r="Y146" s="987"/>
      <c r="Z146" s="213" t="s">
        <v>6850</v>
      </c>
    </row>
    <row r="147" spans="1:26" ht="21" customHeight="1" x14ac:dyDescent="0.25">
      <c r="A147" s="213" t="s">
        <v>6924</v>
      </c>
      <c r="B147" s="213" t="s">
        <v>6923</v>
      </c>
      <c r="C147" s="994" t="s">
        <v>6923</v>
      </c>
      <c r="D147" s="213" t="s">
        <v>6911</v>
      </c>
      <c r="E147" s="213" t="s">
        <v>6866</v>
      </c>
      <c r="F147" s="993"/>
      <c r="G147" s="213" t="s">
        <v>6885</v>
      </c>
      <c r="H147" s="213" t="s">
        <v>6856</v>
      </c>
      <c r="I147" s="213" t="s">
        <v>6922</v>
      </c>
      <c r="J147" s="213" t="s">
        <v>6854</v>
      </c>
      <c r="K147" s="213" t="s">
        <v>6853</v>
      </c>
      <c r="L147" s="213" t="s">
        <v>6852</v>
      </c>
      <c r="M147" s="213" t="s">
        <v>6910</v>
      </c>
      <c r="N147" s="987"/>
      <c r="O147" s="987"/>
      <c r="P147" s="988" t="s">
        <v>4876</v>
      </c>
      <c r="Q147" s="988" t="s">
        <v>4876</v>
      </c>
      <c r="R147" s="987"/>
      <c r="S147" s="987"/>
      <c r="T147" s="987"/>
      <c r="U147" s="987"/>
      <c r="V147" s="987"/>
      <c r="W147" s="987"/>
      <c r="X147" s="987"/>
      <c r="Y147" s="987"/>
      <c r="Z147" s="213" t="s">
        <v>6850</v>
      </c>
    </row>
    <row r="148" spans="1:26" ht="21" customHeight="1" x14ac:dyDescent="0.25">
      <c r="A148" s="213" t="s">
        <v>6921</v>
      </c>
      <c r="B148" s="213" t="s">
        <v>6920</v>
      </c>
      <c r="C148" s="994" t="s">
        <v>6920</v>
      </c>
      <c r="D148" s="213" t="s">
        <v>6911</v>
      </c>
      <c r="E148" s="213" t="s">
        <v>6866</v>
      </c>
      <c r="F148" s="993"/>
      <c r="G148" s="213" t="s">
        <v>6885</v>
      </c>
      <c r="H148" s="213" t="s">
        <v>6856</v>
      </c>
      <c r="I148" s="213" t="s">
        <v>6919</v>
      </c>
      <c r="J148" s="213" t="s">
        <v>6854</v>
      </c>
      <c r="K148" s="213" t="s">
        <v>6853</v>
      </c>
      <c r="L148" s="213" t="s">
        <v>6852</v>
      </c>
      <c r="M148" s="213" t="s">
        <v>6910</v>
      </c>
      <c r="N148" s="987"/>
      <c r="O148" s="987"/>
      <c r="P148" s="987"/>
      <c r="Q148" s="987"/>
      <c r="R148" s="986" t="s">
        <v>4876</v>
      </c>
      <c r="S148" s="986" t="s">
        <v>4876</v>
      </c>
      <c r="T148" s="986" t="s">
        <v>4876</v>
      </c>
      <c r="U148" s="986" t="s">
        <v>4876</v>
      </c>
      <c r="V148" s="986" t="s">
        <v>4876</v>
      </c>
      <c r="W148" s="986" t="s">
        <v>4876</v>
      </c>
      <c r="X148" s="987"/>
      <c r="Y148" s="987"/>
      <c r="Z148" s="213" t="s">
        <v>6850</v>
      </c>
    </row>
    <row r="149" spans="1:26" ht="21" customHeight="1" x14ac:dyDescent="0.25">
      <c r="A149" s="213" t="s">
        <v>6918</v>
      </c>
      <c r="B149" s="213" t="s">
        <v>6917</v>
      </c>
      <c r="C149" s="1002" t="s">
        <v>6917</v>
      </c>
      <c r="D149" s="213" t="s">
        <v>6911</v>
      </c>
      <c r="E149" s="213" t="s">
        <v>6866</v>
      </c>
      <c r="F149" s="1001" t="s">
        <v>6916</v>
      </c>
      <c r="G149" s="213"/>
      <c r="H149" s="213" t="s">
        <v>6856</v>
      </c>
      <c r="I149" s="213" t="s">
        <v>6915</v>
      </c>
      <c r="J149" s="213" t="s">
        <v>6914</v>
      </c>
      <c r="K149" s="213" t="s">
        <v>6853</v>
      </c>
      <c r="L149" s="213" t="s">
        <v>6852</v>
      </c>
      <c r="M149" s="213" t="s">
        <v>6910</v>
      </c>
      <c r="N149" s="988" t="s">
        <v>4876</v>
      </c>
      <c r="O149" s="988" t="s">
        <v>4876</v>
      </c>
      <c r="P149" s="988" t="s">
        <v>4876</v>
      </c>
      <c r="Q149" s="987"/>
      <c r="R149" s="987"/>
      <c r="S149" s="987"/>
      <c r="T149" s="987"/>
      <c r="U149" s="987"/>
      <c r="V149" s="988" t="s">
        <v>4876</v>
      </c>
      <c r="W149" s="988" t="s">
        <v>4876</v>
      </c>
      <c r="X149" s="988" t="s">
        <v>4876</v>
      </c>
      <c r="Y149" s="988" t="s">
        <v>4876</v>
      </c>
      <c r="Z149" s="213" t="s">
        <v>6850</v>
      </c>
    </row>
    <row r="150" spans="1:26" ht="21" customHeight="1" x14ac:dyDescent="0.25">
      <c r="A150" s="213" t="s">
        <v>6913</v>
      </c>
      <c r="B150" s="213" t="s">
        <v>6912</v>
      </c>
      <c r="C150" s="1000" t="s">
        <v>6912</v>
      </c>
      <c r="D150" s="213" t="s">
        <v>6911</v>
      </c>
      <c r="E150" s="213" t="s">
        <v>6866</v>
      </c>
      <c r="F150" s="999"/>
      <c r="G150" s="213" t="s">
        <v>6885</v>
      </c>
      <c r="H150" s="213" t="s">
        <v>6856</v>
      </c>
      <c r="I150" s="213" t="s">
        <v>6900</v>
      </c>
      <c r="J150" s="213" t="s">
        <v>6854</v>
      </c>
      <c r="K150" s="213" t="s">
        <v>6853</v>
      </c>
      <c r="L150" s="213" t="s">
        <v>6852</v>
      </c>
      <c r="M150" s="213" t="s">
        <v>6910</v>
      </c>
      <c r="N150" s="986" t="s">
        <v>4876</v>
      </c>
      <c r="O150" s="986" t="s">
        <v>4876</v>
      </c>
      <c r="P150" s="986" t="s">
        <v>4876</v>
      </c>
      <c r="Q150" s="987"/>
      <c r="R150" s="987"/>
      <c r="S150" s="987"/>
      <c r="T150" s="987"/>
      <c r="U150" s="987"/>
      <c r="V150" s="987"/>
      <c r="W150" s="986" t="s">
        <v>4876</v>
      </c>
      <c r="X150" s="986" t="s">
        <v>4876</v>
      </c>
      <c r="Y150" s="986" t="s">
        <v>4876</v>
      </c>
      <c r="Z150" s="213" t="s">
        <v>6850</v>
      </c>
    </row>
    <row r="151" spans="1:26" ht="21" customHeight="1" x14ac:dyDescent="0.25">
      <c r="A151" s="213" t="s">
        <v>6909</v>
      </c>
      <c r="B151" s="213" t="s">
        <v>6908</v>
      </c>
      <c r="C151" s="240" t="s">
        <v>6908</v>
      </c>
      <c r="D151" s="213" t="s">
        <v>6860</v>
      </c>
      <c r="E151" s="213" t="s">
        <v>6902</v>
      </c>
      <c r="F151" s="239" t="s">
        <v>6858</v>
      </c>
      <c r="G151" s="213" t="s">
        <v>6901</v>
      </c>
      <c r="H151" s="213" t="s">
        <v>6856</v>
      </c>
      <c r="I151" s="213" t="s">
        <v>6900</v>
      </c>
      <c r="J151" s="213" t="s">
        <v>6907</v>
      </c>
      <c r="K151" s="213" t="s">
        <v>6906</v>
      </c>
      <c r="L151" s="213" t="s">
        <v>6905</v>
      </c>
      <c r="M151" s="213" t="s">
        <v>6851</v>
      </c>
      <c r="N151" s="988" t="s">
        <v>4876</v>
      </c>
      <c r="O151" s="988" t="s">
        <v>4876</v>
      </c>
      <c r="P151" s="988" t="s">
        <v>4876</v>
      </c>
      <c r="Q151" s="987"/>
      <c r="R151" s="987"/>
      <c r="S151" s="987"/>
      <c r="T151" s="987"/>
      <c r="U151" s="987"/>
      <c r="V151" s="987"/>
      <c r="W151" s="988" t="s">
        <v>4876</v>
      </c>
      <c r="X151" s="988" t="s">
        <v>4876</v>
      </c>
      <c r="Y151" s="988" t="s">
        <v>4876</v>
      </c>
      <c r="Z151" s="213" t="s">
        <v>6850</v>
      </c>
    </row>
    <row r="152" spans="1:26" ht="21" customHeight="1" x14ac:dyDescent="0.25">
      <c r="A152" s="213" t="s">
        <v>6904</v>
      </c>
      <c r="B152" s="213" t="s">
        <v>6903</v>
      </c>
      <c r="C152" s="998" t="s">
        <v>6903</v>
      </c>
      <c r="D152" s="213" t="s">
        <v>6860</v>
      </c>
      <c r="E152" s="213" t="s">
        <v>6902</v>
      </c>
      <c r="F152" s="997"/>
      <c r="G152" s="213" t="s">
        <v>6901</v>
      </c>
      <c r="H152" s="213" t="s">
        <v>6856</v>
      </c>
      <c r="I152" s="213" t="s">
        <v>6900</v>
      </c>
      <c r="J152" s="213" t="s">
        <v>6854</v>
      </c>
      <c r="K152" s="213" t="s">
        <v>6853</v>
      </c>
      <c r="L152" s="213" t="s">
        <v>6852</v>
      </c>
      <c r="M152" s="213" t="s">
        <v>6851</v>
      </c>
      <c r="N152" s="986" t="s">
        <v>4876</v>
      </c>
      <c r="O152" s="986" t="s">
        <v>4876</v>
      </c>
      <c r="P152" s="986" t="s">
        <v>4876</v>
      </c>
      <c r="Q152" s="987"/>
      <c r="R152" s="987"/>
      <c r="S152" s="987"/>
      <c r="T152" s="987"/>
      <c r="U152" s="987"/>
      <c r="V152" s="987"/>
      <c r="W152" s="986" t="s">
        <v>4876</v>
      </c>
      <c r="X152" s="986" t="s">
        <v>4876</v>
      </c>
      <c r="Y152" s="986" t="s">
        <v>4876</v>
      </c>
      <c r="Z152" s="213" t="s">
        <v>6850</v>
      </c>
    </row>
    <row r="153" spans="1:26" ht="21" customHeight="1" x14ac:dyDescent="0.25">
      <c r="A153" s="213" t="s">
        <v>6899</v>
      </c>
      <c r="B153" s="213" t="s">
        <v>6898</v>
      </c>
      <c r="C153" s="240" t="s">
        <v>6898</v>
      </c>
      <c r="D153" s="213" t="s">
        <v>6894</v>
      </c>
      <c r="E153" s="213" t="s">
        <v>6897</v>
      </c>
      <c r="F153" s="239" t="s">
        <v>6858</v>
      </c>
      <c r="G153" s="213"/>
      <c r="H153" s="213" t="s">
        <v>6890</v>
      </c>
      <c r="I153" s="213" t="s">
        <v>6889</v>
      </c>
      <c r="J153" s="213" t="s">
        <v>6854</v>
      </c>
      <c r="K153" s="213" t="s">
        <v>6853</v>
      </c>
      <c r="L153" s="213" t="s">
        <v>6852</v>
      </c>
      <c r="M153" s="213" t="s">
        <v>6888</v>
      </c>
      <c r="N153" s="987" t="s">
        <v>4904</v>
      </c>
      <c r="O153" s="987" t="s">
        <v>4904</v>
      </c>
      <c r="P153" s="987" t="s">
        <v>4904</v>
      </c>
      <c r="Q153" s="987" t="s">
        <v>4904</v>
      </c>
      <c r="R153" s="987" t="s">
        <v>4904</v>
      </c>
      <c r="S153" s="987" t="s">
        <v>4904</v>
      </c>
      <c r="T153" s="987" t="s">
        <v>4904</v>
      </c>
      <c r="U153" s="987" t="s">
        <v>4904</v>
      </c>
      <c r="V153" s="987" t="s">
        <v>4904</v>
      </c>
      <c r="W153" s="987" t="s">
        <v>4904</v>
      </c>
      <c r="X153" s="987" t="s">
        <v>4904</v>
      </c>
      <c r="Y153" s="987" t="s">
        <v>4904</v>
      </c>
      <c r="Z153" s="213" t="s">
        <v>6850</v>
      </c>
    </row>
    <row r="154" spans="1:26" ht="21" customHeight="1" x14ac:dyDescent="0.25">
      <c r="A154" s="213" t="s">
        <v>6896</v>
      </c>
      <c r="B154" s="213" t="s">
        <v>6895</v>
      </c>
      <c r="C154" s="996" t="s">
        <v>6895</v>
      </c>
      <c r="D154" s="213" t="s">
        <v>6894</v>
      </c>
      <c r="E154" s="213" t="s">
        <v>6893</v>
      </c>
      <c r="F154" s="995" t="s">
        <v>6892</v>
      </c>
      <c r="G154" s="213" t="s">
        <v>6891</v>
      </c>
      <c r="H154" s="213" t="s">
        <v>6890</v>
      </c>
      <c r="I154" s="213" t="s">
        <v>6889</v>
      </c>
      <c r="J154" s="213" t="s">
        <v>6854</v>
      </c>
      <c r="K154" s="213" t="s">
        <v>6853</v>
      </c>
      <c r="L154" s="213" t="s">
        <v>6852</v>
      </c>
      <c r="M154" s="213" t="s">
        <v>6888</v>
      </c>
      <c r="N154" s="987" t="s">
        <v>4904</v>
      </c>
      <c r="O154" s="987" t="s">
        <v>4904</v>
      </c>
      <c r="P154" s="987" t="s">
        <v>4904</v>
      </c>
      <c r="Q154" s="987" t="s">
        <v>4904</v>
      </c>
      <c r="R154" s="987" t="s">
        <v>4904</v>
      </c>
      <c r="S154" s="987" t="s">
        <v>4904</v>
      </c>
      <c r="T154" s="987" t="s">
        <v>4904</v>
      </c>
      <c r="U154" s="987" t="s">
        <v>4904</v>
      </c>
      <c r="V154" s="987" t="s">
        <v>4904</v>
      </c>
      <c r="W154" s="987" t="s">
        <v>4904</v>
      </c>
      <c r="X154" s="987" t="s">
        <v>4904</v>
      </c>
      <c r="Y154" s="987" t="s">
        <v>4904</v>
      </c>
      <c r="Z154" s="213" t="s">
        <v>6850</v>
      </c>
    </row>
    <row r="155" spans="1:26" ht="21" customHeight="1" x14ac:dyDescent="0.25">
      <c r="A155" s="213" t="s">
        <v>6887</v>
      </c>
      <c r="B155" s="213" t="s">
        <v>6886</v>
      </c>
      <c r="C155" s="994" t="s">
        <v>6886</v>
      </c>
      <c r="D155" s="213" t="s">
        <v>6860</v>
      </c>
      <c r="E155" s="213" t="s">
        <v>6866</v>
      </c>
      <c r="F155" s="993"/>
      <c r="G155" s="213" t="s">
        <v>6885</v>
      </c>
      <c r="H155" s="213" t="s">
        <v>6856</v>
      </c>
      <c r="I155" s="213" t="s">
        <v>6864</v>
      </c>
      <c r="J155" s="213" t="s">
        <v>6854</v>
      </c>
      <c r="K155" s="213" t="s">
        <v>6853</v>
      </c>
      <c r="L155" s="213" t="s">
        <v>6852</v>
      </c>
      <c r="M155" s="213" t="s">
        <v>6851</v>
      </c>
      <c r="N155" s="987"/>
      <c r="O155" s="987"/>
      <c r="P155" s="987"/>
      <c r="Q155" s="987"/>
      <c r="R155" s="987"/>
      <c r="S155" s="988" t="s">
        <v>4876</v>
      </c>
      <c r="T155" s="988" t="s">
        <v>4876</v>
      </c>
      <c r="U155" s="988" t="s">
        <v>4876</v>
      </c>
      <c r="V155" s="988" t="s">
        <v>4876</v>
      </c>
      <c r="W155" s="988" t="s">
        <v>4876</v>
      </c>
      <c r="X155" s="987"/>
      <c r="Y155" s="987"/>
      <c r="Z155" s="213" t="s">
        <v>6850</v>
      </c>
    </row>
    <row r="156" spans="1:26" ht="21" customHeight="1" x14ac:dyDescent="0.25">
      <c r="A156" s="213" t="s">
        <v>6884</v>
      </c>
      <c r="B156" s="213" t="s">
        <v>6883</v>
      </c>
      <c r="C156" s="992" t="s">
        <v>6883</v>
      </c>
      <c r="D156" s="213" t="s">
        <v>6867</v>
      </c>
      <c r="E156" s="213" t="s">
        <v>6876</v>
      </c>
      <c r="F156" s="991"/>
      <c r="G156" s="213" t="s">
        <v>6870</v>
      </c>
      <c r="H156" s="213" t="s">
        <v>6856</v>
      </c>
      <c r="I156" s="213" t="s">
        <v>6864</v>
      </c>
      <c r="J156" s="213" t="s">
        <v>6854</v>
      </c>
      <c r="K156" s="213" t="s">
        <v>6853</v>
      </c>
      <c r="L156" s="213" t="s">
        <v>6852</v>
      </c>
      <c r="M156" s="213" t="s">
        <v>6863</v>
      </c>
      <c r="N156" s="987"/>
      <c r="O156" s="987"/>
      <c r="P156" s="987"/>
      <c r="Q156" s="987"/>
      <c r="R156" s="987"/>
      <c r="S156" s="986" t="s">
        <v>4876</v>
      </c>
      <c r="T156" s="986" t="s">
        <v>4876</v>
      </c>
      <c r="U156" s="986" t="s">
        <v>4876</v>
      </c>
      <c r="V156" s="986" t="s">
        <v>4876</v>
      </c>
      <c r="W156" s="986" t="s">
        <v>4876</v>
      </c>
      <c r="X156" s="987"/>
      <c r="Y156" s="987"/>
      <c r="Z156" s="213" t="s">
        <v>6850</v>
      </c>
    </row>
    <row r="157" spans="1:26" ht="21" customHeight="1" x14ac:dyDescent="0.25">
      <c r="A157" s="213" t="s">
        <v>6882</v>
      </c>
      <c r="B157" s="213" t="s">
        <v>6881</v>
      </c>
      <c r="C157" s="992" t="s">
        <v>6881</v>
      </c>
      <c r="D157" s="213" t="s">
        <v>6867</v>
      </c>
      <c r="E157" s="213" t="s">
        <v>6876</v>
      </c>
      <c r="F157" s="991"/>
      <c r="G157" s="213" t="s">
        <v>6870</v>
      </c>
      <c r="H157" s="213" t="s">
        <v>6856</v>
      </c>
      <c r="I157" s="213" t="s">
        <v>6864</v>
      </c>
      <c r="J157" s="213" t="s">
        <v>6854</v>
      </c>
      <c r="K157" s="213" t="s">
        <v>6853</v>
      </c>
      <c r="L157" s="213" t="s">
        <v>6852</v>
      </c>
      <c r="M157" s="213" t="s">
        <v>6863</v>
      </c>
      <c r="N157" s="987"/>
      <c r="O157" s="987"/>
      <c r="P157" s="987"/>
      <c r="Q157" s="987"/>
      <c r="R157" s="987"/>
      <c r="S157" s="988" t="s">
        <v>4876</v>
      </c>
      <c r="T157" s="988" t="s">
        <v>4876</v>
      </c>
      <c r="U157" s="988" t="s">
        <v>4876</v>
      </c>
      <c r="V157" s="988" t="s">
        <v>4876</v>
      </c>
      <c r="W157" s="988" t="s">
        <v>4876</v>
      </c>
      <c r="X157" s="987"/>
      <c r="Y157" s="987"/>
      <c r="Z157" s="213" t="s">
        <v>6850</v>
      </c>
    </row>
    <row r="158" spans="1:26" ht="21" customHeight="1" x14ac:dyDescent="0.25">
      <c r="A158" s="213" t="s">
        <v>6880</v>
      </c>
      <c r="B158" s="213" t="s">
        <v>6879</v>
      </c>
      <c r="C158" s="992" t="s">
        <v>6879</v>
      </c>
      <c r="D158" s="213" t="s">
        <v>6867</v>
      </c>
      <c r="E158" s="213" t="s">
        <v>6876</v>
      </c>
      <c r="F158" s="991"/>
      <c r="G158" s="213" t="s">
        <v>6870</v>
      </c>
      <c r="H158" s="213" t="s">
        <v>6856</v>
      </c>
      <c r="I158" s="213" t="s">
        <v>6864</v>
      </c>
      <c r="J158" s="213" t="s">
        <v>6854</v>
      </c>
      <c r="K158" s="213" t="s">
        <v>6853</v>
      </c>
      <c r="L158" s="213" t="s">
        <v>6852</v>
      </c>
      <c r="M158" s="213" t="s">
        <v>6863</v>
      </c>
      <c r="N158" s="987"/>
      <c r="O158" s="987"/>
      <c r="P158" s="987"/>
      <c r="Q158" s="987"/>
      <c r="R158" s="987"/>
      <c r="S158" s="986" t="s">
        <v>4876</v>
      </c>
      <c r="T158" s="986" t="s">
        <v>4876</v>
      </c>
      <c r="U158" s="986" t="s">
        <v>4876</v>
      </c>
      <c r="V158" s="986" t="s">
        <v>4876</v>
      </c>
      <c r="W158" s="986" t="s">
        <v>4876</v>
      </c>
      <c r="X158" s="987"/>
      <c r="Y158" s="987"/>
      <c r="Z158" s="213" t="s">
        <v>6850</v>
      </c>
    </row>
    <row r="159" spans="1:26" ht="21" customHeight="1" x14ac:dyDescent="0.25">
      <c r="A159" s="213" t="s">
        <v>6878</v>
      </c>
      <c r="B159" s="213" t="s">
        <v>6877</v>
      </c>
      <c r="C159" s="992" t="s">
        <v>6877</v>
      </c>
      <c r="D159" s="213" t="s">
        <v>6867</v>
      </c>
      <c r="E159" s="213" t="s">
        <v>6876</v>
      </c>
      <c r="F159" s="991" t="s">
        <v>6875</v>
      </c>
      <c r="G159" s="213"/>
      <c r="H159" s="213" t="s">
        <v>6856</v>
      </c>
      <c r="I159" s="213" t="s">
        <v>6864</v>
      </c>
      <c r="J159" s="213" t="s">
        <v>6874</v>
      </c>
      <c r="K159" s="213" t="s">
        <v>6853</v>
      </c>
      <c r="L159" s="213" t="s">
        <v>6852</v>
      </c>
      <c r="M159" s="213" t="s">
        <v>6863</v>
      </c>
      <c r="N159" s="987"/>
      <c r="O159" s="987"/>
      <c r="P159" s="987"/>
      <c r="Q159" s="987"/>
      <c r="R159" s="987"/>
      <c r="S159" s="988" t="s">
        <v>4876</v>
      </c>
      <c r="T159" s="988" t="s">
        <v>4876</v>
      </c>
      <c r="U159" s="988" t="s">
        <v>4876</v>
      </c>
      <c r="V159" s="988" t="s">
        <v>4876</v>
      </c>
      <c r="W159" s="988" t="s">
        <v>4876</v>
      </c>
      <c r="X159" s="987"/>
      <c r="Y159" s="987"/>
      <c r="Z159" s="213" t="s">
        <v>6850</v>
      </c>
    </row>
    <row r="160" spans="1:26" ht="21" customHeight="1" x14ac:dyDescent="0.25">
      <c r="A160" s="213" t="s">
        <v>6873</v>
      </c>
      <c r="B160" s="213" t="s">
        <v>6872</v>
      </c>
      <c r="C160" s="992" t="s">
        <v>6872</v>
      </c>
      <c r="D160" s="213" t="s">
        <v>6867</v>
      </c>
      <c r="E160" s="213" t="s">
        <v>6871</v>
      </c>
      <c r="F160" s="991"/>
      <c r="G160" s="213" t="s">
        <v>6870</v>
      </c>
      <c r="H160" s="213" t="s">
        <v>6856</v>
      </c>
      <c r="I160" s="213" t="s">
        <v>6864</v>
      </c>
      <c r="J160" s="213" t="s">
        <v>6854</v>
      </c>
      <c r="K160" s="213" t="s">
        <v>6853</v>
      </c>
      <c r="L160" s="213" t="s">
        <v>6852</v>
      </c>
      <c r="M160" s="213" t="s">
        <v>6863</v>
      </c>
      <c r="N160" s="987"/>
      <c r="O160" s="987"/>
      <c r="P160" s="987"/>
      <c r="Q160" s="987"/>
      <c r="R160" s="987"/>
      <c r="S160" s="986" t="s">
        <v>4876</v>
      </c>
      <c r="T160" s="986" t="s">
        <v>4876</v>
      </c>
      <c r="U160" s="986" t="s">
        <v>4876</v>
      </c>
      <c r="V160" s="986" t="s">
        <v>4876</v>
      </c>
      <c r="W160" s="986" t="s">
        <v>4876</v>
      </c>
      <c r="X160" s="987"/>
      <c r="Y160" s="987"/>
      <c r="Z160" s="213" t="s">
        <v>6850</v>
      </c>
    </row>
    <row r="161" spans="1:26" ht="21" customHeight="1" x14ac:dyDescent="0.25">
      <c r="A161" s="213" t="s">
        <v>6869</v>
      </c>
      <c r="B161" s="213" t="s">
        <v>6868</v>
      </c>
      <c r="C161" s="990" t="s">
        <v>6868</v>
      </c>
      <c r="D161" s="213" t="s">
        <v>6867</v>
      </c>
      <c r="E161" s="213" t="s">
        <v>6866</v>
      </c>
      <c r="F161" s="989" t="s">
        <v>6865</v>
      </c>
      <c r="G161" s="213"/>
      <c r="H161" s="213" t="s">
        <v>6856</v>
      </c>
      <c r="I161" s="213" t="s">
        <v>6864</v>
      </c>
      <c r="J161" s="213" t="s">
        <v>6854</v>
      </c>
      <c r="K161" s="213" t="s">
        <v>6853</v>
      </c>
      <c r="L161" s="213" t="s">
        <v>6852</v>
      </c>
      <c r="M161" s="213" t="s">
        <v>6863</v>
      </c>
      <c r="N161" s="987"/>
      <c r="O161" s="987"/>
      <c r="P161" s="987"/>
      <c r="Q161" s="987"/>
      <c r="R161" s="987"/>
      <c r="S161" s="988" t="s">
        <v>4876</v>
      </c>
      <c r="T161" s="988" t="s">
        <v>4876</v>
      </c>
      <c r="U161" s="988" t="s">
        <v>4876</v>
      </c>
      <c r="V161" s="988" t="s">
        <v>4876</v>
      </c>
      <c r="W161" s="988" t="s">
        <v>4876</v>
      </c>
      <c r="X161" s="987"/>
      <c r="Y161" s="987"/>
      <c r="Z161" s="213" t="s">
        <v>6850</v>
      </c>
    </row>
    <row r="162" spans="1:26" ht="21" customHeight="1" x14ac:dyDescent="0.25">
      <c r="A162" s="213" t="s">
        <v>6862</v>
      </c>
      <c r="B162" s="213" t="s">
        <v>6861</v>
      </c>
      <c r="C162" s="240" t="s">
        <v>6861</v>
      </c>
      <c r="D162" s="213" t="s">
        <v>6860</v>
      </c>
      <c r="E162" s="213" t="s">
        <v>6859</v>
      </c>
      <c r="F162" s="239" t="s">
        <v>6858</v>
      </c>
      <c r="G162" s="213" t="s">
        <v>6857</v>
      </c>
      <c r="H162" s="213" t="s">
        <v>6856</v>
      </c>
      <c r="I162" s="213" t="s">
        <v>6855</v>
      </c>
      <c r="J162" s="213" t="s">
        <v>6854</v>
      </c>
      <c r="K162" s="213" t="s">
        <v>6853</v>
      </c>
      <c r="L162" s="213" t="s">
        <v>6852</v>
      </c>
      <c r="M162" s="213" t="s">
        <v>6851</v>
      </c>
      <c r="N162" s="986" t="s">
        <v>4876</v>
      </c>
      <c r="O162" s="986" t="s">
        <v>4876</v>
      </c>
      <c r="P162" s="986" t="s">
        <v>4876</v>
      </c>
      <c r="Q162" s="987"/>
      <c r="R162" s="987"/>
      <c r="S162" s="987"/>
      <c r="T162" s="987"/>
      <c r="U162" s="987"/>
      <c r="V162" s="987"/>
      <c r="W162" s="987"/>
      <c r="X162" s="986" t="s">
        <v>4876</v>
      </c>
      <c r="Y162" s="986" t="s">
        <v>4876</v>
      </c>
      <c r="Z162" s="213" t="s">
        <v>6850</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A118-40B8-4F31-8F04-DE9D893D0150}">
  <dimension ref="B1:K1145"/>
  <sheetViews>
    <sheetView zoomScaleNormal="100" workbookViewId="0">
      <selection activeCell="H1" sqref="H1"/>
    </sheetView>
  </sheetViews>
  <sheetFormatPr baseColWidth="10" defaultColWidth="9" defaultRowHeight="15" x14ac:dyDescent="0.25"/>
  <cols>
    <col min="1" max="1" width="9" style="810"/>
    <col min="2" max="2" width="14" style="810" customWidth="1"/>
    <col min="3" max="3" width="10.5" style="810" customWidth="1"/>
    <col min="4" max="4" width="9" style="810" customWidth="1"/>
    <col min="5" max="5" width="26" style="810" customWidth="1"/>
    <col min="6" max="6" width="22" style="810" customWidth="1"/>
    <col min="7" max="7" width="32" style="810" customWidth="1"/>
    <col min="8" max="8" width="22" style="810" customWidth="1"/>
    <col min="9" max="9" width="56" style="810" customWidth="1"/>
    <col min="10" max="16384" width="9" style="810"/>
  </cols>
  <sheetData>
    <row r="1" spans="2:11" ht="39" customHeight="1" x14ac:dyDescent="0.25">
      <c r="B1" s="1128" t="s">
        <v>7448</v>
      </c>
      <c r="C1" s="1128" t="s">
        <v>7447</v>
      </c>
      <c r="D1" s="1128" t="s">
        <v>7343</v>
      </c>
      <c r="E1" s="1128" t="s">
        <v>7446</v>
      </c>
      <c r="F1" s="1128" t="s">
        <v>7366</v>
      </c>
      <c r="G1" s="1128" t="s">
        <v>7445</v>
      </c>
      <c r="H1" s="1128" t="s">
        <v>7336</v>
      </c>
      <c r="I1" s="1128" t="s">
        <v>5343</v>
      </c>
    </row>
    <row r="2" spans="2:11" ht="31.5" x14ac:dyDescent="0.25">
      <c r="B2" s="170" t="s">
        <v>7325</v>
      </c>
      <c r="C2" s="986" t="s">
        <v>4876</v>
      </c>
      <c r="D2" s="197" t="s">
        <v>7317</v>
      </c>
      <c r="E2" s="170" t="s">
        <v>7316</v>
      </c>
      <c r="F2" s="197" t="s">
        <v>521</v>
      </c>
      <c r="G2" s="197" t="s">
        <v>6974</v>
      </c>
      <c r="H2" s="197" t="s">
        <v>6856</v>
      </c>
      <c r="I2" s="197" t="s">
        <v>6851</v>
      </c>
      <c r="K2" s="1127" t="s">
        <v>7423</v>
      </c>
    </row>
    <row r="3" spans="2:11" ht="31.5" x14ac:dyDescent="0.25">
      <c r="B3" s="170" t="s">
        <v>7387</v>
      </c>
      <c r="C3" s="988" t="s">
        <v>4876</v>
      </c>
      <c r="D3" s="197" t="s">
        <v>7317</v>
      </c>
      <c r="E3" s="170" t="s">
        <v>7316</v>
      </c>
      <c r="F3" s="197" t="s">
        <v>521</v>
      </c>
      <c r="G3" s="197" t="s">
        <v>6974</v>
      </c>
      <c r="H3" s="197" t="s">
        <v>6856</v>
      </c>
      <c r="I3" s="197" t="s">
        <v>6851</v>
      </c>
      <c r="K3" s="1126" t="s">
        <v>7422</v>
      </c>
    </row>
    <row r="4" spans="2:11" ht="31.5" x14ac:dyDescent="0.25">
      <c r="B4" s="170" t="s">
        <v>7323</v>
      </c>
      <c r="C4" s="986" t="s">
        <v>4876</v>
      </c>
      <c r="D4" s="197" t="s">
        <v>7317</v>
      </c>
      <c r="E4" s="170" t="s">
        <v>7316</v>
      </c>
      <c r="F4" s="197" t="s">
        <v>521</v>
      </c>
      <c r="G4" s="197" t="s">
        <v>6974</v>
      </c>
      <c r="H4" s="197" t="s">
        <v>6856</v>
      </c>
      <c r="I4" s="197" t="s">
        <v>6851</v>
      </c>
    </row>
    <row r="5" spans="2:11" ht="31.5" x14ac:dyDescent="0.25">
      <c r="B5" s="170" t="s">
        <v>7394</v>
      </c>
      <c r="C5" s="170" t="s">
        <v>4904</v>
      </c>
      <c r="D5" s="197" t="s">
        <v>7315</v>
      </c>
      <c r="E5" s="170" t="s">
        <v>7314</v>
      </c>
      <c r="F5" s="197" t="s">
        <v>7072</v>
      </c>
      <c r="G5" s="197" t="s">
        <v>6893</v>
      </c>
      <c r="H5" s="197" t="s">
        <v>6980</v>
      </c>
      <c r="I5" s="197" t="s">
        <v>6977</v>
      </c>
    </row>
    <row r="6" spans="2:11" ht="31.5" x14ac:dyDescent="0.25">
      <c r="B6" s="170" t="s">
        <v>7393</v>
      </c>
      <c r="C6" s="170" t="s">
        <v>4904</v>
      </c>
      <c r="D6" s="197" t="s">
        <v>7315</v>
      </c>
      <c r="E6" s="170" t="s">
        <v>7314</v>
      </c>
      <c r="F6" s="197" t="s">
        <v>7072</v>
      </c>
      <c r="G6" s="197" t="s">
        <v>6893</v>
      </c>
      <c r="H6" s="197" t="s">
        <v>6980</v>
      </c>
      <c r="I6" s="197" t="s">
        <v>6977</v>
      </c>
    </row>
    <row r="7" spans="2:11" ht="31.5" x14ac:dyDescent="0.25">
      <c r="B7" s="170" t="s">
        <v>7328</v>
      </c>
      <c r="C7" s="170" t="s">
        <v>4904</v>
      </c>
      <c r="D7" s="197" t="s">
        <v>7315</v>
      </c>
      <c r="E7" s="170" t="s">
        <v>7314</v>
      </c>
      <c r="F7" s="197" t="s">
        <v>7072</v>
      </c>
      <c r="G7" s="197" t="s">
        <v>6893</v>
      </c>
      <c r="H7" s="197" t="s">
        <v>6980</v>
      </c>
      <c r="I7" s="197" t="s">
        <v>6977</v>
      </c>
    </row>
    <row r="8" spans="2:11" ht="31.5" x14ac:dyDescent="0.25">
      <c r="B8" s="170" t="s">
        <v>7390</v>
      </c>
      <c r="C8" s="170" t="s">
        <v>4904</v>
      </c>
      <c r="D8" s="197" t="s">
        <v>7315</v>
      </c>
      <c r="E8" s="170" t="s">
        <v>7314</v>
      </c>
      <c r="F8" s="197" t="s">
        <v>7072</v>
      </c>
      <c r="G8" s="197" t="s">
        <v>6893</v>
      </c>
      <c r="H8" s="197" t="s">
        <v>6980</v>
      </c>
      <c r="I8" s="197" t="s">
        <v>6977</v>
      </c>
    </row>
    <row r="9" spans="2:11" ht="31.5" x14ac:dyDescent="0.25">
      <c r="B9" s="170" t="s">
        <v>7326</v>
      </c>
      <c r="C9" s="988" t="s">
        <v>4876</v>
      </c>
      <c r="D9" s="197" t="s">
        <v>7315</v>
      </c>
      <c r="E9" s="170" t="s">
        <v>7314</v>
      </c>
      <c r="F9" s="197" t="s">
        <v>7072</v>
      </c>
      <c r="G9" s="197" t="s">
        <v>6893</v>
      </c>
      <c r="H9" s="197" t="s">
        <v>6980</v>
      </c>
      <c r="I9" s="197" t="s">
        <v>6977</v>
      </c>
    </row>
    <row r="10" spans="2:11" ht="31.5" x14ac:dyDescent="0.25">
      <c r="B10" s="170" t="s">
        <v>7325</v>
      </c>
      <c r="C10" s="986" t="s">
        <v>4876</v>
      </c>
      <c r="D10" s="197" t="s">
        <v>7315</v>
      </c>
      <c r="E10" s="170" t="s">
        <v>7314</v>
      </c>
      <c r="F10" s="197" t="s">
        <v>7072</v>
      </c>
      <c r="G10" s="197" t="s">
        <v>6893</v>
      </c>
      <c r="H10" s="197" t="s">
        <v>6980</v>
      </c>
      <c r="I10" s="197" t="s">
        <v>6977</v>
      </c>
    </row>
    <row r="11" spans="2:11" ht="31.5" x14ac:dyDescent="0.25">
      <c r="B11" s="170" t="s">
        <v>7387</v>
      </c>
      <c r="C11" s="988" t="s">
        <v>4876</v>
      </c>
      <c r="D11" s="197" t="s">
        <v>7315</v>
      </c>
      <c r="E11" s="170" t="s">
        <v>7314</v>
      </c>
      <c r="F11" s="197" t="s">
        <v>7072</v>
      </c>
      <c r="G11" s="197" t="s">
        <v>6893</v>
      </c>
      <c r="H11" s="197" t="s">
        <v>6980</v>
      </c>
      <c r="I11" s="197" t="s">
        <v>6977</v>
      </c>
    </row>
    <row r="12" spans="2:11" ht="31.5" x14ac:dyDescent="0.25">
      <c r="B12" s="170" t="s">
        <v>7323</v>
      </c>
      <c r="C12" s="986" t="s">
        <v>4876</v>
      </c>
      <c r="D12" s="197" t="s">
        <v>7315</v>
      </c>
      <c r="E12" s="170" t="s">
        <v>7314</v>
      </c>
      <c r="F12" s="197" t="s">
        <v>7072</v>
      </c>
      <c r="G12" s="197" t="s">
        <v>6893</v>
      </c>
      <c r="H12" s="197" t="s">
        <v>6980</v>
      </c>
      <c r="I12" s="197" t="s">
        <v>6977</v>
      </c>
    </row>
    <row r="13" spans="2:11" ht="31.5" x14ac:dyDescent="0.25">
      <c r="B13" s="170" t="s">
        <v>7385</v>
      </c>
      <c r="C13" s="170" t="s">
        <v>4904</v>
      </c>
      <c r="D13" s="197" t="s">
        <v>7315</v>
      </c>
      <c r="E13" s="170" t="s">
        <v>7314</v>
      </c>
      <c r="F13" s="197" t="s">
        <v>7072</v>
      </c>
      <c r="G13" s="197" t="s">
        <v>6893</v>
      </c>
      <c r="H13" s="197" t="s">
        <v>6980</v>
      </c>
      <c r="I13" s="197" t="s">
        <v>6977</v>
      </c>
    </row>
    <row r="14" spans="2:11" ht="31.5" x14ac:dyDescent="0.25">
      <c r="B14" s="170" t="s">
        <v>7382</v>
      </c>
      <c r="C14" s="170" t="s">
        <v>4904</v>
      </c>
      <c r="D14" s="197" t="s">
        <v>7315</v>
      </c>
      <c r="E14" s="170" t="s">
        <v>7314</v>
      </c>
      <c r="F14" s="197" t="s">
        <v>7072</v>
      </c>
      <c r="G14" s="197" t="s">
        <v>6893</v>
      </c>
      <c r="H14" s="197" t="s">
        <v>6980</v>
      </c>
      <c r="I14" s="197" t="s">
        <v>6977</v>
      </c>
    </row>
    <row r="15" spans="2:11" ht="31.5" x14ac:dyDescent="0.25">
      <c r="B15" s="170" t="s">
        <v>7381</v>
      </c>
      <c r="C15" s="170" t="s">
        <v>4904</v>
      </c>
      <c r="D15" s="197" t="s">
        <v>7315</v>
      </c>
      <c r="E15" s="170" t="s">
        <v>7314</v>
      </c>
      <c r="F15" s="197" t="s">
        <v>7072</v>
      </c>
      <c r="G15" s="197" t="s">
        <v>6893</v>
      </c>
      <c r="H15" s="197" t="s">
        <v>6980</v>
      </c>
      <c r="I15" s="197" t="s">
        <v>6977</v>
      </c>
    </row>
    <row r="16" spans="2:11" ht="31.5" x14ac:dyDescent="0.25">
      <c r="B16" s="170" t="s">
        <v>7380</v>
      </c>
      <c r="C16" s="170" t="s">
        <v>4904</v>
      </c>
      <c r="D16" s="197" t="s">
        <v>7315</v>
      </c>
      <c r="E16" s="170" t="s">
        <v>7314</v>
      </c>
      <c r="F16" s="197" t="s">
        <v>7072</v>
      </c>
      <c r="G16" s="197" t="s">
        <v>6893</v>
      </c>
      <c r="H16" s="197" t="s">
        <v>6980</v>
      </c>
      <c r="I16" s="197" t="s">
        <v>6977</v>
      </c>
    </row>
    <row r="17" spans="2:9" ht="31.5" x14ac:dyDescent="0.25">
      <c r="B17" s="170" t="s">
        <v>7394</v>
      </c>
      <c r="C17" s="170" t="s">
        <v>7100</v>
      </c>
      <c r="D17" s="197" t="s">
        <v>7312</v>
      </c>
      <c r="E17" s="170" t="s">
        <v>7311</v>
      </c>
      <c r="F17" s="197" t="s">
        <v>7104</v>
      </c>
      <c r="G17" s="197" t="s">
        <v>7002</v>
      </c>
      <c r="H17" s="197" t="s">
        <v>7103</v>
      </c>
      <c r="I17" s="197" t="s">
        <v>7101</v>
      </c>
    </row>
    <row r="18" spans="2:9" ht="31.5" x14ac:dyDescent="0.25">
      <c r="B18" s="170" t="s">
        <v>7393</v>
      </c>
      <c r="C18" s="170" t="s">
        <v>7100</v>
      </c>
      <c r="D18" s="197" t="s">
        <v>7312</v>
      </c>
      <c r="E18" s="170" t="s">
        <v>7311</v>
      </c>
      <c r="F18" s="197" t="s">
        <v>7104</v>
      </c>
      <c r="G18" s="197" t="s">
        <v>7002</v>
      </c>
      <c r="H18" s="197" t="s">
        <v>7103</v>
      </c>
      <c r="I18" s="197" t="s">
        <v>7101</v>
      </c>
    </row>
    <row r="19" spans="2:9" ht="31.5" x14ac:dyDescent="0.25">
      <c r="B19" s="170" t="s">
        <v>7328</v>
      </c>
      <c r="C19" s="170" t="s">
        <v>7100</v>
      </c>
      <c r="D19" s="197" t="s">
        <v>7312</v>
      </c>
      <c r="E19" s="170" t="s">
        <v>7311</v>
      </c>
      <c r="F19" s="197" t="s">
        <v>7104</v>
      </c>
      <c r="G19" s="197" t="s">
        <v>7002</v>
      </c>
      <c r="H19" s="197" t="s">
        <v>7103</v>
      </c>
      <c r="I19" s="197" t="s">
        <v>7101</v>
      </c>
    </row>
    <row r="20" spans="2:9" ht="31.5" x14ac:dyDescent="0.25">
      <c r="B20" s="170" t="s">
        <v>7390</v>
      </c>
      <c r="C20" s="170" t="s">
        <v>7100</v>
      </c>
      <c r="D20" s="197" t="s">
        <v>7312</v>
      </c>
      <c r="E20" s="170" t="s">
        <v>7311</v>
      </c>
      <c r="F20" s="197" t="s">
        <v>7104</v>
      </c>
      <c r="G20" s="197" t="s">
        <v>7002</v>
      </c>
      <c r="H20" s="197" t="s">
        <v>7103</v>
      </c>
      <c r="I20" s="197" t="s">
        <v>7101</v>
      </c>
    </row>
    <row r="21" spans="2:9" ht="31.5" x14ac:dyDescent="0.25">
      <c r="B21" s="170" t="s">
        <v>7326</v>
      </c>
      <c r="C21" s="170" t="s">
        <v>7100</v>
      </c>
      <c r="D21" s="197" t="s">
        <v>7312</v>
      </c>
      <c r="E21" s="170" t="s">
        <v>7311</v>
      </c>
      <c r="F21" s="197" t="s">
        <v>7104</v>
      </c>
      <c r="G21" s="197" t="s">
        <v>7002</v>
      </c>
      <c r="H21" s="197" t="s">
        <v>7103</v>
      </c>
      <c r="I21" s="197" t="s">
        <v>7101</v>
      </c>
    </row>
    <row r="22" spans="2:9" ht="31.5" x14ac:dyDescent="0.25">
      <c r="B22" s="170" t="s">
        <v>7325</v>
      </c>
      <c r="C22" s="170" t="s">
        <v>7100</v>
      </c>
      <c r="D22" s="197" t="s">
        <v>7312</v>
      </c>
      <c r="E22" s="170" t="s">
        <v>7311</v>
      </c>
      <c r="F22" s="197" t="s">
        <v>7104</v>
      </c>
      <c r="G22" s="197" t="s">
        <v>7002</v>
      </c>
      <c r="H22" s="197" t="s">
        <v>7103</v>
      </c>
      <c r="I22" s="197" t="s">
        <v>7101</v>
      </c>
    </row>
    <row r="23" spans="2:9" ht="31.5" x14ac:dyDescent="0.25">
      <c r="B23" s="170" t="s">
        <v>7387</v>
      </c>
      <c r="C23" s="170" t="s">
        <v>7100</v>
      </c>
      <c r="D23" s="197" t="s">
        <v>7312</v>
      </c>
      <c r="E23" s="170" t="s">
        <v>7311</v>
      </c>
      <c r="F23" s="197" t="s">
        <v>7104</v>
      </c>
      <c r="G23" s="197" t="s">
        <v>7002</v>
      </c>
      <c r="H23" s="197" t="s">
        <v>7103</v>
      </c>
      <c r="I23" s="197" t="s">
        <v>7101</v>
      </c>
    </row>
    <row r="24" spans="2:9" ht="31.5" x14ac:dyDescent="0.25">
      <c r="B24" s="170" t="s">
        <v>7323</v>
      </c>
      <c r="C24" s="170" t="s">
        <v>7100</v>
      </c>
      <c r="D24" s="197" t="s">
        <v>7312</v>
      </c>
      <c r="E24" s="170" t="s">
        <v>7311</v>
      </c>
      <c r="F24" s="197" t="s">
        <v>7104</v>
      </c>
      <c r="G24" s="197" t="s">
        <v>7002</v>
      </c>
      <c r="H24" s="197" t="s">
        <v>7103</v>
      </c>
      <c r="I24" s="197" t="s">
        <v>7101</v>
      </c>
    </row>
    <row r="25" spans="2:9" ht="31.5" x14ac:dyDescent="0.25">
      <c r="B25" s="170" t="s">
        <v>7385</v>
      </c>
      <c r="C25" s="170" t="s">
        <v>7100</v>
      </c>
      <c r="D25" s="197" t="s">
        <v>7312</v>
      </c>
      <c r="E25" s="170" t="s">
        <v>7311</v>
      </c>
      <c r="F25" s="197" t="s">
        <v>7104</v>
      </c>
      <c r="G25" s="197" t="s">
        <v>7002</v>
      </c>
      <c r="H25" s="197" t="s">
        <v>7103</v>
      </c>
      <c r="I25" s="197" t="s">
        <v>7101</v>
      </c>
    </row>
    <row r="26" spans="2:9" ht="31.5" x14ac:dyDescent="0.25">
      <c r="B26" s="170" t="s">
        <v>7382</v>
      </c>
      <c r="C26" s="170" t="s">
        <v>7100</v>
      </c>
      <c r="D26" s="197" t="s">
        <v>7312</v>
      </c>
      <c r="E26" s="170" t="s">
        <v>7311</v>
      </c>
      <c r="F26" s="197" t="s">
        <v>7104</v>
      </c>
      <c r="G26" s="197" t="s">
        <v>7002</v>
      </c>
      <c r="H26" s="197" t="s">
        <v>7103</v>
      </c>
      <c r="I26" s="197" t="s">
        <v>7101</v>
      </c>
    </row>
    <row r="27" spans="2:9" ht="31.5" x14ac:dyDescent="0.25">
      <c r="B27" s="170" t="s">
        <v>7381</v>
      </c>
      <c r="C27" s="170" t="s">
        <v>7100</v>
      </c>
      <c r="D27" s="197" t="s">
        <v>7312</v>
      </c>
      <c r="E27" s="170" t="s">
        <v>7311</v>
      </c>
      <c r="F27" s="197" t="s">
        <v>7104</v>
      </c>
      <c r="G27" s="197" t="s">
        <v>7002</v>
      </c>
      <c r="H27" s="197" t="s">
        <v>7103</v>
      </c>
      <c r="I27" s="197" t="s">
        <v>7101</v>
      </c>
    </row>
    <row r="28" spans="2:9" ht="31.5" x14ac:dyDescent="0.25">
      <c r="B28" s="170" t="s">
        <v>7380</v>
      </c>
      <c r="C28" s="170" t="s">
        <v>7100</v>
      </c>
      <c r="D28" s="197" t="s">
        <v>7312</v>
      </c>
      <c r="E28" s="170" t="s">
        <v>7311</v>
      </c>
      <c r="F28" s="197" t="s">
        <v>7104</v>
      </c>
      <c r="G28" s="197" t="s">
        <v>7002</v>
      </c>
      <c r="H28" s="197" t="s">
        <v>7103</v>
      </c>
      <c r="I28" s="197" t="s">
        <v>7101</v>
      </c>
    </row>
    <row r="29" spans="2:9" ht="31.5" x14ac:dyDescent="0.25">
      <c r="B29" s="170" t="s">
        <v>7385</v>
      </c>
      <c r="C29" s="988" t="s">
        <v>4876</v>
      </c>
      <c r="D29" s="197" t="s">
        <v>7310</v>
      </c>
      <c r="E29" s="170" t="s">
        <v>7309</v>
      </c>
      <c r="F29" s="197" t="s">
        <v>521</v>
      </c>
      <c r="G29" s="197" t="s">
        <v>6974</v>
      </c>
      <c r="H29" s="197" t="s">
        <v>6856</v>
      </c>
      <c r="I29" s="197" t="s">
        <v>6851</v>
      </c>
    </row>
    <row r="30" spans="2:9" ht="31.5" x14ac:dyDescent="0.25">
      <c r="B30" s="170" t="s">
        <v>7382</v>
      </c>
      <c r="C30" s="986" t="s">
        <v>4876</v>
      </c>
      <c r="D30" s="197" t="s">
        <v>7310</v>
      </c>
      <c r="E30" s="170" t="s">
        <v>7309</v>
      </c>
      <c r="F30" s="197" t="s">
        <v>521</v>
      </c>
      <c r="G30" s="197" t="s">
        <v>6974</v>
      </c>
      <c r="H30" s="197" t="s">
        <v>6856</v>
      </c>
      <c r="I30" s="197" t="s">
        <v>6851</v>
      </c>
    </row>
    <row r="31" spans="2:9" ht="31.5" x14ac:dyDescent="0.25">
      <c r="B31" s="170" t="s">
        <v>7381</v>
      </c>
      <c r="C31" s="988" t="s">
        <v>4876</v>
      </c>
      <c r="D31" s="197" t="s">
        <v>7310</v>
      </c>
      <c r="E31" s="170" t="s">
        <v>7309</v>
      </c>
      <c r="F31" s="197" t="s">
        <v>521</v>
      </c>
      <c r="G31" s="197" t="s">
        <v>6974</v>
      </c>
      <c r="H31" s="197" t="s">
        <v>6856</v>
      </c>
      <c r="I31" s="197" t="s">
        <v>6851</v>
      </c>
    </row>
    <row r="32" spans="2:9" ht="31.5" x14ac:dyDescent="0.25">
      <c r="B32" s="170" t="s">
        <v>7326</v>
      </c>
      <c r="C32" s="986" t="s">
        <v>4876</v>
      </c>
      <c r="D32" s="197" t="s">
        <v>7308</v>
      </c>
      <c r="E32" s="170" t="s">
        <v>7307</v>
      </c>
      <c r="F32" s="197" t="s">
        <v>6860</v>
      </c>
      <c r="G32" s="197" t="s">
        <v>6982</v>
      </c>
      <c r="H32" s="197" t="s">
        <v>6856</v>
      </c>
      <c r="I32" s="197" t="s">
        <v>6851</v>
      </c>
    </row>
    <row r="33" spans="2:9" ht="31.5" x14ac:dyDescent="0.25">
      <c r="B33" s="170" t="s">
        <v>7325</v>
      </c>
      <c r="C33" s="988" t="s">
        <v>4876</v>
      </c>
      <c r="D33" s="197" t="s">
        <v>7308</v>
      </c>
      <c r="E33" s="170" t="s">
        <v>7307</v>
      </c>
      <c r="F33" s="197" t="s">
        <v>6860</v>
      </c>
      <c r="G33" s="197" t="s">
        <v>6982</v>
      </c>
      <c r="H33" s="197" t="s">
        <v>6856</v>
      </c>
      <c r="I33" s="197" t="s">
        <v>6851</v>
      </c>
    </row>
    <row r="34" spans="2:9" ht="31.5" x14ac:dyDescent="0.25">
      <c r="B34" s="170" t="s">
        <v>7387</v>
      </c>
      <c r="C34" s="986" t="s">
        <v>4876</v>
      </c>
      <c r="D34" s="197" t="s">
        <v>7308</v>
      </c>
      <c r="E34" s="170" t="s">
        <v>7307</v>
      </c>
      <c r="F34" s="197" t="s">
        <v>6860</v>
      </c>
      <c r="G34" s="197" t="s">
        <v>6982</v>
      </c>
      <c r="H34" s="197" t="s">
        <v>6856</v>
      </c>
      <c r="I34" s="197" t="s">
        <v>6851</v>
      </c>
    </row>
    <row r="35" spans="2:9" ht="31.5" x14ac:dyDescent="0.25">
      <c r="B35" s="170" t="s">
        <v>7323</v>
      </c>
      <c r="C35" s="988" t="s">
        <v>4876</v>
      </c>
      <c r="D35" s="197" t="s">
        <v>7308</v>
      </c>
      <c r="E35" s="170" t="s">
        <v>7307</v>
      </c>
      <c r="F35" s="197" t="s">
        <v>6860</v>
      </c>
      <c r="G35" s="197" t="s">
        <v>6982</v>
      </c>
      <c r="H35" s="197" t="s">
        <v>6856</v>
      </c>
      <c r="I35" s="197" t="s">
        <v>6851</v>
      </c>
    </row>
    <row r="36" spans="2:9" ht="31.5" x14ac:dyDescent="0.25">
      <c r="B36" s="170" t="s">
        <v>7385</v>
      </c>
      <c r="C36" s="986" t="s">
        <v>4876</v>
      </c>
      <c r="D36" s="197" t="s">
        <v>7308</v>
      </c>
      <c r="E36" s="170" t="s">
        <v>7307</v>
      </c>
      <c r="F36" s="197" t="s">
        <v>6860</v>
      </c>
      <c r="G36" s="197" t="s">
        <v>6982</v>
      </c>
      <c r="H36" s="197" t="s">
        <v>6856</v>
      </c>
      <c r="I36" s="197" t="s">
        <v>6851</v>
      </c>
    </row>
    <row r="37" spans="2:9" ht="31.5" x14ac:dyDescent="0.25">
      <c r="B37" s="170" t="s">
        <v>7382</v>
      </c>
      <c r="C37" s="988" t="s">
        <v>4876</v>
      </c>
      <c r="D37" s="197" t="s">
        <v>7308</v>
      </c>
      <c r="E37" s="170" t="s">
        <v>7307</v>
      </c>
      <c r="F37" s="197" t="s">
        <v>6860</v>
      </c>
      <c r="G37" s="197" t="s">
        <v>6982</v>
      </c>
      <c r="H37" s="197" t="s">
        <v>6856</v>
      </c>
      <c r="I37" s="197" t="s">
        <v>6851</v>
      </c>
    </row>
    <row r="38" spans="2:9" ht="31.5" x14ac:dyDescent="0.25">
      <c r="B38" s="170" t="s">
        <v>7381</v>
      </c>
      <c r="C38" s="986" t="s">
        <v>4876</v>
      </c>
      <c r="D38" s="197" t="s">
        <v>7308</v>
      </c>
      <c r="E38" s="170" t="s">
        <v>7307</v>
      </c>
      <c r="F38" s="197" t="s">
        <v>6860</v>
      </c>
      <c r="G38" s="197" t="s">
        <v>6982</v>
      </c>
      <c r="H38" s="197" t="s">
        <v>6856</v>
      </c>
      <c r="I38" s="197" t="s">
        <v>6851</v>
      </c>
    </row>
    <row r="39" spans="2:9" ht="31.5" x14ac:dyDescent="0.25">
      <c r="B39" s="170" t="s">
        <v>7390</v>
      </c>
      <c r="C39" s="988" t="s">
        <v>4876</v>
      </c>
      <c r="D39" s="197" t="s">
        <v>7305</v>
      </c>
      <c r="E39" s="170" t="s">
        <v>7304</v>
      </c>
      <c r="F39" s="197" t="s">
        <v>6860</v>
      </c>
      <c r="G39" s="197" t="s">
        <v>7037</v>
      </c>
      <c r="H39" s="197" t="s">
        <v>6856</v>
      </c>
      <c r="I39" s="197" t="s">
        <v>6851</v>
      </c>
    </row>
    <row r="40" spans="2:9" ht="31.5" x14ac:dyDescent="0.25">
      <c r="B40" s="170" t="s">
        <v>7326</v>
      </c>
      <c r="C40" s="986" t="s">
        <v>4876</v>
      </c>
      <c r="D40" s="197" t="s">
        <v>7305</v>
      </c>
      <c r="E40" s="170" t="s">
        <v>7304</v>
      </c>
      <c r="F40" s="197" t="s">
        <v>6860</v>
      </c>
      <c r="G40" s="197" t="s">
        <v>7037</v>
      </c>
      <c r="H40" s="197" t="s">
        <v>6856</v>
      </c>
      <c r="I40" s="197" t="s">
        <v>6851</v>
      </c>
    </row>
    <row r="41" spans="2:9" ht="31.5" x14ac:dyDescent="0.25">
      <c r="B41" s="170" t="s">
        <v>7325</v>
      </c>
      <c r="C41" s="988" t="s">
        <v>4876</v>
      </c>
      <c r="D41" s="197" t="s">
        <v>7305</v>
      </c>
      <c r="E41" s="170" t="s">
        <v>7304</v>
      </c>
      <c r="F41" s="197" t="s">
        <v>6860</v>
      </c>
      <c r="G41" s="197" t="s">
        <v>7037</v>
      </c>
      <c r="H41" s="197" t="s">
        <v>6856</v>
      </c>
      <c r="I41" s="197" t="s">
        <v>6851</v>
      </c>
    </row>
    <row r="42" spans="2:9" ht="31.5" x14ac:dyDescent="0.25">
      <c r="B42" s="170" t="s">
        <v>7390</v>
      </c>
      <c r="C42" s="986" t="s">
        <v>4876</v>
      </c>
      <c r="D42" s="197" t="s">
        <v>7303</v>
      </c>
      <c r="E42" s="170" t="s">
        <v>7302</v>
      </c>
      <c r="F42" s="197" t="s">
        <v>6860</v>
      </c>
      <c r="G42" s="197" t="s">
        <v>7037</v>
      </c>
      <c r="H42" s="197" t="s">
        <v>6856</v>
      </c>
      <c r="I42" s="197" t="s">
        <v>6851</v>
      </c>
    </row>
    <row r="43" spans="2:9" ht="31.5" x14ac:dyDescent="0.25">
      <c r="B43" s="170" t="s">
        <v>7326</v>
      </c>
      <c r="C43" s="988" t="s">
        <v>4876</v>
      </c>
      <c r="D43" s="197" t="s">
        <v>7303</v>
      </c>
      <c r="E43" s="170" t="s">
        <v>7302</v>
      </c>
      <c r="F43" s="197" t="s">
        <v>6860</v>
      </c>
      <c r="G43" s="197" t="s">
        <v>7037</v>
      </c>
      <c r="H43" s="197" t="s">
        <v>6856</v>
      </c>
      <c r="I43" s="197" t="s">
        <v>6851</v>
      </c>
    </row>
    <row r="44" spans="2:9" ht="31.5" x14ac:dyDescent="0.25">
      <c r="B44" s="170" t="s">
        <v>7325</v>
      </c>
      <c r="C44" s="986" t="s">
        <v>4876</v>
      </c>
      <c r="D44" s="197" t="s">
        <v>7303</v>
      </c>
      <c r="E44" s="170" t="s">
        <v>7302</v>
      </c>
      <c r="F44" s="197" t="s">
        <v>6860</v>
      </c>
      <c r="G44" s="197" t="s">
        <v>7037</v>
      </c>
      <c r="H44" s="197" t="s">
        <v>6856</v>
      </c>
      <c r="I44" s="197" t="s">
        <v>6851</v>
      </c>
    </row>
    <row r="45" spans="2:9" ht="31.5" x14ac:dyDescent="0.25">
      <c r="B45" s="170" t="s">
        <v>7325</v>
      </c>
      <c r="C45" s="988" t="s">
        <v>4876</v>
      </c>
      <c r="D45" s="197" t="s">
        <v>7300</v>
      </c>
      <c r="E45" s="170" t="s">
        <v>7299</v>
      </c>
      <c r="F45" s="197" t="s">
        <v>6867</v>
      </c>
      <c r="G45" s="197" t="s">
        <v>6902</v>
      </c>
      <c r="H45" s="197" t="s">
        <v>6856</v>
      </c>
      <c r="I45" s="197" t="s">
        <v>6851</v>
      </c>
    </row>
    <row r="46" spans="2:9" ht="31.5" x14ac:dyDescent="0.25">
      <c r="B46" s="170" t="s">
        <v>7387</v>
      </c>
      <c r="C46" s="986" t="s">
        <v>4876</v>
      </c>
      <c r="D46" s="197" t="s">
        <v>7300</v>
      </c>
      <c r="E46" s="170" t="s">
        <v>7299</v>
      </c>
      <c r="F46" s="197" t="s">
        <v>6867</v>
      </c>
      <c r="G46" s="197" t="s">
        <v>6902</v>
      </c>
      <c r="H46" s="197" t="s">
        <v>6856</v>
      </c>
      <c r="I46" s="197" t="s">
        <v>6851</v>
      </c>
    </row>
    <row r="47" spans="2:9" ht="31.5" x14ac:dyDescent="0.25">
      <c r="B47" s="170" t="s">
        <v>7323</v>
      </c>
      <c r="C47" s="988" t="s">
        <v>4876</v>
      </c>
      <c r="D47" s="197" t="s">
        <v>7300</v>
      </c>
      <c r="E47" s="170" t="s">
        <v>7299</v>
      </c>
      <c r="F47" s="197" t="s">
        <v>6867</v>
      </c>
      <c r="G47" s="197" t="s">
        <v>6902</v>
      </c>
      <c r="H47" s="197" t="s">
        <v>6856</v>
      </c>
      <c r="I47" s="197" t="s">
        <v>6851</v>
      </c>
    </row>
    <row r="48" spans="2:9" ht="31.5" x14ac:dyDescent="0.25">
      <c r="B48" s="170" t="s">
        <v>7385</v>
      </c>
      <c r="C48" s="986" t="s">
        <v>4876</v>
      </c>
      <c r="D48" s="197" t="s">
        <v>7300</v>
      </c>
      <c r="E48" s="170" t="s">
        <v>7299</v>
      </c>
      <c r="F48" s="197" t="s">
        <v>6867</v>
      </c>
      <c r="G48" s="197" t="s">
        <v>6902</v>
      </c>
      <c r="H48" s="197" t="s">
        <v>6856</v>
      </c>
      <c r="I48" s="197" t="s">
        <v>6851</v>
      </c>
    </row>
    <row r="49" spans="2:9" ht="31.5" x14ac:dyDescent="0.25">
      <c r="B49" s="170" t="s">
        <v>7382</v>
      </c>
      <c r="C49" s="988" t="s">
        <v>4876</v>
      </c>
      <c r="D49" s="197" t="s">
        <v>7300</v>
      </c>
      <c r="E49" s="170" t="s">
        <v>7299</v>
      </c>
      <c r="F49" s="197" t="s">
        <v>6867</v>
      </c>
      <c r="G49" s="197" t="s">
        <v>6902</v>
      </c>
      <c r="H49" s="197" t="s">
        <v>6856</v>
      </c>
      <c r="I49" s="197" t="s">
        <v>6851</v>
      </c>
    </row>
    <row r="50" spans="2:9" ht="31.5" x14ac:dyDescent="0.25">
      <c r="B50" s="170" t="s">
        <v>7394</v>
      </c>
      <c r="C50" s="170" t="s">
        <v>7100</v>
      </c>
      <c r="D50" s="197" t="s">
        <v>7298</v>
      </c>
      <c r="E50" s="170" t="s">
        <v>7297</v>
      </c>
      <c r="F50" s="197" t="s">
        <v>7104</v>
      </c>
      <c r="G50" s="197" t="s">
        <v>6866</v>
      </c>
      <c r="H50" s="197" t="s">
        <v>7103</v>
      </c>
      <c r="I50" s="197" t="s">
        <v>7101</v>
      </c>
    </row>
    <row r="51" spans="2:9" ht="31.5" x14ac:dyDescent="0.25">
      <c r="B51" s="170" t="s">
        <v>7393</v>
      </c>
      <c r="C51" s="170" t="s">
        <v>7100</v>
      </c>
      <c r="D51" s="197" t="s">
        <v>7298</v>
      </c>
      <c r="E51" s="170" t="s">
        <v>7297</v>
      </c>
      <c r="F51" s="197" t="s">
        <v>7104</v>
      </c>
      <c r="G51" s="197" t="s">
        <v>6866</v>
      </c>
      <c r="H51" s="197" t="s">
        <v>7103</v>
      </c>
      <c r="I51" s="197" t="s">
        <v>7101</v>
      </c>
    </row>
    <row r="52" spans="2:9" ht="31.5" x14ac:dyDescent="0.25">
      <c r="B52" s="170" t="s">
        <v>7328</v>
      </c>
      <c r="C52" s="170" t="s">
        <v>7100</v>
      </c>
      <c r="D52" s="197" t="s">
        <v>7298</v>
      </c>
      <c r="E52" s="170" t="s">
        <v>7297</v>
      </c>
      <c r="F52" s="197" t="s">
        <v>7104</v>
      </c>
      <c r="G52" s="197" t="s">
        <v>6866</v>
      </c>
      <c r="H52" s="197" t="s">
        <v>7103</v>
      </c>
      <c r="I52" s="197" t="s">
        <v>7101</v>
      </c>
    </row>
    <row r="53" spans="2:9" ht="31.5" x14ac:dyDescent="0.25">
      <c r="B53" s="170" t="s">
        <v>7390</v>
      </c>
      <c r="C53" s="170" t="s">
        <v>7100</v>
      </c>
      <c r="D53" s="197" t="s">
        <v>7298</v>
      </c>
      <c r="E53" s="170" t="s">
        <v>7297</v>
      </c>
      <c r="F53" s="197" t="s">
        <v>7104</v>
      </c>
      <c r="G53" s="197" t="s">
        <v>6866</v>
      </c>
      <c r="H53" s="197" t="s">
        <v>7103</v>
      </c>
      <c r="I53" s="197" t="s">
        <v>7101</v>
      </c>
    </row>
    <row r="54" spans="2:9" ht="31.5" x14ac:dyDescent="0.25">
      <c r="B54" s="170" t="s">
        <v>7326</v>
      </c>
      <c r="C54" s="170" t="s">
        <v>7100</v>
      </c>
      <c r="D54" s="197" t="s">
        <v>7298</v>
      </c>
      <c r="E54" s="170" t="s">
        <v>7297</v>
      </c>
      <c r="F54" s="197" t="s">
        <v>7104</v>
      </c>
      <c r="G54" s="197" t="s">
        <v>6866</v>
      </c>
      <c r="H54" s="197" t="s">
        <v>7103</v>
      </c>
      <c r="I54" s="197" t="s">
        <v>7101</v>
      </c>
    </row>
    <row r="55" spans="2:9" ht="31.5" x14ac:dyDescent="0.25">
      <c r="B55" s="170" t="s">
        <v>7325</v>
      </c>
      <c r="C55" s="170" t="s">
        <v>7100</v>
      </c>
      <c r="D55" s="197" t="s">
        <v>7298</v>
      </c>
      <c r="E55" s="170" t="s">
        <v>7297</v>
      </c>
      <c r="F55" s="197" t="s">
        <v>7104</v>
      </c>
      <c r="G55" s="197" t="s">
        <v>6866</v>
      </c>
      <c r="H55" s="197" t="s">
        <v>7103</v>
      </c>
      <c r="I55" s="197" t="s">
        <v>7101</v>
      </c>
    </row>
    <row r="56" spans="2:9" ht="31.5" x14ac:dyDescent="0.25">
      <c r="B56" s="170" t="s">
        <v>7387</v>
      </c>
      <c r="C56" s="170" t="s">
        <v>7100</v>
      </c>
      <c r="D56" s="197" t="s">
        <v>7298</v>
      </c>
      <c r="E56" s="170" t="s">
        <v>7297</v>
      </c>
      <c r="F56" s="197" t="s">
        <v>7104</v>
      </c>
      <c r="G56" s="197" t="s">
        <v>6866</v>
      </c>
      <c r="H56" s="197" t="s">
        <v>7103</v>
      </c>
      <c r="I56" s="197" t="s">
        <v>7101</v>
      </c>
    </row>
    <row r="57" spans="2:9" ht="31.5" x14ac:dyDescent="0.25">
      <c r="B57" s="170" t="s">
        <v>7323</v>
      </c>
      <c r="C57" s="170" t="s">
        <v>7100</v>
      </c>
      <c r="D57" s="197" t="s">
        <v>7298</v>
      </c>
      <c r="E57" s="170" t="s">
        <v>7297</v>
      </c>
      <c r="F57" s="197" t="s">
        <v>7104</v>
      </c>
      <c r="G57" s="197" t="s">
        <v>6866</v>
      </c>
      <c r="H57" s="197" t="s">
        <v>7103</v>
      </c>
      <c r="I57" s="197" t="s">
        <v>7101</v>
      </c>
    </row>
    <row r="58" spans="2:9" ht="31.5" x14ac:dyDescent="0.25">
      <c r="B58" s="170" t="s">
        <v>7385</v>
      </c>
      <c r="C58" s="170" t="s">
        <v>7100</v>
      </c>
      <c r="D58" s="197" t="s">
        <v>7298</v>
      </c>
      <c r="E58" s="170" t="s">
        <v>7297</v>
      </c>
      <c r="F58" s="197" t="s">
        <v>7104</v>
      </c>
      <c r="G58" s="197" t="s">
        <v>6866</v>
      </c>
      <c r="H58" s="197" t="s">
        <v>7103</v>
      </c>
      <c r="I58" s="197" t="s">
        <v>7101</v>
      </c>
    </row>
    <row r="59" spans="2:9" ht="31.5" x14ac:dyDescent="0.25">
      <c r="B59" s="170" t="s">
        <v>7382</v>
      </c>
      <c r="C59" s="170" t="s">
        <v>7100</v>
      </c>
      <c r="D59" s="197" t="s">
        <v>7298</v>
      </c>
      <c r="E59" s="170" t="s">
        <v>7297</v>
      </c>
      <c r="F59" s="197" t="s">
        <v>7104</v>
      </c>
      <c r="G59" s="197" t="s">
        <v>6866</v>
      </c>
      <c r="H59" s="197" t="s">
        <v>7103</v>
      </c>
      <c r="I59" s="197" t="s">
        <v>7101</v>
      </c>
    </row>
    <row r="60" spans="2:9" ht="31.5" x14ac:dyDescent="0.25">
      <c r="B60" s="170" t="s">
        <v>7381</v>
      </c>
      <c r="C60" s="170" t="s">
        <v>7100</v>
      </c>
      <c r="D60" s="197" t="s">
        <v>7298</v>
      </c>
      <c r="E60" s="170" t="s">
        <v>7297</v>
      </c>
      <c r="F60" s="197" t="s">
        <v>7104</v>
      </c>
      <c r="G60" s="197" t="s">
        <v>6866</v>
      </c>
      <c r="H60" s="197" t="s">
        <v>7103</v>
      </c>
      <c r="I60" s="197" t="s">
        <v>7101</v>
      </c>
    </row>
    <row r="61" spans="2:9" ht="31.5" x14ac:dyDescent="0.25">
      <c r="B61" s="170" t="s">
        <v>7380</v>
      </c>
      <c r="C61" s="170" t="s">
        <v>7100</v>
      </c>
      <c r="D61" s="197" t="s">
        <v>7298</v>
      </c>
      <c r="E61" s="170" t="s">
        <v>7297</v>
      </c>
      <c r="F61" s="197" t="s">
        <v>7104</v>
      </c>
      <c r="G61" s="197" t="s">
        <v>6866</v>
      </c>
      <c r="H61" s="197" t="s">
        <v>7103</v>
      </c>
      <c r="I61" s="197" t="s">
        <v>7101</v>
      </c>
    </row>
    <row r="62" spans="2:9" ht="31.5" x14ac:dyDescent="0.25">
      <c r="B62" s="170" t="s">
        <v>7394</v>
      </c>
      <c r="C62" s="170" t="s">
        <v>7100</v>
      </c>
      <c r="D62" s="197" t="s">
        <v>7296</v>
      </c>
      <c r="E62" s="170" t="s">
        <v>7295</v>
      </c>
      <c r="F62" s="197" t="s">
        <v>7104</v>
      </c>
      <c r="G62" s="197" t="s">
        <v>7037</v>
      </c>
      <c r="H62" s="197" t="s">
        <v>7103</v>
      </c>
      <c r="I62" s="197" t="s">
        <v>7101</v>
      </c>
    </row>
    <row r="63" spans="2:9" ht="31.5" x14ac:dyDescent="0.25">
      <c r="B63" s="170" t="s">
        <v>7393</v>
      </c>
      <c r="C63" s="170" t="s">
        <v>7100</v>
      </c>
      <c r="D63" s="197" t="s">
        <v>7296</v>
      </c>
      <c r="E63" s="170" t="s">
        <v>7295</v>
      </c>
      <c r="F63" s="197" t="s">
        <v>7104</v>
      </c>
      <c r="G63" s="197" t="s">
        <v>7037</v>
      </c>
      <c r="H63" s="197" t="s">
        <v>7103</v>
      </c>
      <c r="I63" s="197" t="s">
        <v>7101</v>
      </c>
    </row>
    <row r="64" spans="2:9" ht="31.5" x14ac:dyDescent="0.25">
      <c r="B64" s="170" t="s">
        <v>7328</v>
      </c>
      <c r="C64" s="170" t="s">
        <v>7100</v>
      </c>
      <c r="D64" s="197" t="s">
        <v>7296</v>
      </c>
      <c r="E64" s="170" t="s">
        <v>7295</v>
      </c>
      <c r="F64" s="197" t="s">
        <v>7104</v>
      </c>
      <c r="G64" s="197" t="s">
        <v>7037</v>
      </c>
      <c r="H64" s="197" t="s">
        <v>7103</v>
      </c>
      <c r="I64" s="197" t="s">
        <v>7101</v>
      </c>
    </row>
    <row r="65" spans="2:9" ht="31.5" x14ac:dyDescent="0.25">
      <c r="B65" s="170" t="s">
        <v>7390</v>
      </c>
      <c r="C65" s="170" t="s">
        <v>7100</v>
      </c>
      <c r="D65" s="197" t="s">
        <v>7296</v>
      </c>
      <c r="E65" s="170" t="s">
        <v>7295</v>
      </c>
      <c r="F65" s="197" t="s">
        <v>7104</v>
      </c>
      <c r="G65" s="197" t="s">
        <v>7037</v>
      </c>
      <c r="H65" s="197" t="s">
        <v>7103</v>
      </c>
      <c r="I65" s="197" t="s">
        <v>7101</v>
      </c>
    </row>
    <row r="66" spans="2:9" ht="31.5" x14ac:dyDescent="0.25">
      <c r="B66" s="170" t="s">
        <v>7326</v>
      </c>
      <c r="C66" s="170" t="s">
        <v>7100</v>
      </c>
      <c r="D66" s="197" t="s">
        <v>7296</v>
      </c>
      <c r="E66" s="170" t="s">
        <v>7295</v>
      </c>
      <c r="F66" s="197" t="s">
        <v>7104</v>
      </c>
      <c r="G66" s="197" t="s">
        <v>7037</v>
      </c>
      <c r="H66" s="197" t="s">
        <v>7103</v>
      </c>
      <c r="I66" s="197" t="s">
        <v>7101</v>
      </c>
    </row>
    <row r="67" spans="2:9" ht="31.5" x14ac:dyDescent="0.25">
      <c r="B67" s="170" t="s">
        <v>7325</v>
      </c>
      <c r="C67" s="170" t="s">
        <v>7100</v>
      </c>
      <c r="D67" s="197" t="s">
        <v>7296</v>
      </c>
      <c r="E67" s="170" t="s">
        <v>7295</v>
      </c>
      <c r="F67" s="197" t="s">
        <v>7104</v>
      </c>
      <c r="G67" s="197" t="s">
        <v>7037</v>
      </c>
      <c r="H67" s="197" t="s">
        <v>7103</v>
      </c>
      <c r="I67" s="197" t="s">
        <v>7101</v>
      </c>
    </row>
    <row r="68" spans="2:9" ht="31.5" x14ac:dyDescent="0.25">
      <c r="B68" s="170" t="s">
        <v>7387</v>
      </c>
      <c r="C68" s="170" t="s">
        <v>7100</v>
      </c>
      <c r="D68" s="197" t="s">
        <v>7296</v>
      </c>
      <c r="E68" s="170" t="s">
        <v>7295</v>
      </c>
      <c r="F68" s="197" t="s">
        <v>7104</v>
      </c>
      <c r="G68" s="197" t="s">
        <v>7037</v>
      </c>
      <c r="H68" s="197" t="s">
        <v>7103</v>
      </c>
      <c r="I68" s="197" t="s">
        <v>7101</v>
      </c>
    </row>
    <row r="69" spans="2:9" ht="31.5" x14ac:dyDescent="0.25">
      <c r="B69" s="170" t="s">
        <v>7323</v>
      </c>
      <c r="C69" s="170" t="s">
        <v>7100</v>
      </c>
      <c r="D69" s="197" t="s">
        <v>7296</v>
      </c>
      <c r="E69" s="170" t="s">
        <v>7295</v>
      </c>
      <c r="F69" s="197" t="s">
        <v>7104</v>
      </c>
      <c r="G69" s="197" t="s">
        <v>7037</v>
      </c>
      <c r="H69" s="197" t="s">
        <v>7103</v>
      </c>
      <c r="I69" s="197" t="s">
        <v>7101</v>
      </c>
    </row>
    <row r="70" spans="2:9" ht="31.5" x14ac:dyDescent="0.25">
      <c r="B70" s="170" t="s">
        <v>7385</v>
      </c>
      <c r="C70" s="170" t="s">
        <v>7100</v>
      </c>
      <c r="D70" s="197" t="s">
        <v>7296</v>
      </c>
      <c r="E70" s="170" t="s">
        <v>7295</v>
      </c>
      <c r="F70" s="197" t="s">
        <v>7104</v>
      </c>
      <c r="G70" s="197" t="s">
        <v>7037</v>
      </c>
      <c r="H70" s="197" t="s">
        <v>7103</v>
      </c>
      <c r="I70" s="197" t="s">
        <v>7101</v>
      </c>
    </row>
    <row r="71" spans="2:9" ht="31.5" x14ac:dyDescent="0.25">
      <c r="B71" s="170" t="s">
        <v>7382</v>
      </c>
      <c r="C71" s="170" t="s">
        <v>7100</v>
      </c>
      <c r="D71" s="197" t="s">
        <v>7296</v>
      </c>
      <c r="E71" s="170" t="s">
        <v>7295</v>
      </c>
      <c r="F71" s="197" t="s">
        <v>7104</v>
      </c>
      <c r="G71" s="197" t="s">
        <v>7037</v>
      </c>
      <c r="H71" s="197" t="s">
        <v>7103</v>
      </c>
      <c r="I71" s="197" t="s">
        <v>7101</v>
      </c>
    </row>
    <row r="72" spans="2:9" ht="31.5" x14ac:dyDescent="0.25">
      <c r="B72" s="170" t="s">
        <v>7381</v>
      </c>
      <c r="C72" s="170" t="s">
        <v>7100</v>
      </c>
      <c r="D72" s="197" t="s">
        <v>7296</v>
      </c>
      <c r="E72" s="170" t="s">
        <v>7295</v>
      </c>
      <c r="F72" s="197" t="s">
        <v>7104</v>
      </c>
      <c r="G72" s="197" t="s">
        <v>7037</v>
      </c>
      <c r="H72" s="197" t="s">
        <v>7103</v>
      </c>
      <c r="I72" s="197" t="s">
        <v>7101</v>
      </c>
    </row>
    <row r="73" spans="2:9" ht="31.5" x14ac:dyDescent="0.25">
      <c r="B73" s="170" t="s">
        <v>7380</v>
      </c>
      <c r="C73" s="170" t="s">
        <v>7100</v>
      </c>
      <c r="D73" s="197" t="s">
        <v>7296</v>
      </c>
      <c r="E73" s="170" t="s">
        <v>7295</v>
      </c>
      <c r="F73" s="197" t="s">
        <v>7104</v>
      </c>
      <c r="G73" s="197" t="s">
        <v>7037</v>
      </c>
      <c r="H73" s="197" t="s">
        <v>7103</v>
      </c>
      <c r="I73" s="197" t="s">
        <v>7101</v>
      </c>
    </row>
    <row r="74" spans="2:9" ht="31.5" x14ac:dyDescent="0.25">
      <c r="B74" s="170" t="s">
        <v>7394</v>
      </c>
      <c r="C74" s="170" t="s">
        <v>7100</v>
      </c>
      <c r="D74" s="197" t="s">
        <v>7294</v>
      </c>
      <c r="E74" s="170" t="s">
        <v>7293</v>
      </c>
      <c r="F74" s="197" t="s">
        <v>7104</v>
      </c>
      <c r="G74" s="197" t="s">
        <v>7292</v>
      </c>
      <c r="H74" s="197" t="s">
        <v>7103</v>
      </c>
      <c r="I74" s="197" t="s">
        <v>7101</v>
      </c>
    </row>
    <row r="75" spans="2:9" ht="31.5" x14ac:dyDescent="0.25">
      <c r="B75" s="170" t="s">
        <v>7393</v>
      </c>
      <c r="C75" s="170" t="s">
        <v>7100</v>
      </c>
      <c r="D75" s="197" t="s">
        <v>7294</v>
      </c>
      <c r="E75" s="170" t="s">
        <v>7293</v>
      </c>
      <c r="F75" s="197" t="s">
        <v>7104</v>
      </c>
      <c r="G75" s="197" t="s">
        <v>7292</v>
      </c>
      <c r="H75" s="197" t="s">
        <v>7103</v>
      </c>
      <c r="I75" s="197" t="s">
        <v>7101</v>
      </c>
    </row>
    <row r="76" spans="2:9" ht="31.5" x14ac:dyDescent="0.25">
      <c r="B76" s="170" t="s">
        <v>7328</v>
      </c>
      <c r="C76" s="170" t="s">
        <v>7100</v>
      </c>
      <c r="D76" s="197" t="s">
        <v>7294</v>
      </c>
      <c r="E76" s="170" t="s">
        <v>7293</v>
      </c>
      <c r="F76" s="197" t="s">
        <v>7104</v>
      </c>
      <c r="G76" s="197" t="s">
        <v>7292</v>
      </c>
      <c r="H76" s="197" t="s">
        <v>7103</v>
      </c>
      <c r="I76" s="197" t="s">
        <v>7101</v>
      </c>
    </row>
    <row r="77" spans="2:9" ht="31.5" x14ac:dyDescent="0.25">
      <c r="B77" s="170" t="s">
        <v>7390</v>
      </c>
      <c r="C77" s="170" t="s">
        <v>7100</v>
      </c>
      <c r="D77" s="197" t="s">
        <v>7294</v>
      </c>
      <c r="E77" s="170" t="s">
        <v>7293</v>
      </c>
      <c r="F77" s="197" t="s">
        <v>7104</v>
      </c>
      <c r="G77" s="197" t="s">
        <v>7292</v>
      </c>
      <c r="H77" s="197" t="s">
        <v>7103</v>
      </c>
      <c r="I77" s="197" t="s">
        <v>7101</v>
      </c>
    </row>
    <row r="78" spans="2:9" ht="31.5" x14ac:dyDescent="0.25">
      <c r="B78" s="170" t="s">
        <v>7326</v>
      </c>
      <c r="C78" s="170" t="s">
        <v>7100</v>
      </c>
      <c r="D78" s="197" t="s">
        <v>7294</v>
      </c>
      <c r="E78" s="170" t="s">
        <v>7293</v>
      </c>
      <c r="F78" s="197" t="s">
        <v>7104</v>
      </c>
      <c r="G78" s="197" t="s">
        <v>7292</v>
      </c>
      <c r="H78" s="197" t="s">
        <v>7103</v>
      </c>
      <c r="I78" s="197" t="s">
        <v>7101</v>
      </c>
    </row>
    <row r="79" spans="2:9" ht="31.5" x14ac:dyDescent="0.25">
      <c r="B79" s="170" t="s">
        <v>7325</v>
      </c>
      <c r="C79" s="170" t="s">
        <v>7100</v>
      </c>
      <c r="D79" s="197" t="s">
        <v>7294</v>
      </c>
      <c r="E79" s="170" t="s">
        <v>7293</v>
      </c>
      <c r="F79" s="197" t="s">
        <v>7104</v>
      </c>
      <c r="G79" s="197" t="s">
        <v>7292</v>
      </c>
      <c r="H79" s="197" t="s">
        <v>7103</v>
      </c>
      <c r="I79" s="197" t="s">
        <v>7101</v>
      </c>
    </row>
    <row r="80" spans="2:9" ht="31.5" x14ac:dyDescent="0.25">
      <c r="B80" s="170" t="s">
        <v>7387</v>
      </c>
      <c r="C80" s="170" t="s">
        <v>7100</v>
      </c>
      <c r="D80" s="197" t="s">
        <v>7294</v>
      </c>
      <c r="E80" s="170" t="s">
        <v>7293</v>
      </c>
      <c r="F80" s="197" t="s">
        <v>7104</v>
      </c>
      <c r="G80" s="197" t="s">
        <v>7292</v>
      </c>
      <c r="H80" s="197" t="s">
        <v>7103</v>
      </c>
      <c r="I80" s="197" t="s">
        <v>7101</v>
      </c>
    </row>
    <row r="81" spans="2:9" ht="31.5" x14ac:dyDescent="0.25">
      <c r="B81" s="170" t="s">
        <v>7323</v>
      </c>
      <c r="C81" s="170" t="s">
        <v>7100</v>
      </c>
      <c r="D81" s="197" t="s">
        <v>7294</v>
      </c>
      <c r="E81" s="170" t="s">
        <v>7293</v>
      </c>
      <c r="F81" s="197" t="s">
        <v>7104</v>
      </c>
      <c r="G81" s="197" t="s">
        <v>7292</v>
      </c>
      <c r="H81" s="197" t="s">
        <v>7103</v>
      </c>
      <c r="I81" s="197" t="s">
        <v>7101</v>
      </c>
    </row>
    <row r="82" spans="2:9" ht="31.5" x14ac:dyDescent="0.25">
      <c r="B82" s="170" t="s">
        <v>7385</v>
      </c>
      <c r="C82" s="170" t="s">
        <v>7100</v>
      </c>
      <c r="D82" s="197" t="s">
        <v>7294</v>
      </c>
      <c r="E82" s="170" t="s">
        <v>7293</v>
      </c>
      <c r="F82" s="197" t="s">
        <v>7104</v>
      </c>
      <c r="G82" s="197" t="s">
        <v>7292</v>
      </c>
      <c r="H82" s="197" t="s">
        <v>7103</v>
      </c>
      <c r="I82" s="197" t="s">
        <v>7101</v>
      </c>
    </row>
    <row r="83" spans="2:9" ht="31.5" x14ac:dyDescent="0.25">
      <c r="B83" s="170" t="s">
        <v>7382</v>
      </c>
      <c r="C83" s="170" t="s">
        <v>7100</v>
      </c>
      <c r="D83" s="197" t="s">
        <v>7294</v>
      </c>
      <c r="E83" s="170" t="s">
        <v>7293</v>
      </c>
      <c r="F83" s="197" t="s">
        <v>7104</v>
      </c>
      <c r="G83" s="197" t="s">
        <v>7292</v>
      </c>
      <c r="H83" s="197" t="s">
        <v>7103</v>
      </c>
      <c r="I83" s="197" t="s">
        <v>7101</v>
      </c>
    </row>
    <row r="84" spans="2:9" ht="31.5" x14ac:dyDescent="0.25">
      <c r="B84" s="170" t="s">
        <v>7381</v>
      </c>
      <c r="C84" s="170" t="s">
        <v>7100</v>
      </c>
      <c r="D84" s="197" t="s">
        <v>7294</v>
      </c>
      <c r="E84" s="170" t="s">
        <v>7293</v>
      </c>
      <c r="F84" s="197" t="s">
        <v>7104</v>
      </c>
      <c r="G84" s="197" t="s">
        <v>7292</v>
      </c>
      <c r="H84" s="197" t="s">
        <v>7103</v>
      </c>
      <c r="I84" s="197" t="s">
        <v>7101</v>
      </c>
    </row>
    <row r="85" spans="2:9" ht="31.5" x14ac:dyDescent="0.25">
      <c r="B85" s="170" t="s">
        <v>7380</v>
      </c>
      <c r="C85" s="170" t="s">
        <v>7100</v>
      </c>
      <c r="D85" s="197" t="s">
        <v>7294</v>
      </c>
      <c r="E85" s="170" t="s">
        <v>7293</v>
      </c>
      <c r="F85" s="197" t="s">
        <v>7104</v>
      </c>
      <c r="G85" s="197" t="s">
        <v>7292</v>
      </c>
      <c r="H85" s="197" t="s">
        <v>7103</v>
      </c>
      <c r="I85" s="197" t="s">
        <v>7101</v>
      </c>
    </row>
    <row r="86" spans="2:9" ht="31.5" x14ac:dyDescent="0.25">
      <c r="B86" s="170" t="s">
        <v>7394</v>
      </c>
      <c r="C86" s="170" t="s">
        <v>7100</v>
      </c>
      <c r="D86" s="197" t="s">
        <v>7291</v>
      </c>
      <c r="E86" s="170" t="s">
        <v>7290</v>
      </c>
      <c r="F86" s="197" t="s">
        <v>7104</v>
      </c>
      <c r="G86" s="197" t="s">
        <v>6902</v>
      </c>
      <c r="H86" s="197" t="s">
        <v>7103</v>
      </c>
      <c r="I86" s="197" t="s">
        <v>7101</v>
      </c>
    </row>
    <row r="87" spans="2:9" ht="31.5" x14ac:dyDescent="0.25">
      <c r="B87" s="170" t="s">
        <v>7393</v>
      </c>
      <c r="C87" s="170" t="s">
        <v>7100</v>
      </c>
      <c r="D87" s="197" t="s">
        <v>7291</v>
      </c>
      <c r="E87" s="170" t="s">
        <v>7290</v>
      </c>
      <c r="F87" s="197" t="s">
        <v>7104</v>
      </c>
      <c r="G87" s="197" t="s">
        <v>6902</v>
      </c>
      <c r="H87" s="197" t="s">
        <v>7103</v>
      </c>
      <c r="I87" s="197" t="s">
        <v>7101</v>
      </c>
    </row>
    <row r="88" spans="2:9" ht="31.5" x14ac:dyDescent="0.25">
      <c r="B88" s="170" t="s">
        <v>7328</v>
      </c>
      <c r="C88" s="170" t="s">
        <v>7100</v>
      </c>
      <c r="D88" s="197" t="s">
        <v>7291</v>
      </c>
      <c r="E88" s="170" t="s">
        <v>7290</v>
      </c>
      <c r="F88" s="197" t="s">
        <v>7104</v>
      </c>
      <c r="G88" s="197" t="s">
        <v>6902</v>
      </c>
      <c r="H88" s="197" t="s">
        <v>7103</v>
      </c>
      <c r="I88" s="197" t="s">
        <v>7101</v>
      </c>
    </row>
    <row r="89" spans="2:9" ht="31.5" x14ac:dyDescent="0.25">
      <c r="B89" s="170" t="s">
        <v>7390</v>
      </c>
      <c r="C89" s="170" t="s">
        <v>7100</v>
      </c>
      <c r="D89" s="197" t="s">
        <v>7291</v>
      </c>
      <c r="E89" s="170" t="s">
        <v>7290</v>
      </c>
      <c r="F89" s="197" t="s">
        <v>7104</v>
      </c>
      <c r="G89" s="197" t="s">
        <v>6902</v>
      </c>
      <c r="H89" s="197" t="s">
        <v>7103</v>
      </c>
      <c r="I89" s="197" t="s">
        <v>7101</v>
      </c>
    </row>
    <row r="90" spans="2:9" ht="31.5" x14ac:dyDescent="0.25">
      <c r="B90" s="170" t="s">
        <v>7326</v>
      </c>
      <c r="C90" s="170" t="s">
        <v>7100</v>
      </c>
      <c r="D90" s="197" t="s">
        <v>7291</v>
      </c>
      <c r="E90" s="170" t="s">
        <v>7290</v>
      </c>
      <c r="F90" s="197" t="s">
        <v>7104</v>
      </c>
      <c r="G90" s="197" t="s">
        <v>6902</v>
      </c>
      <c r="H90" s="197" t="s">
        <v>7103</v>
      </c>
      <c r="I90" s="197" t="s">
        <v>7101</v>
      </c>
    </row>
    <row r="91" spans="2:9" ht="31.5" x14ac:dyDescent="0.25">
      <c r="B91" s="170" t="s">
        <v>7325</v>
      </c>
      <c r="C91" s="170" t="s">
        <v>7100</v>
      </c>
      <c r="D91" s="197" t="s">
        <v>7291</v>
      </c>
      <c r="E91" s="170" t="s">
        <v>7290</v>
      </c>
      <c r="F91" s="197" t="s">
        <v>7104</v>
      </c>
      <c r="G91" s="197" t="s">
        <v>6902</v>
      </c>
      <c r="H91" s="197" t="s">
        <v>7103</v>
      </c>
      <c r="I91" s="197" t="s">
        <v>7101</v>
      </c>
    </row>
    <row r="92" spans="2:9" ht="31.5" x14ac:dyDescent="0.25">
      <c r="B92" s="170" t="s">
        <v>7387</v>
      </c>
      <c r="C92" s="170" t="s">
        <v>7100</v>
      </c>
      <c r="D92" s="197" t="s">
        <v>7291</v>
      </c>
      <c r="E92" s="170" t="s">
        <v>7290</v>
      </c>
      <c r="F92" s="197" t="s">
        <v>7104</v>
      </c>
      <c r="G92" s="197" t="s">
        <v>6902</v>
      </c>
      <c r="H92" s="197" t="s">
        <v>7103</v>
      </c>
      <c r="I92" s="197" t="s">
        <v>7101</v>
      </c>
    </row>
    <row r="93" spans="2:9" ht="31.5" x14ac:dyDescent="0.25">
      <c r="B93" s="170" t="s">
        <v>7323</v>
      </c>
      <c r="C93" s="170" t="s">
        <v>7100</v>
      </c>
      <c r="D93" s="197" t="s">
        <v>7291</v>
      </c>
      <c r="E93" s="170" t="s">
        <v>7290</v>
      </c>
      <c r="F93" s="197" t="s">
        <v>7104</v>
      </c>
      <c r="G93" s="197" t="s">
        <v>6902</v>
      </c>
      <c r="H93" s="197" t="s">
        <v>7103</v>
      </c>
      <c r="I93" s="197" t="s">
        <v>7101</v>
      </c>
    </row>
    <row r="94" spans="2:9" ht="31.5" x14ac:dyDescent="0.25">
      <c r="B94" s="170" t="s">
        <v>7385</v>
      </c>
      <c r="C94" s="170" t="s">
        <v>7100</v>
      </c>
      <c r="D94" s="197" t="s">
        <v>7291</v>
      </c>
      <c r="E94" s="170" t="s">
        <v>7290</v>
      </c>
      <c r="F94" s="197" t="s">
        <v>7104</v>
      </c>
      <c r="G94" s="197" t="s">
        <v>6902</v>
      </c>
      <c r="H94" s="197" t="s">
        <v>7103</v>
      </c>
      <c r="I94" s="197" t="s">
        <v>7101</v>
      </c>
    </row>
    <row r="95" spans="2:9" ht="31.5" x14ac:dyDescent="0.25">
      <c r="B95" s="170" t="s">
        <v>7382</v>
      </c>
      <c r="C95" s="170" t="s">
        <v>7100</v>
      </c>
      <c r="D95" s="197" t="s">
        <v>7291</v>
      </c>
      <c r="E95" s="170" t="s">
        <v>7290</v>
      </c>
      <c r="F95" s="197" t="s">
        <v>7104</v>
      </c>
      <c r="G95" s="197" t="s">
        <v>6902</v>
      </c>
      <c r="H95" s="197" t="s">
        <v>7103</v>
      </c>
      <c r="I95" s="197" t="s">
        <v>7101</v>
      </c>
    </row>
    <row r="96" spans="2:9" ht="31.5" x14ac:dyDescent="0.25">
      <c r="B96" s="170" t="s">
        <v>7381</v>
      </c>
      <c r="C96" s="170" t="s">
        <v>7100</v>
      </c>
      <c r="D96" s="197" t="s">
        <v>7291</v>
      </c>
      <c r="E96" s="170" t="s">
        <v>7290</v>
      </c>
      <c r="F96" s="197" t="s">
        <v>7104</v>
      </c>
      <c r="G96" s="197" t="s">
        <v>6902</v>
      </c>
      <c r="H96" s="197" t="s">
        <v>7103</v>
      </c>
      <c r="I96" s="197" t="s">
        <v>7101</v>
      </c>
    </row>
    <row r="97" spans="2:9" ht="31.5" x14ac:dyDescent="0.25">
      <c r="B97" s="170" t="s">
        <v>7380</v>
      </c>
      <c r="C97" s="170" t="s">
        <v>7100</v>
      </c>
      <c r="D97" s="197" t="s">
        <v>7291</v>
      </c>
      <c r="E97" s="170" t="s">
        <v>7290</v>
      </c>
      <c r="F97" s="197" t="s">
        <v>7104</v>
      </c>
      <c r="G97" s="197" t="s">
        <v>6902</v>
      </c>
      <c r="H97" s="197" t="s">
        <v>7103</v>
      </c>
      <c r="I97" s="197" t="s">
        <v>7101</v>
      </c>
    </row>
    <row r="98" spans="2:9" ht="31.5" x14ac:dyDescent="0.25">
      <c r="B98" s="170" t="s">
        <v>7394</v>
      </c>
      <c r="C98" s="170" t="s">
        <v>4904</v>
      </c>
      <c r="D98" s="197" t="s">
        <v>7289</v>
      </c>
      <c r="E98" s="170" t="s">
        <v>7288</v>
      </c>
      <c r="F98" s="197" t="s">
        <v>6860</v>
      </c>
      <c r="G98" s="197" t="s">
        <v>6871</v>
      </c>
      <c r="H98" s="197" t="s">
        <v>6980</v>
      </c>
      <c r="I98" s="197" t="s">
        <v>6977</v>
      </c>
    </row>
    <row r="99" spans="2:9" ht="31.5" x14ac:dyDescent="0.25">
      <c r="B99" s="170" t="s">
        <v>7393</v>
      </c>
      <c r="C99" s="170" t="s">
        <v>4904</v>
      </c>
      <c r="D99" s="197" t="s">
        <v>7289</v>
      </c>
      <c r="E99" s="170" t="s">
        <v>7288</v>
      </c>
      <c r="F99" s="197" t="s">
        <v>6860</v>
      </c>
      <c r="G99" s="197" t="s">
        <v>6871</v>
      </c>
      <c r="H99" s="197" t="s">
        <v>6980</v>
      </c>
      <c r="I99" s="197" t="s">
        <v>6977</v>
      </c>
    </row>
    <row r="100" spans="2:9" ht="31.5" x14ac:dyDescent="0.25">
      <c r="B100" s="170" t="s">
        <v>7328</v>
      </c>
      <c r="C100" s="170" t="s">
        <v>4904</v>
      </c>
      <c r="D100" s="197" t="s">
        <v>7289</v>
      </c>
      <c r="E100" s="170" t="s">
        <v>7288</v>
      </c>
      <c r="F100" s="197" t="s">
        <v>6860</v>
      </c>
      <c r="G100" s="197" t="s">
        <v>6871</v>
      </c>
      <c r="H100" s="197" t="s">
        <v>6980</v>
      </c>
      <c r="I100" s="197" t="s">
        <v>6977</v>
      </c>
    </row>
    <row r="101" spans="2:9" ht="31.5" x14ac:dyDescent="0.25">
      <c r="B101" s="170" t="s">
        <v>7390</v>
      </c>
      <c r="C101" s="986" t="s">
        <v>4876</v>
      </c>
      <c r="D101" s="197" t="s">
        <v>7289</v>
      </c>
      <c r="E101" s="170" t="s">
        <v>7288</v>
      </c>
      <c r="F101" s="197" t="s">
        <v>6860</v>
      </c>
      <c r="G101" s="197" t="s">
        <v>6871</v>
      </c>
      <c r="H101" s="197" t="s">
        <v>6980</v>
      </c>
      <c r="I101" s="197" t="s">
        <v>6977</v>
      </c>
    </row>
    <row r="102" spans="2:9" ht="31.5" x14ac:dyDescent="0.25">
      <c r="B102" s="170" t="s">
        <v>7326</v>
      </c>
      <c r="C102" s="988" t="s">
        <v>4876</v>
      </c>
      <c r="D102" s="197" t="s">
        <v>7289</v>
      </c>
      <c r="E102" s="170" t="s">
        <v>7288</v>
      </c>
      <c r="F102" s="197" t="s">
        <v>6860</v>
      </c>
      <c r="G102" s="197" t="s">
        <v>6871</v>
      </c>
      <c r="H102" s="197" t="s">
        <v>6980</v>
      </c>
      <c r="I102" s="197" t="s">
        <v>6977</v>
      </c>
    </row>
    <row r="103" spans="2:9" ht="31.5" x14ac:dyDescent="0.25">
      <c r="B103" s="170" t="s">
        <v>7325</v>
      </c>
      <c r="C103" s="986" t="s">
        <v>4876</v>
      </c>
      <c r="D103" s="197" t="s">
        <v>7289</v>
      </c>
      <c r="E103" s="170" t="s">
        <v>7288</v>
      </c>
      <c r="F103" s="197" t="s">
        <v>6860</v>
      </c>
      <c r="G103" s="197" t="s">
        <v>6871</v>
      </c>
      <c r="H103" s="197" t="s">
        <v>6980</v>
      </c>
      <c r="I103" s="197" t="s">
        <v>6977</v>
      </c>
    </row>
    <row r="104" spans="2:9" ht="31.5" x14ac:dyDescent="0.25">
      <c r="B104" s="170" t="s">
        <v>7387</v>
      </c>
      <c r="C104" s="988" t="s">
        <v>4876</v>
      </c>
      <c r="D104" s="197" t="s">
        <v>7289</v>
      </c>
      <c r="E104" s="170" t="s">
        <v>7288</v>
      </c>
      <c r="F104" s="197" t="s">
        <v>6860</v>
      </c>
      <c r="G104" s="197" t="s">
        <v>6871</v>
      </c>
      <c r="H104" s="197" t="s">
        <v>6980</v>
      </c>
      <c r="I104" s="197" t="s">
        <v>6977</v>
      </c>
    </row>
    <row r="105" spans="2:9" ht="31.5" x14ac:dyDescent="0.25">
      <c r="B105" s="170" t="s">
        <v>7323</v>
      </c>
      <c r="C105" s="986" t="s">
        <v>4876</v>
      </c>
      <c r="D105" s="197" t="s">
        <v>7289</v>
      </c>
      <c r="E105" s="170" t="s">
        <v>7288</v>
      </c>
      <c r="F105" s="197" t="s">
        <v>6860</v>
      </c>
      <c r="G105" s="197" t="s">
        <v>6871</v>
      </c>
      <c r="H105" s="197" t="s">
        <v>6980</v>
      </c>
      <c r="I105" s="197" t="s">
        <v>6977</v>
      </c>
    </row>
    <row r="106" spans="2:9" ht="31.5" x14ac:dyDescent="0.25">
      <c r="B106" s="170" t="s">
        <v>7385</v>
      </c>
      <c r="C106" s="988" t="s">
        <v>4876</v>
      </c>
      <c r="D106" s="197" t="s">
        <v>7289</v>
      </c>
      <c r="E106" s="170" t="s">
        <v>7288</v>
      </c>
      <c r="F106" s="197" t="s">
        <v>6860</v>
      </c>
      <c r="G106" s="197" t="s">
        <v>6871</v>
      </c>
      <c r="H106" s="197" t="s">
        <v>6980</v>
      </c>
      <c r="I106" s="197" t="s">
        <v>6977</v>
      </c>
    </row>
    <row r="107" spans="2:9" ht="31.5" x14ac:dyDescent="0.25">
      <c r="B107" s="170" t="s">
        <v>7382</v>
      </c>
      <c r="C107" s="986" t="s">
        <v>4876</v>
      </c>
      <c r="D107" s="197" t="s">
        <v>7289</v>
      </c>
      <c r="E107" s="170" t="s">
        <v>7288</v>
      </c>
      <c r="F107" s="197" t="s">
        <v>6860</v>
      </c>
      <c r="G107" s="197" t="s">
        <v>6871</v>
      </c>
      <c r="H107" s="197" t="s">
        <v>6980</v>
      </c>
      <c r="I107" s="197" t="s">
        <v>6977</v>
      </c>
    </row>
    <row r="108" spans="2:9" ht="31.5" x14ac:dyDescent="0.25">
      <c r="B108" s="170" t="s">
        <v>7381</v>
      </c>
      <c r="C108" s="988" t="s">
        <v>4876</v>
      </c>
      <c r="D108" s="197" t="s">
        <v>7289</v>
      </c>
      <c r="E108" s="170" t="s">
        <v>7288</v>
      </c>
      <c r="F108" s="197" t="s">
        <v>6860</v>
      </c>
      <c r="G108" s="197" t="s">
        <v>6871</v>
      </c>
      <c r="H108" s="197" t="s">
        <v>6980</v>
      </c>
      <c r="I108" s="197" t="s">
        <v>6977</v>
      </c>
    </row>
    <row r="109" spans="2:9" ht="31.5" x14ac:dyDescent="0.25">
      <c r="B109" s="170" t="s">
        <v>7380</v>
      </c>
      <c r="C109" s="986" t="s">
        <v>4876</v>
      </c>
      <c r="D109" s="197" t="s">
        <v>7289</v>
      </c>
      <c r="E109" s="170" t="s">
        <v>7288</v>
      </c>
      <c r="F109" s="197" t="s">
        <v>6860</v>
      </c>
      <c r="G109" s="197" t="s">
        <v>6871</v>
      </c>
      <c r="H109" s="197" t="s">
        <v>6980</v>
      </c>
      <c r="I109" s="197" t="s">
        <v>6977</v>
      </c>
    </row>
    <row r="110" spans="2:9" ht="31.5" x14ac:dyDescent="0.25">
      <c r="B110" s="170" t="s">
        <v>7390</v>
      </c>
      <c r="C110" s="988" t="s">
        <v>4876</v>
      </c>
      <c r="D110" s="197" t="s">
        <v>7286</v>
      </c>
      <c r="E110" s="170" t="s">
        <v>7285</v>
      </c>
      <c r="F110" s="197" t="s">
        <v>6894</v>
      </c>
      <c r="G110" s="197" t="s">
        <v>6902</v>
      </c>
      <c r="H110" s="197" t="s">
        <v>6856</v>
      </c>
      <c r="I110" s="197" t="s">
        <v>6851</v>
      </c>
    </row>
    <row r="111" spans="2:9" ht="31.5" x14ac:dyDescent="0.25">
      <c r="B111" s="170" t="s">
        <v>7326</v>
      </c>
      <c r="C111" s="986" t="s">
        <v>4876</v>
      </c>
      <c r="D111" s="197" t="s">
        <v>7286</v>
      </c>
      <c r="E111" s="170" t="s">
        <v>7285</v>
      </c>
      <c r="F111" s="197" t="s">
        <v>6894</v>
      </c>
      <c r="G111" s="197" t="s">
        <v>6902</v>
      </c>
      <c r="H111" s="197" t="s">
        <v>6856</v>
      </c>
      <c r="I111" s="197" t="s">
        <v>6851</v>
      </c>
    </row>
    <row r="112" spans="2:9" ht="31.5" x14ac:dyDescent="0.25">
      <c r="B112" s="170" t="s">
        <v>7325</v>
      </c>
      <c r="C112" s="988" t="s">
        <v>4876</v>
      </c>
      <c r="D112" s="197" t="s">
        <v>7286</v>
      </c>
      <c r="E112" s="170" t="s">
        <v>7285</v>
      </c>
      <c r="F112" s="197" t="s">
        <v>6894</v>
      </c>
      <c r="G112" s="197" t="s">
        <v>6902</v>
      </c>
      <c r="H112" s="197" t="s">
        <v>6856</v>
      </c>
      <c r="I112" s="197" t="s">
        <v>6851</v>
      </c>
    </row>
    <row r="113" spans="2:9" ht="31.5" x14ac:dyDescent="0.25">
      <c r="B113" s="170" t="s">
        <v>7387</v>
      </c>
      <c r="C113" s="986" t="s">
        <v>4876</v>
      </c>
      <c r="D113" s="197" t="s">
        <v>7286</v>
      </c>
      <c r="E113" s="170" t="s">
        <v>7285</v>
      </c>
      <c r="F113" s="197" t="s">
        <v>6894</v>
      </c>
      <c r="G113" s="197" t="s">
        <v>6902</v>
      </c>
      <c r="H113" s="197" t="s">
        <v>6856</v>
      </c>
      <c r="I113" s="197" t="s">
        <v>6851</v>
      </c>
    </row>
    <row r="114" spans="2:9" ht="31.5" x14ac:dyDescent="0.25">
      <c r="B114" s="170" t="s">
        <v>7323</v>
      </c>
      <c r="C114" s="988" t="s">
        <v>4876</v>
      </c>
      <c r="D114" s="197" t="s">
        <v>7286</v>
      </c>
      <c r="E114" s="170" t="s">
        <v>7285</v>
      </c>
      <c r="F114" s="197" t="s">
        <v>6894</v>
      </c>
      <c r="G114" s="197" t="s">
        <v>6902</v>
      </c>
      <c r="H114" s="197" t="s">
        <v>6856</v>
      </c>
      <c r="I114" s="197" t="s">
        <v>6851</v>
      </c>
    </row>
    <row r="115" spans="2:9" ht="31.5" x14ac:dyDescent="0.25">
      <c r="B115" s="170" t="s">
        <v>7385</v>
      </c>
      <c r="C115" s="986" t="s">
        <v>4876</v>
      </c>
      <c r="D115" s="197" t="s">
        <v>7286</v>
      </c>
      <c r="E115" s="170" t="s">
        <v>7285</v>
      </c>
      <c r="F115" s="197" t="s">
        <v>6894</v>
      </c>
      <c r="G115" s="197" t="s">
        <v>6902</v>
      </c>
      <c r="H115" s="197" t="s">
        <v>6856</v>
      </c>
      <c r="I115" s="197" t="s">
        <v>6851</v>
      </c>
    </row>
    <row r="116" spans="2:9" ht="31.5" x14ac:dyDescent="0.25">
      <c r="B116" s="170" t="s">
        <v>7382</v>
      </c>
      <c r="C116" s="988" t="s">
        <v>4876</v>
      </c>
      <c r="D116" s="197" t="s">
        <v>7286</v>
      </c>
      <c r="E116" s="170" t="s">
        <v>7285</v>
      </c>
      <c r="F116" s="197" t="s">
        <v>6894</v>
      </c>
      <c r="G116" s="197" t="s">
        <v>6902</v>
      </c>
      <c r="H116" s="197" t="s">
        <v>6856</v>
      </c>
      <c r="I116" s="197" t="s">
        <v>6851</v>
      </c>
    </row>
    <row r="117" spans="2:9" ht="31.5" x14ac:dyDescent="0.25">
      <c r="B117" s="170" t="s">
        <v>7381</v>
      </c>
      <c r="C117" s="986" t="s">
        <v>4876</v>
      </c>
      <c r="D117" s="197" t="s">
        <v>7286</v>
      </c>
      <c r="E117" s="170" t="s">
        <v>7285</v>
      </c>
      <c r="F117" s="197" t="s">
        <v>6894</v>
      </c>
      <c r="G117" s="197" t="s">
        <v>6902</v>
      </c>
      <c r="H117" s="197" t="s">
        <v>6856</v>
      </c>
      <c r="I117" s="197" t="s">
        <v>6851</v>
      </c>
    </row>
    <row r="118" spans="2:9" ht="31.5" x14ac:dyDescent="0.25">
      <c r="B118" s="170" t="s">
        <v>7328</v>
      </c>
      <c r="C118" s="988" t="s">
        <v>4876</v>
      </c>
      <c r="D118" s="197" t="s">
        <v>7282</v>
      </c>
      <c r="E118" s="170" t="s">
        <v>7281</v>
      </c>
      <c r="F118" s="197" t="s">
        <v>6894</v>
      </c>
      <c r="G118" s="197" t="s">
        <v>6902</v>
      </c>
      <c r="H118" s="197" t="s">
        <v>6856</v>
      </c>
      <c r="I118" s="197" t="s">
        <v>6851</v>
      </c>
    </row>
    <row r="119" spans="2:9" ht="31.5" x14ac:dyDescent="0.25">
      <c r="B119" s="170" t="s">
        <v>7390</v>
      </c>
      <c r="C119" s="986" t="s">
        <v>4876</v>
      </c>
      <c r="D119" s="197" t="s">
        <v>7282</v>
      </c>
      <c r="E119" s="170" t="s">
        <v>7281</v>
      </c>
      <c r="F119" s="197" t="s">
        <v>6894</v>
      </c>
      <c r="G119" s="197" t="s">
        <v>6902</v>
      </c>
      <c r="H119" s="197" t="s">
        <v>6856</v>
      </c>
      <c r="I119" s="197" t="s">
        <v>6851</v>
      </c>
    </row>
    <row r="120" spans="2:9" ht="31.5" x14ac:dyDescent="0.25">
      <c r="B120" s="170" t="s">
        <v>7326</v>
      </c>
      <c r="C120" s="988" t="s">
        <v>4876</v>
      </c>
      <c r="D120" s="197" t="s">
        <v>7282</v>
      </c>
      <c r="E120" s="170" t="s">
        <v>7281</v>
      </c>
      <c r="F120" s="197" t="s">
        <v>6894</v>
      </c>
      <c r="G120" s="197" t="s">
        <v>6902</v>
      </c>
      <c r="H120" s="197" t="s">
        <v>6856</v>
      </c>
      <c r="I120" s="197" t="s">
        <v>6851</v>
      </c>
    </row>
    <row r="121" spans="2:9" ht="31.5" x14ac:dyDescent="0.25">
      <c r="B121" s="170" t="s">
        <v>7325</v>
      </c>
      <c r="C121" s="986" t="s">
        <v>4876</v>
      </c>
      <c r="D121" s="197" t="s">
        <v>7282</v>
      </c>
      <c r="E121" s="170" t="s">
        <v>7281</v>
      </c>
      <c r="F121" s="197" t="s">
        <v>6894</v>
      </c>
      <c r="G121" s="197" t="s">
        <v>6902</v>
      </c>
      <c r="H121" s="197" t="s">
        <v>6856</v>
      </c>
      <c r="I121" s="197" t="s">
        <v>6851</v>
      </c>
    </row>
    <row r="122" spans="2:9" ht="31.5" x14ac:dyDescent="0.25">
      <c r="B122" s="170" t="s">
        <v>7385</v>
      </c>
      <c r="C122" s="988" t="s">
        <v>4876</v>
      </c>
      <c r="D122" s="197" t="s">
        <v>7282</v>
      </c>
      <c r="E122" s="170" t="s">
        <v>7281</v>
      </c>
      <c r="F122" s="197" t="s">
        <v>6894</v>
      </c>
      <c r="G122" s="197" t="s">
        <v>6902</v>
      </c>
      <c r="H122" s="197" t="s">
        <v>6856</v>
      </c>
      <c r="I122" s="197" t="s">
        <v>6851</v>
      </c>
    </row>
    <row r="123" spans="2:9" ht="31.5" x14ac:dyDescent="0.25">
      <c r="B123" s="170" t="s">
        <v>7382</v>
      </c>
      <c r="C123" s="986" t="s">
        <v>4876</v>
      </c>
      <c r="D123" s="197" t="s">
        <v>7282</v>
      </c>
      <c r="E123" s="170" t="s">
        <v>7281</v>
      </c>
      <c r="F123" s="197" t="s">
        <v>6894</v>
      </c>
      <c r="G123" s="197" t="s">
        <v>6902</v>
      </c>
      <c r="H123" s="197" t="s">
        <v>6856</v>
      </c>
      <c r="I123" s="197" t="s">
        <v>6851</v>
      </c>
    </row>
    <row r="124" spans="2:9" ht="31.5" x14ac:dyDescent="0.25">
      <c r="B124" s="170" t="s">
        <v>7381</v>
      </c>
      <c r="C124" s="988" t="s">
        <v>4876</v>
      </c>
      <c r="D124" s="197" t="s">
        <v>7282</v>
      </c>
      <c r="E124" s="170" t="s">
        <v>7281</v>
      </c>
      <c r="F124" s="197" t="s">
        <v>6894</v>
      </c>
      <c r="G124" s="197" t="s">
        <v>6902</v>
      </c>
      <c r="H124" s="197" t="s">
        <v>6856</v>
      </c>
      <c r="I124" s="197" t="s">
        <v>6851</v>
      </c>
    </row>
    <row r="125" spans="2:9" ht="31.5" x14ac:dyDescent="0.25">
      <c r="B125" s="170" t="s">
        <v>7380</v>
      </c>
      <c r="C125" s="986" t="s">
        <v>4876</v>
      </c>
      <c r="D125" s="197" t="s">
        <v>7282</v>
      </c>
      <c r="E125" s="170" t="s">
        <v>7281</v>
      </c>
      <c r="F125" s="197" t="s">
        <v>6894</v>
      </c>
      <c r="G125" s="197" t="s">
        <v>6902</v>
      </c>
      <c r="H125" s="197" t="s">
        <v>6856</v>
      </c>
      <c r="I125" s="197" t="s">
        <v>6851</v>
      </c>
    </row>
    <row r="126" spans="2:9" ht="31.5" x14ac:dyDescent="0.25">
      <c r="B126" s="170" t="s">
        <v>7326</v>
      </c>
      <c r="C126" s="988" t="s">
        <v>4876</v>
      </c>
      <c r="D126" s="197" t="s">
        <v>7280</v>
      </c>
      <c r="E126" s="170" t="s">
        <v>7279</v>
      </c>
      <c r="F126" s="197" t="s">
        <v>521</v>
      </c>
      <c r="G126" s="197" t="s">
        <v>6974</v>
      </c>
      <c r="H126" s="197" t="s">
        <v>6856</v>
      </c>
      <c r="I126" s="197" t="s">
        <v>6851</v>
      </c>
    </row>
    <row r="127" spans="2:9" ht="31.5" x14ac:dyDescent="0.25">
      <c r="B127" s="170" t="s">
        <v>7325</v>
      </c>
      <c r="C127" s="986" t="s">
        <v>4876</v>
      </c>
      <c r="D127" s="197" t="s">
        <v>7280</v>
      </c>
      <c r="E127" s="170" t="s">
        <v>7279</v>
      </c>
      <c r="F127" s="197" t="s">
        <v>521</v>
      </c>
      <c r="G127" s="197" t="s">
        <v>6974</v>
      </c>
      <c r="H127" s="197" t="s">
        <v>6856</v>
      </c>
      <c r="I127" s="197" t="s">
        <v>6851</v>
      </c>
    </row>
    <row r="128" spans="2:9" ht="31.5" x14ac:dyDescent="0.25">
      <c r="B128" s="170" t="s">
        <v>7387</v>
      </c>
      <c r="C128" s="988" t="s">
        <v>4876</v>
      </c>
      <c r="D128" s="197" t="s">
        <v>7280</v>
      </c>
      <c r="E128" s="170" t="s">
        <v>7279</v>
      </c>
      <c r="F128" s="197" t="s">
        <v>521</v>
      </c>
      <c r="G128" s="197" t="s">
        <v>6974</v>
      </c>
      <c r="H128" s="197" t="s">
        <v>6856</v>
      </c>
      <c r="I128" s="197" t="s">
        <v>6851</v>
      </c>
    </row>
    <row r="129" spans="2:9" ht="31.5" x14ac:dyDescent="0.25">
      <c r="B129" s="170" t="s">
        <v>7394</v>
      </c>
      <c r="C129" s="170" t="s">
        <v>4904</v>
      </c>
      <c r="D129" s="197" t="s">
        <v>7278</v>
      </c>
      <c r="E129" s="170" t="s">
        <v>7277</v>
      </c>
      <c r="F129" s="197" t="s">
        <v>6894</v>
      </c>
      <c r="G129" s="197" t="s">
        <v>6897</v>
      </c>
      <c r="H129" s="197" t="s">
        <v>6890</v>
      </c>
      <c r="I129" s="197" t="s">
        <v>6888</v>
      </c>
    </row>
    <row r="130" spans="2:9" ht="31.5" x14ac:dyDescent="0.25">
      <c r="B130" s="170" t="s">
        <v>7393</v>
      </c>
      <c r="C130" s="170" t="s">
        <v>4904</v>
      </c>
      <c r="D130" s="197" t="s">
        <v>7278</v>
      </c>
      <c r="E130" s="170" t="s">
        <v>7277</v>
      </c>
      <c r="F130" s="197" t="s">
        <v>6894</v>
      </c>
      <c r="G130" s="197" t="s">
        <v>6897</v>
      </c>
      <c r="H130" s="197" t="s">
        <v>6890</v>
      </c>
      <c r="I130" s="197" t="s">
        <v>6888</v>
      </c>
    </row>
    <row r="131" spans="2:9" ht="31.5" x14ac:dyDescent="0.25">
      <c r="B131" s="170" t="s">
        <v>7328</v>
      </c>
      <c r="C131" s="170" t="s">
        <v>4904</v>
      </c>
      <c r="D131" s="197" t="s">
        <v>7278</v>
      </c>
      <c r="E131" s="170" t="s">
        <v>7277</v>
      </c>
      <c r="F131" s="197" t="s">
        <v>6894</v>
      </c>
      <c r="G131" s="197" t="s">
        <v>6897</v>
      </c>
      <c r="H131" s="197" t="s">
        <v>6890</v>
      </c>
      <c r="I131" s="197" t="s">
        <v>6888</v>
      </c>
    </row>
    <row r="132" spans="2:9" ht="31.5" x14ac:dyDescent="0.25">
      <c r="B132" s="170" t="s">
        <v>7390</v>
      </c>
      <c r="C132" s="170" t="s">
        <v>4904</v>
      </c>
      <c r="D132" s="197" t="s">
        <v>7278</v>
      </c>
      <c r="E132" s="170" t="s">
        <v>7277</v>
      </c>
      <c r="F132" s="197" t="s">
        <v>6894</v>
      </c>
      <c r="G132" s="197" t="s">
        <v>6897</v>
      </c>
      <c r="H132" s="197" t="s">
        <v>6890</v>
      </c>
      <c r="I132" s="197" t="s">
        <v>6888</v>
      </c>
    </row>
    <row r="133" spans="2:9" ht="31.5" x14ac:dyDescent="0.25">
      <c r="B133" s="170" t="s">
        <v>7326</v>
      </c>
      <c r="C133" s="170" t="s">
        <v>4904</v>
      </c>
      <c r="D133" s="197" t="s">
        <v>7278</v>
      </c>
      <c r="E133" s="170" t="s">
        <v>7277</v>
      </c>
      <c r="F133" s="197" t="s">
        <v>6894</v>
      </c>
      <c r="G133" s="197" t="s">
        <v>6897</v>
      </c>
      <c r="H133" s="197" t="s">
        <v>6890</v>
      </c>
      <c r="I133" s="197" t="s">
        <v>6888</v>
      </c>
    </row>
    <row r="134" spans="2:9" ht="31.5" x14ac:dyDescent="0.25">
      <c r="B134" s="170" t="s">
        <v>7325</v>
      </c>
      <c r="C134" s="170" t="s">
        <v>4904</v>
      </c>
      <c r="D134" s="197" t="s">
        <v>7278</v>
      </c>
      <c r="E134" s="170" t="s">
        <v>7277</v>
      </c>
      <c r="F134" s="197" t="s">
        <v>6894</v>
      </c>
      <c r="G134" s="197" t="s">
        <v>6897</v>
      </c>
      <c r="H134" s="197" t="s">
        <v>6890</v>
      </c>
      <c r="I134" s="197" t="s">
        <v>6888</v>
      </c>
    </row>
    <row r="135" spans="2:9" ht="31.5" x14ac:dyDescent="0.25">
      <c r="B135" s="170" t="s">
        <v>7387</v>
      </c>
      <c r="C135" s="170" t="s">
        <v>4904</v>
      </c>
      <c r="D135" s="197" t="s">
        <v>7278</v>
      </c>
      <c r="E135" s="170" t="s">
        <v>7277</v>
      </c>
      <c r="F135" s="197" t="s">
        <v>6894</v>
      </c>
      <c r="G135" s="197" t="s">
        <v>6897</v>
      </c>
      <c r="H135" s="197" t="s">
        <v>6890</v>
      </c>
      <c r="I135" s="197" t="s">
        <v>6888</v>
      </c>
    </row>
    <row r="136" spans="2:9" ht="31.5" x14ac:dyDescent="0.25">
      <c r="B136" s="170" t="s">
        <v>7323</v>
      </c>
      <c r="C136" s="170" t="s">
        <v>4904</v>
      </c>
      <c r="D136" s="197" t="s">
        <v>7278</v>
      </c>
      <c r="E136" s="170" t="s">
        <v>7277</v>
      </c>
      <c r="F136" s="197" t="s">
        <v>6894</v>
      </c>
      <c r="G136" s="197" t="s">
        <v>6897</v>
      </c>
      <c r="H136" s="197" t="s">
        <v>6890</v>
      </c>
      <c r="I136" s="197" t="s">
        <v>6888</v>
      </c>
    </row>
    <row r="137" spans="2:9" ht="31.5" x14ac:dyDescent="0.25">
      <c r="B137" s="170" t="s">
        <v>7385</v>
      </c>
      <c r="C137" s="170" t="s">
        <v>4904</v>
      </c>
      <c r="D137" s="197" t="s">
        <v>7278</v>
      </c>
      <c r="E137" s="170" t="s">
        <v>7277</v>
      </c>
      <c r="F137" s="197" t="s">
        <v>6894</v>
      </c>
      <c r="G137" s="197" t="s">
        <v>6897</v>
      </c>
      <c r="H137" s="197" t="s">
        <v>6890</v>
      </c>
      <c r="I137" s="197" t="s">
        <v>6888</v>
      </c>
    </row>
    <row r="138" spans="2:9" ht="31.5" x14ac:dyDescent="0.25">
      <c r="B138" s="170" t="s">
        <v>7382</v>
      </c>
      <c r="C138" s="170" t="s">
        <v>4904</v>
      </c>
      <c r="D138" s="197" t="s">
        <v>7278</v>
      </c>
      <c r="E138" s="170" t="s">
        <v>7277</v>
      </c>
      <c r="F138" s="197" t="s">
        <v>6894</v>
      </c>
      <c r="G138" s="197" t="s">
        <v>6897</v>
      </c>
      <c r="H138" s="197" t="s">
        <v>6890</v>
      </c>
      <c r="I138" s="197" t="s">
        <v>6888</v>
      </c>
    </row>
    <row r="139" spans="2:9" ht="31.5" x14ac:dyDescent="0.25">
      <c r="B139" s="170" t="s">
        <v>7381</v>
      </c>
      <c r="C139" s="170" t="s">
        <v>4904</v>
      </c>
      <c r="D139" s="197" t="s">
        <v>7278</v>
      </c>
      <c r="E139" s="170" t="s">
        <v>7277</v>
      </c>
      <c r="F139" s="197" t="s">
        <v>6894</v>
      </c>
      <c r="G139" s="197" t="s">
        <v>6897</v>
      </c>
      <c r="H139" s="197" t="s">
        <v>6890</v>
      </c>
      <c r="I139" s="197" t="s">
        <v>6888</v>
      </c>
    </row>
    <row r="140" spans="2:9" ht="31.5" x14ac:dyDescent="0.25">
      <c r="B140" s="170" t="s">
        <v>7380</v>
      </c>
      <c r="C140" s="170" t="s">
        <v>4904</v>
      </c>
      <c r="D140" s="197" t="s">
        <v>7278</v>
      </c>
      <c r="E140" s="170" t="s">
        <v>7277</v>
      </c>
      <c r="F140" s="197" t="s">
        <v>6894</v>
      </c>
      <c r="G140" s="197" t="s">
        <v>6897</v>
      </c>
      <c r="H140" s="197" t="s">
        <v>6890</v>
      </c>
      <c r="I140" s="197" t="s">
        <v>6888</v>
      </c>
    </row>
    <row r="141" spans="2:9" ht="31.5" x14ac:dyDescent="0.25">
      <c r="B141" s="170" t="s">
        <v>7394</v>
      </c>
      <c r="C141" s="170" t="s">
        <v>4904</v>
      </c>
      <c r="D141" s="197" t="s">
        <v>7276</v>
      </c>
      <c r="E141" s="170" t="s">
        <v>7275</v>
      </c>
      <c r="F141" s="197" t="s">
        <v>6894</v>
      </c>
      <c r="G141" s="197" t="s">
        <v>6897</v>
      </c>
      <c r="H141" s="197" t="s">
        <v>6890</v>
      </c>
      <c r="I141" s="197" t="s">
        <v>6888</v>
      </c>
    </row>
    <row r="142" spans="2:9" ht="31.5" x14ac:dyDescent="0.25">
      <c r="B142" s="170" t="s">
        <v>7393</v>
      </c>
      <c r="C142" s="170" t="s">
        <v>4904</v>
      </c>
      <c r="D142" s="197" t="s">
        <v>7276</v>
      </c>
      <c r="E142" s="170" t="s">
        <v>7275</v>
      </c>
      <c r="F142" s="197" t="s">
        <v>6894</v>
      </c>
      <c r="G142" s="197" t="s">
        <v>6897</v>
      </c>
      <c r="H142" s="197" t="s">
        <v>6890</v>
      </c>
      <c r="I142" s="197" t="s">
        <v>6888</v>
      </c>
    </row>
    <row r="143" spans="2:9" ht="31.5" x14ac:dyDescent="0.25">
      <c r="B143" s="170" t="s">
        <v>7328</v>
      </c>
      <c r="C143" s="170" t="s">
        <v>4904</v>
      </c>
      <c r="D143" s="197" t="s">
        <v>7276</v>
      </c>
      <c r="E143" s="170" t="s">
        <v>7275</v>
      </c>
      <c r="F143" s="197" t="s">
        <v>6894</v>
      </c>
      <c r="G143" s="197" t="s">
        <v>6897</v>
      </c>
      <c r="H143" s="197" t="s">
        <v>6890</v>
      </c>
      <c r="I143" s="197" t="s">
        <v>6888</v>
      </c>
    </row>
    <row r="144" spans="2:9" ht="31.5" x14ac:dyDescent="0.25">
      <c r="B144" s="170" t="s">
        <v>7390</v>
      </c>
      <c r="C144" s="170" t="s">
        <v>4904</v>
      </c>
      <c r="D144" s="197" t="s">
        <v>7276</v>
      </c>
      <c r="E144" s="170" t="s">
        <v>7275</v>
      </c>
      <c r="F144" s="197" t="s">
        <v>6894</v>
      </c>
      <c r="G144" s="197" t="s">
        <v>6897</v>
      </c>
      <c r="H144" s="197" t="s">
        <v>6890</v>
      </c>
      <c r="I144" s="197" t="s">
        <v>6888</v>
      </c>
    </row>
    <row r="145" spans="2:9" ht="31.5" x14ac:dyDescent="0.25">
      <c r="B145" s="170" t="s">
        <v>7326</v>
      </c>
      <c r="C145" s="170" t="s">
        <v>4904</v>
      </c>
      <c r="D145" s="197" t="s">
        <v>7276</v>
      </c>
      <c r="E145" s="170" t="s">
        <v>7275</v>
      </c>
      <c r="F145" s="197" t="s">
        <v>6894</v>
      </c>
      <c r="G145" s="197" t="s">
        <v>6897</v>
      </c>
      <c r="H145" s="197" t="s">
        <v>6890</v>
      </c>
      <c r="I145" s="197" t="s">
        <v>6888</v>
      </c>
    </row>
    <row r="146" spans="2:9" ht="31.5" x14ac:dyDescent="0.25">
      <c r="B146" s="170" t="s">
        <v>7325</v>
      </c>
      <c r="C146" s="170" t="s">
        <v>4904</v>
      </c>
      <c r="D146" s="197" t="s">
        <v>7276</v>
      </c>
      <c r="E146" s="170" t="s">
        <v>7275</v>
      </c>
      <c r="F146" s="197" t="s">
        <v>6894</v>
      </c>
      <c r="G146" s="197" t="s">
        <v>6897</v>
      </c>
      <c r="H146" s="197" t="s">
        <v>6890</v>
      </c>
      <c r="I146" s="197" t="s">
        <v>6888</v>
      </c>
    </row>
    <row r="147" spans="2:9" ht="31.5" x14ac:dyDescent="0.25">
      <c r="B147" s="170" t="s">
        <v>7387</v>
      </c>
      <c r="C147" s="170" t="s">
        <v>4904</v>
      </c>
      <c r="D147" s="197" t="s">
        <v>7276</v>
      </c>
      <c r="E147" s="170" t="s">
        <v>7275</v>
      </c>
      <c r="F147" s="197" t="s">
        <v>6894</v>
      </c>
      <c r="G147" s="197" t="s">
        <v>6897</v>
      </c>
      <c r="H147" s="197" t="s">
        <v>6890</v>
      </c>
      <c r="I147" s="197" t="s">
        <v>6888</v>
      </c>
    </row>
    <row r="148" spans="2:9" ht="31.5" x14ac:dyDescent="0.25">
      <c r="B148" s="170" t="s">
        <v>7323</v>
      </c>
      <c r="C148" s="170" t="s">
        <v>4904</v>
      </c>
      <c r="D148" s="197" t="s">
        <v>7276</v>
      </c>
      <c r="E148" s="170" t="s">
        <v>7275</v>
      </c>
      <c r="F148" s="197" t="s">
        <v>6894</v>
      </c>
      <c r="G148" s="197" t="s">
        <v>6897</v>
      </c>
      <c r="H148" s="197" t="s">
        <v>6890</v>
      </c>
      <c r="I148" s="197" t="s">
        <v>6888</v>
      </c>
    </row>
    <row r="149" spans="2:9" ht="31.5" x14ac:dyDescent="0.25">
      <c r="B149" s="170" t="s">
        <v>7385</v>
      </c>
      <c r="C149" s="170" t="s">
        <v>4904</v>
      </c>
      <c r="D149" s="197" t="s">
        <v>7276</v>
      </c>
      <c r="E149" s="170" t="s">
        <v>7275</v>
      </c>
      <c r="F149" s="197" t="s">
        <v>6894</v>
      </c>
      <c r="G149" s="197" t="s">
        <v>6897</v>
      </c>
      <c r="H149" s="197" t="s">
        <v>6890</v>
      </c>
      <c r="I149" s="197" t="s">
        <v>6888</v>
      </c>
    </row>
    <row r="150" spans="2:9" ht="31.5" x14ac:dyDescent="0.25">
      <c r="B150" s="170" t="s">
        <v>7382</v>
      </c>
      <c r="C150" s="170" t="s">
        <v>4904</v>
      </c>
      <c r="D150" s="197" t="s">
        <v>7276</v>
      </c>
      <c r="E150" s="170" t="s">
        <v>7275</v>
      </c>
      <c r="F150" s="197" t="s">
        <v>6894</v>
      </c>
      <c r="G150" s="197" t="s">
        <v>6897</v>
      </c>
      <c r="H150" s="197" t="s">
        <v>6890</v>
      </c>
      <c r="I150" s="197" t="s">
        <v>6888</v>
      </c>
    </row>
    <row r="151" spans="2:9" ht="31.5" x14ac:dyDescent="0.25">
      <c r="B151" s="170" t="s">
        <v>7381</v>
      </c>
      <c r="C151" s="170" t="s">
        <v>4904</v>
      </c>
      <c r="D151" s="197" t="s">
        <v>7276</v>
      </c>
      <c r="E151" s="170" t="s">
        <v>7275</v>
      </c>
      <c r="F151" s="197" t="s">
        <v>6894</v>
      </c>
      <c r="G151" s="197" t="s">
        <v>6897</v>
      </c>
      <c r="H151" s="197" t="s">
        <v>6890</v>
      </c>
      <c r="I151" s="197" t="s">
        <v>6888</v>
      </c>
    </row>
    <row r="152" spans="2:9" ht="31.5" x14ac:dyDescent="0.25">
      <c r="B152" s="170" t="s">
        <v>7380</v>
      </c>
      <c r="C152" s="170" t="s">
        <v>4904</v>
      </c>
      <c r="D152" s="197" t="s">
        <v>7276</v>
      </c>
      <c r="E152" s="170" t="s">
        <v>7275</v>
      </c>
      <c r="F152" s="197" t="s">
        <v>6894</v>
      </c>
      <c r="G152" s="197" t="s">
        <v>6897</v>
      </c>
      <c r="H152" s="197" t="s">
        <v>6890</v>
      </c>
      <c r="I152" s="197" t="s">
        <v>6888</v>
      </c>
    </row>
    <row r="153" spans="2:9" ht="31.5" x14ac:dyDescent="0.25">
      <c r="B153" s="170" t="s">
        <v>7325</v>
      </c>
      <c r="C153" s="986" t="s">
        <v>4876</v>
      </c>
      <c r="D153" s="197" t="s">
        <v>7274</v>
      </c>
      <c r="E153" s="170" t="s">
        <v>7273</v>
      </c>
      <c r="F153" s="197" t="s">
        <v>6860</v>
      </c>
      <c r="G153" s="197" t="s">
        <v>6902</v>
      </c>
      <c r="H153" s="197" t="s">
        <v>6856</v>
      </c>
      <c r="I153" s="197" t="s">
        <v>6851</v>
      </c>
    </row>
    <row r="154" spans="2:9" ht="31.5" x14ac:dyDescent="0.25">
      <c r="B154" s="170" t="s">
        <v>7387</v>
      </c>
      <c r="C154" s="988" t="s">
        <v>4876</v>
      </c>
      <c r="D154" s="197" t="s">
        <v>7274</v>
      </c>
      <c r="E154" s="170" t="s">
        <v>7273</v>
      </c>
      <c r="F154" s="197" t="s">
        <v>6860</v>
      </c>
      <c r="G154" s="197" t="s">
        <v>6902</v>
      </c>
      <c r="H154" s="197" t="s">
        <v>6856</v>
      </c>
      <c r="I154" s="197" t="s">
        <v>6851</v>
      </c>
    </row>
    <row r="155" spans="2:9" ht="31.5" x14ac:dyDescent="0.25">
      <c r="B155" s="170" t="s">
        <v>7323</v>
      </c>
      <c r="C155" s="986" t="s">
        <v>4876</v>
      </c>
      <c r="D155" s="197" t="s">
        <v>7274</v>
      </c>
      <c r="E155" s="170" t="s">
        <v>7273</v>
      </c>
      <c r="F155" s="197" t="s">
        <v>6860</v>
      </c>
      <c r="G155" s="197" t="s">
        <v>6902</v>
      </c>
      <c r="H155" s="197" t="s">
        <v>6856</v>
      </c>
      <c r="I155" s="197" t="s">
        <v>6851</v>
      </c>
    </row>
    <row r="156" spans="2:9" ht="31.5" x14ac:dyDescent="0.25">
      <c r="B156" s="170" t="s">
        <v>7385</v>
      </c>
      <c r="C156" s="988" t="s">
        <v>4876</v>
      </c>
      <c r="D156" s="197" t="s">
        <v>7274</v>
      </c>
      <c r="E156" s="170" t="s">
        <v>7273</v>
      </c>
      <c r="F156" s="197" t="s">
        <v>6860</v>
      </c>
      <c r="G156" s="197" t="s">
        <v>6902</v>
      </c>
      <c r="H156" s="197" t="s">
        <v>6856</v>
      </c>
      <c r="I156" s="197" t="s">
        <v>6851</v>
      </c>
    </row>
    <row r="157" spans="2:9" ht="31.5" x14ac:dyDescent="0.25">
      <c r="B157" s="170" t="s">
        <v>7382</v>
      </c>
      <c r="C157" s="986" t="s">
        <v>4876</v>
      </c>
      <c r="D157" s="197" t="s">
        <v>7274</v>
      </c>
      <c r="E157" s="170" t="s">
        <v>7273</v>
      </c>
      <c r="F157" s="197" t="s">
        <v>6860</v>
      </c>
      <c r="G157" s="197" t="s">
        <v>6902</v>
      </c>
      <c r="H157" s="197" t="s">
        <v>6856</v>
      </c>
      <c r="I157" s="197" t="s">
        <v>6851</v>
      </c>
    </row>
    <row r="158" spans="2:9" ht="31.5" x14ac:dyDescent="0.25">
      <c r="B158" s="170" t="s">
        <v>7381</v>
      </c>
      <c r="C158" s="988" t="s">
        <v>4876</v>
      </c>
      <c r="D158" s="197" t="s">
        <v>7274</v>
      </c>
      <c r="E158" s="170" t="s">
        <v>7273</v>
      </c>
      <c r="F158" s="197" t="s">
        <v>6860</v>
      </c>
      <c r="G158" s="197" t="s">
        <v>6902</v>
      </c>
      <c r="H158" s="197" t="s">
        <v>6856</v>
      </c>
      <c r="I158" s="197" t="s">
        <v>6851</v>
      </c>
    </row>
    <row r="159" spans="2:9" ht="31.5" x14ac:dyDescent="0.25">
      <c r="B159" s="170" t="s">
        <v>7387</v>
      </c>
      <c r="C159" s="986" t="s">
        <v>4876</v>
      </c>
      <c r="D159" s="197" t="s">
        <v>7272</v>
      </c>
      <c r="E159" s="170" t="s">
        <v>7271</v>
      </c>
      <c r="F159" s="197" t="s">
        <v>521</v>
      </c>
      <c r="G159" s="197" t="s">
        <v>6974</v>
      </c>
      <c r="H159" s="197" t="s">
        <v>6856</v>
      </c>
      <c r="I159" s="197" t="s">
        <v>6851</v>
      </c>
    </row>
    <row r="160" spans="2:9" ht="31.5" x14ac:dyDescent="0.25">
      <c r="B160" s="170" t="s">
        <v>7323</v>
      </c>
      <c r="C160" s="988" t="s">
        <v>4876</v>
      </c>
      <c r="D160" s="197" t="s">
        <v>7272</v>
      </c>
      <c r="E160" s="170" t="s">
        <v>7271</v>
      </c>
      <c r="F160" s="197" t="s">
        <v>521</v>
      </c>
      <c r="G160" s="197" t="s">
        <v>6974</v>
      </c>
      <c r="H160" s="197" t="s">
        <v>6856</v>
      </c>
      <c r="I160" s="197" t="s">
        <v>6851</v>
      </c>
    </row>
    <row r="161" spans="2:9" ht="31.5" x14ac:dyDescent="0.25">
      <c r="B161" s="170" t="s">
        <v>7385</v>
      </c>
      <c r="C161" s="986" t="s">
        <v>4876</v>
      </c>
      <c r="D161" s="197" t="s">
        <v>7272</v>
      </c>
      <c r="E161" s="170" t="s">
        <v>7271</v>
      </c>
      <c r="F161" s="197" t="s">
        <v>521</v>
      </c>
      <c r="G161" s="197" t="s">
        <v>6974</v>
      </c>
      <c r="H161" s="197" t="s">
        <v>6856</v>
      </c>
      <c r="I161" s="197" t="s">
        <v>6851</v>
      </c>
    </row>
    <row r="162" spans="2:9" ht="31.5" x14ac:dyDescent="0.25">
      <c r="B162" s="170" t="s">
        <v>7394</v>
      </c>
      <c r="C162" s="988" t="s">
        <v>4876</v>
      </c>
      <c r="D162" s="197" t="s">
        <v>7270</v>
      </c>
      <c r="E162" s="170" t="s">
        <v>7269</v>
      </c>
      <c r="F162" s="197" t="s">
        <v>6860</v>
      </c>
      <c r="G162" s="197" t="s">
        <v>6902</v>
      </c>
      <c r="H162" s="197" t="s">
        <v>6856</v>
      </c>
      <c r="I162" s="197" t="s">
        <v>6851</v>
      </c>
    </row>
    <row r="163" spans="2:9" ht="31.5" x14ac:dyDescent="0.25">
      <c r="B163" s="170" t="s">
        <v>7393</v>
      </c>
      <c r="C163" s="986" t="s">
        <v>4876</v>
      </c>
      <c r="D163" s="197" t="s">
        <v>7270</v>
      </c>
      <c r="E163" s="170" t="s">
        <v>7269</v>
      </c>
      <c r="F163" s="197" t="s">
        <v>6860</v>
      </c>
      <c r="G163" s="197" t="s">
        <v>6902</v>
      </c>
      <c r="H163" s="197" t="s">
        <v>6856</v>
      </c>
      <c r="I163" s="197" t="s">
        <v>6851</v>
      </c>
    </row>
    <row r="164" spans="2:9" ht="31.5" x14ac:dyDescent="0.25">
      <c r="B164" s="170" t="s">
        <v>7381</v>
      </c>
      <c r="C164" s="988" t="s">
        <v>4876</v>
      </c>
      <c r="D164" s="197" t="s">
        <v>7270</v>
      </c>
      <c r="E164" s="170" t="s">
        <v>7269</v>
      </c>
      <c r="F164" s="197" t="s">
        <v>6860</v>
      </c>
      <c r="G164" s="197" t="s">
        <v>6902</v>
      </c>
      <c r="H164" s="197" t="s">
        <v>6856</v>
      </c>
      <c r="I164" s="197" t="s">
        <v>6851</v>
      </c>
    </row>
    <row r="165" spans="2:9" ht="31.5" x14ac:dyDescent="0.25">
      <c r="B165" s="170" t="s">
        <v>7380</v>
      </c>
      <c r="C165" s="986" t="s">
        <v>4876</v>
      </c>
      <c r="D165" s="197" t="s">
        <v>7270</v>
      </c>
      <c r="E165" s="170" t="s">
        <v>7269</v>
      </c>
      <c r="F165" s="197" t="s">
        <v>6860</v>
      </c>
      <c r="G165" s="197" t="s">
        <v>6902</v>
      </c>
      <c r="H165" s="197" t="s">
        <v>6856</v>
      </c>
      <c r="I165" s="197" t="s">
        <v>6851</v>
      </c>
    </row>
    <row r="166" spans="2:9" ht="31.5" x14ac:dyDescent="0.25">
      <c r="B166" s="170" t="s">
        <v>7394</v>
      </c>
      <c r="C166" s="988" t="s">
        <v>4876</v>
      </c>
      <c r="D166" s="197" t="s">
        <v>7268</v>
      </c>
      <c r="E166" s="170" t="s">
        <v>7267</v>
      </c>
      <c r="F166" s="197" t="s">
        <v>6860</v>
      </c>
      <c r="G166" s="197" t="s">
        <v>6876</v>
      </c>
      <c r="H166" s="197" t="s">
        <v>6856</v>
      </c>
      <c r="I166" s="197" t="s">
        <v>6851</v>
      </c>
    </row>
    <row r="167" spans="2:9" ht="31.5" x14ac:dyDescent="0.25">
      <c r="B167" s="170" t="s">
        <v>7393</v>
      </c>
      <c r="C167" s="986" t="s">
        <v>4876</v>
      </c>
      <c r="D167" s="197" t="s">
        <v>7268</v>
      </c>
      <c r="E167" s="170" t="s">
        <v>7267</v>
      </c>
      <c r="F167" s="197" t="s">
        <v>6860</v>
      </c>
      <c r="G167" s="197" t="s">
        <v>6876</v>
      </c>
      <c r="H167" s="197" t="s">
        <v>6856</v>
      </c>
      <c r="I167" s="197" t="s">
        <v>6851</v>
      </c>
    </row>
    <row r="168" spans="2:9" ht="31.5" x14ac:dyDescent="0.25">
      <c r="B168" s="170" t="s">
        <v>7328</v>
      </c>
      <c r="C168" s="988" t="s">
        <v>4876</v>
      </c>
      <c r="D168" s="197" t="s">
        <v>7268</v>
      </c>
      <c r="E168" s="170" t="s">
        <v>7267</v>
      </c>
      <c r="F168" s="197" t="s">
        <v>6860</v>
      </c>
      <c r="G168" s="197" t="s">
        <v>6876</v>
      </c>
      <c r="H168" s="197" t="s">
        <v>6856</v>
      </c>
      <c r="I168" s="197" t="s">
        <v>6851</v>
      </c>
    </row>
    <row r="169" spans="2:9" ht="31.5" x14ac:dyDescent="0.25">
      <c r="B169" s="170" t="s">
        <v>7390</v>
      </c>
      <c r="C169" s="986" t="s">
        <v>4876</v>
      </c>
      <c r="D169" s="197" t="s">
        <v>7268</v>
      </c>
      <c r="E169" s="170" t="s">
        <v>7267</v>
      </c>
      <c r="F169" s="197" t="s">
        <v>6860</v>
      </c>
      <c r="G169" s="197" t="s">
        <v>6876</v>
      </c>
      <c r="H169" s="197" t="s">
        <v>6856</v>
      </c>
      <c r="I169" s="197" t="s">
        <v>6851</v>
      </c>
    </row>
    <row r="170" spans="2:9" ht="31.5" x14ac:dyDescent="0.25">
      <c r="B170" s="170" t="s">
        <v>7326</v>
      </c>
      <c r="C170" s="988" t="s">
        <v>4876</v>
      </c>
      <c r="D170" s="197" t="s">
        <v>7268</v>
      </c>
      <c r="E170" s="170" t="s">
        <v>7267</v>
      </c>
      <c r="F170" s="197" t="s">
        <v>6860</v>
      </c>
      <c r="G170" s="197" t="s">
        <v>6876</v>
      </c>
      <c r="H170" s="197" t="s">
        <v>6856</v>
      </c>
      <c r="I170" s="197" t="s">
        <v>6851</v>
      </c>
    </row>
    <row r="171" spans="2:9" ht="31.5" x14ac:dyDescent="0.25">
      <c r="B171" s="170" t="s">
        <v>7325</v>
      </c>
      <c r="C171" s="986" t="s">
        <v>4876</v>
      </c>
      <c r="D171" s="197" t="s">
        <v>7268</v>
      </c>
      <c r="E171" s="170" t="s">
        <v>7267</v>
      </c>
      <c r="F171" s="197" t="s">
        <v>6860</v>
      </c>
      <c r="G171" s="197" t="s">
        <v>6876</v>
      </c>
      <c r="H171" s="197" t="s">
        <v>6856</v>
      </c>
      <c r="I171" s="197" t="s">
        <v>6851</v>
      </c>
    </row>
    <row r="172" spans="2:9" ht="31.5" x14ac:dyDescent="0.25">
      <c r="B172" s="170" t="s">
        <v>7387</v>
      </c>
      <c r="C172" s="988" t="s">
        <v>4876</v>
      </c>
      <c r="D172" s="197" t="s">
        <v>7268</v>
      </c>
      <c r="E172" s="170" t="s">
        <v>7267</v>
      </c>
      <c r="F172" s="197" t="s">
        <v>6860</v>
      </c>
      <c r="G172" s="197" t="s">
        <v>6876</v>
      </c>
      <c r="H172" s="197" t="s">
        <v>6856</v>
      </c>
      <c r="I172" s="197" t="s">
        <v>6851</v>
      </c>
    </row>
    <row r="173" spans="2:9" ht="31.5" x14ac:dyDescent="0.25">
      <c r="B173" s="170" t="s">
        <v>7323</v>
      </c>
      <c r="C173" s="986" t="s">
        <v>4876</v>
      </c>
      <c r="D173" s="197" t="s">
        <v>7268</v>
      </c>
      <c r="E173" s="170" t="s">
        <v>7267</v>
      </c>
      <c r="F173" s="197" t="s">
        <v>6860</v>
      </c>
      <c r="G173" s="197" t="s">
        <v>6876</v>
      </c>
      <c r="H173" s="197" t="s">
        <v>6856</v>
      </c>
      <c r="I173" s="197" t="s">
        <v>6851</v>
      </c>
    </row>
    <row r="174" spans="2:9" ht="31.5" x14ac:dyDescent="0.25">
      <c r="B174" s="170" t="s">
        <v>7385</v>
      </c>
      <c r="C174" s="988" t="s">
        <v>4876</v>
      </c>
      <c r="D174" s="197" t="s">
        <v>7268</v>
      </c>
      <c r="E174" s="170" t="s">
        <v>7267</v>
      </c>
      <c r="F174" s="197" t="s">
        <v>6860</v>
      </c>
      <c r="G174" s="197" t="s">
        <v>6876</v>
      </c>
      <c r="H174" s="197" t="s">
        <v>6856</v>
      </c>
      <c r="I174" s="197" t="s">
        <v>6851</v>
      </c>
    </row>
    <row r="175" spans="2:9" ht="31.5" x14ac:dyDescent="0.25">
      <c r="B175" s="170" t="s">
        <v>7382</v>
      </c>
      <c r="C175" s="986" t="s">
        <v>4876</v>
      </c>
      <c r="D175" s="197" t="s">
        <v>7268</v>
      </c>
      <c r="E175" s="170" t="s">
        <v>7267</v>
      </c>
      <c r="F175" s="197" t="s">
        <v>6860</v>
      </c>
      <c r="G175" s="197" t="s">
        <v>6876</v>
      </c>
      <c r="H175" s="197" t="s">
        <v>6856</v>
      </c>
      <c r="I175" s="197" t="s">
        <v>6851</v>
      </c>
    </row>
    <row r="176" spans="2:9" ht="31.5" x14ac:dyDescent="0.25">
      <c r="B176" s="170" t="s">
        <v>7381</v>
      </c>
      <c r="C176" s="988" t="s">
        <v>4876</v>
      </c>
      <c r="D176" s="197" t="s">
        <v>7268</v>
      </c>
      <c r="E176" s="170" t="s">
        <v>7267</v>
      </c>
      <c r="F176" s="197" t="s">
        <v>6860</v>
      </c>
      <c r="G176" s="197" t="s">
        <v>6876</v>
      </c>
      <c r="H176" s="197" t="s">
        <v>6856</v>
      </c>
      <c r="I176" s="197" t="s">
        <v>6851</v>
      </c>
    </row>
    <row r="177" spans="2:9" ht="31.5" x14ac:dyDescent="0.25">
      <c r="B177" s="170" t="s">
        <v>7380</v>
      </c>
      <c r="C177" s="986" t="s">
        <v>4876</v>
      </c>
      <c r="D177" s="197" t="s">
        <v>7268</v>
      </c>
      <c r="E177" s="170" t="s">
        <v>7267</v>
      </c>
      <c r="F177" s="197" t="s">
        <v>6860</v>
      </c>
      <c r="G177" s="197" t="s">
        <v>6876</v>
      </c>
      <c r="H177" s="197" t="s">
        <v>6856</v>
      </c>
      <c r="I177" s="197" t="s">
        <v>6851</v>
      </c>
    </row>
    <row r="178" spans="2:9" ht="31.5" x14ac:dyDescent="0.25">
      <c r="B178" s="170" t="s">
        <v>7325</v>
      </c>
      <c r="C178" s="988" t="s">
        <v>4876</v>
      </c>
      <c r="D178" s="197" t="s">
        <v>7265</v>
      </c>
      <c r="E178" s="170" t="s">
        <v>7264</v>
      </c>
      <c r="F178" s="197" t="s">
        <v>521</v>
      </c>
      <c r="G178" s="197" t="s">
        <v>6974</v>
      </c>
      <c r="H178" s="197" t="s">
        <v>6856</v>
      </c>
      <c r="I178" s="197" t="s">
        <v>6851</v>
      </c>
    </row>
    <row r="179" spans="2:9" ht="31.5" x14ac:dyDescent="0.25">
      <c r="B179" s="170" t="s">
        <v>7387</v>
      </c>
      <c r="C179" s="986" t="s">
        <v>4876</v>
      </c>
      <c r="D179" s="197" t="s">
        <v>7265</v>
      </c>
      <c r="E179" s="170" t="s">
        <v>7264</v>
      </c>
      <c r="F179" s="197" t="s">
        <v>521</v>
      </c>
      <c r="G179" s="197" t="s">
        <v>6974</v>
      </c>
      <c r="H179" s="197" t="s">
        <v>6856</v>
      </c>
      <c r="I179" s="197" t="s">
        <v>6851</v>
      </c>
    </row>
    <row r="180" spans="2:9" ht="31.5" x14ac:dyDescent="0.25">
      <c r="B180" s="170" t="s">
        <v>7323</v>
      </c>
      <c r="C180" s="988" t="s">
        <v>4876</v>
      </c>
      <c r="D180" s="197" t="s">
        <v>7265</v>
      </c>
      <c r="E180" s="170" t="s">
        <v>7264</v>
      </c>
      <c r="F180" s="197" t="s">
        <v>521</v>
      </c>
      <c r="G180" s="197" t="s">
        <v>6974</v>
      </c>
      <c r="H180" s="197" t="s">
        <v>6856</v>
      </c>
      <c r="I180" s="197" t="s">
        <v>6851</v>
      </c>
    </row>
    <row r="181" spans="2:9" ht="31.5" x14ac:dyDescent="0.25">
      <c r="B181" s="170" t="s">
        <v>7394</v>
      </c>
      <c r="C181" s="170" t="s">
        <v>4904</v>
      </c>
      <c r="D181" s="197" t="s">
        <v>7263</v>
      </c>
      <c r="E181" s="170" t="s">
        <v>7262</v>
      </c>
      <c r="F181" s="197" t="s">
        <v>6860</v>
      </c>
      <c r="G181" s="197" t="s">
        <v>6876</v>
      </c>
      <c r="H181" s="197" t="s">
        <v>6980</v>
      </c>
      <c r="I181" s="197" t="s">
        <v>6977</v>
      </c>
    </row>
    <row r="182" spans="2:9" ht="31.5" x14ac:dyDescent="0.25">
      <c r="B182" s="170" t="s">
        <v>7325</v>
      </c>
      <c r="C182" s="986" t="s">
        <v>4876</v>
      </c>
      <c r="D182" s="197" t="s">
        <v>7263</v>
      </c>
      <c r="E182" s="170" t="s">
        <v>7262</v>
      </c>
      <c r="F182" s="197" t="s">
        <v>6860</v>
      </c>
      <c r="G182" s="197" t="s">
        <v>6876</v>
      </c>
      <c r="H182" s="197" t="s">
        <v>6980</v>
      </c>
      <c r="I182" s="197" t="s">
        <v>6977</v>
      </c>
    </row>
    <row r="183" spans="2:9" ht="31.5" x14ac:dyDescent="0.25">
      <c r="B183" s="170" t="s">
        <v>7387</v>
      </c>
      <c r="C183" s="988" t="s">
        <v>4876</v>
      </c>
      <c r="D183" s="197" t="s">
        <v>7263</v>
      </c>
      <c r="E183" s="170" t="s">
        <v>7262</v>
      </c>
      <c r="F183" s="197" t="s">
        <v>6860</v>
      </c>
      <c r="G183" s="197" t="s">
        <v>6876</v>
      </c>
      <c r="H183" s="197" t="s">
        <v>6980</v>
      </c>
      <c r="I183" s="197" t="s">
        <v>6977</v>
      </c>
    </row>
    <row r="184" spans="2:9" ht="31.5" x14ac:dyDescent="0.25">
      <c r="B184" s="170" t="s">
        <v>7323</v>
      </c>
      <c r="C184" s="986" t="s">
        <v>4876</v>
      </c>
      <c r="D184" s="197" t="s">
        <v>7263</v>
      </c>
      <c r="E184" s="170" t="s">
        <v>7262</v>
      </c>
      <c r="F184" s="197" t="s">
        <v>6860</v>
      </c>
      <c r="G184" s="197" t="s">
        <v>6876</v>
      </c>
      <c r="H184" s="197" t="s">
        <v>6980</v>
      </c>
      <c r="I184" s="197" t="s">
        <v>6977</v>
      </c>
    </row>
    <row r="185" spans="2:9" ht="31.5" x14ac:dyDescent="0.25">
      <c r="B185" s="170" t="s">
        <v>7385</v>
      </c>
      <c r="C185" s="988" t="s">
        <v>4876</v>
      </c>
      <c r="D185" s="197" t="s">
        <v>7263</v>
      </c>
      <c r="E185" s="170" t="s">
        <v>7262</v>
      </c>
      <c r="F185" s="197" t="s">
        <v>6860</v>
      </c>
      <c r="G185" s="197" t="s">
        <v>6876</v>
      </c>
      <c r="H185" s="197" t="s">
        <v>6980</v>
      </c>
      <c r="I185" s="197" t="s">
        <v>6977</v>
      </c>
    </row>
    <row r="186" spans="2:9" ht="31.5" x14ac:dyDescent="0.25">
      <c r="B186" s="170" t="s">
        <v>7382</v>
      </c>
      <c r="C186" s="986" t="s">
        <v>4876</v>
      </c>
      <c r="D186" s="197" t="s">
        <v>7263</v>
      </c>
      <c r="E186" s="170" t="s">
        <v>7262</v>
      </c>
      <c r="F186" s="197" t="s">
        <v>6860</v>
      </c>
      <c r="G186" s="197" t="s">
        <v>6876</v>
      </c>
      <c r="H186" s="197" t="s">
        <v>6980</v>
      </c>
      <c r="I186" s="197" t="s">
        <v>6977</v>
      </c>
    </row>
    <row r="187" spans="2:9" ht="31.5" x14ac:dyDescent="0.25">
      <c r="B187" s="170" t="s">
        <v>7381</v>
      </c>
      <c r="C187" s="988" t="s">
        <v>4876</v>
      </c>
      <c r="D187" s="197" t="s">
        <v>7263</v>
      </c>
      <c r="E187" s="170" t="s">
        <v>7262</v>
      </c>
      <c r="F187" s="197" t="s">
        <v>6860</v>
      </c>
      <c r="G187" s="197" t="s">
        <v>6876</v>
      </c>
      <c r="H187" s="197" t="s">
        <v>6980</v>
      </c>
      <c r="I187" s="197" t="s">
        <v>6977</v>
      </c>
    </row>
    <row r="188" spans="2:9" ht="31.5" x14ac:dyDescent="0.25">
      <c r="B188" s="170" t="s">
        <v>7380</v>
      </c>
      <c r="C188" s="986" t="s">
        <v>4876</v>
      </c>
      <c r="D188" s="197" t="s">
        <v>7263</v>
      </c>
      <c r="E188" s="170" t="s">
        <v>7262</v>
      </c>
      <c r="F188" s="197" t="s">
        <v>6860</v>
      </c>
      <c r="G188" s="197" t="s">
        <v>6876</v>
      </c>
      <c r="H188" s="197" t="s">
        <v>6980</v>
      </c>
      <c r="I188" s="197" t="s">
        <v>6977</v>
      </c>
    </row>
    <row r="189" spans="2:9" ht="31.5" x14ac:dyDescent="0.25">
      <c r="B189" s="170" t="s">
        <v>7394</v>
      </c>
      <c r="C189" s="988" t="s">
        <v>4876</v>
      </c>
      <c r="D189" s="197" t="s">
        <v>7258</v>
      </c>
      <c r="E189" s="170" t="s">
        <v>7257</v>
      </c>
      <c r="F189" s="197" t="s">
        <v>6860</v>
      </c>
      <c r="G189" s="197" t="s">
        <v>6893</v>
      </c>
      <c r="H189" s="197" t="s">
        <v>6856</v>
      </c>
      <c r="I189" s="197" t="s">
        <v>6851</v>
      </c>
    </row>
    <row r="190" spans="2:9" ht="31.5" x14ac:dyDescent="0.25">
      <c r="B190" s="170" t="s">
        <v>7393</v>
      </c>
      <c r="C190" s="986" t="s">
        <v>4876</v>
      </c>
      <c r="D190" s="197" t="s">
        <v>7258</v>
      </c>
      <c r="E190" s="170" t="s">
        <v>7257</v>
      </c>
      <c r="F190" s="197" t="s">
        <v>6860</v>
      </c>
      <c r="G190" s="197" t="s">
        <v>6893</v>
      </c>
      <c r="H190" s="197" t="s">
        <v>6856</v>
      </c>
      <c r="I190" s="197" t="s">
        <v>6851</v>
      </c>
    </row>
    <row r="191" spans="2:9" ht="31.5" x14ac:dyDescent="0.25">
      <c r="B191" s="170" t="s">
        <v>7328</v>
      </c>
      <c r="C191" s="988" t="s">
        <v>4876</v>
      </c>
      <c r="D191" s="197" t="s">
        <v>7258</v>
      </c>
      <c r="E191" s="170" t="s">
        <v>7257</v>
      </c>
      <c r="F191" s="197" t="s">
        <v>6860</v>
      </c>
      <c r="G191" s="197" t="s">
        <v>6893</v>
      </c>
      <c r="H191" s="197" t="s">
        <v>6856</v>
      </c>
      <c r="I191" s="197" t="s">
        <v>6851</v>
      </c>
    </row>
    <row r="192" spans="2:9" ht="31.5" x14ac:dyDescent="0.25">
      <c r="B192" s="170" t="s">
        <v>7385</v>
      </c>
      <c r="C192" s="986" t="s">
        <v>4876</v>
      </c>
      <c r="D192" s="197" t="s">
        <v>7258</v>
      </c>
      <c r="E192" s="170" t="s">
        <v>7257</v>
      </c>
      <c r="F192" s="197" t="s">
        <v>6860</v>
      </c>
      <c r="G192" s="197" t="s">
        <v>6893</v>
      </c>
      <c r="H192" s="197" t="s">
        <v>6856</v>
      </c>
      <c r="I192" s="197" t="s">
        <v>6851</v>
      </c>
    </row>
    <row r="193" spans="2:9" ht="31.5" x14ac:dyDescent="0.25">
      <c r="B193" s="170" t="s">
        <v>7382</v>
      </c>
      <c r="C193" s="988" t="s">
        <v>4876</v>
      </c>
      <c r="D193" s="197" t="s">
        <v>7258</v>
      </c>
      <c r="E193" s="170" t="s">
        <v>7257</v>
      </c>
      <c r="F193" s="197" t="s">
        <v>6860</v>
      </c>
      <c r="G193" s="197" t="s">
        <v>6893</v>
      </c>
      <c r="H193" s="197" t="s">
        <v>6856</v>
      </c>
      <c r="I193" s="197" t="s">
        <v>6851</v>
      </c>
    </row>
    <row r="194" spans="2:9" ht="31.5" x14ac:dyDescent="0.25">
      <c r="B194" s="170" t="s">
        <v>7381</v>
      </c>
      <c r="C194" s="986" t="s">
        <v>4876</v>
      </c>
      <c r="D194" s="197" t="s">
        <v>7258</v>
      </c>
      <c r="E194" s="170" t="s">
        <v>7257</v>
      </c>
      <c r="F194" s="197" t="s">
        <v>6860</v>
      </c>
      <c r="G194" s="197" t="s">
        <v>6893</v>
      </c>
      <c r="H194" s="197" t="s">
        <v>6856</v>
      </c>
      <c r="I194" s="197" t="s">
        <v>6851</v>
      </c>
    </row>
    <row r="195" spans="2:9" ht="31.5" x14ac:dyDescent="0.25">
      <c r="B195" s="170" t="s">
        <v>7380</v>
      </c>
      <c r="C195" s="988" t="s">
        <v>4876</v>
      </c>
      <c r="D195" s="197" t="s">
        <v>7258</v>
      </c>
      <c r="E195" s="170" t="s">
        <v>7257</v>
      </c>
      <c r="F195" s="197" t="s">
        <v>6860</v>
      </c>
      <c r="G195" s="197" t="s">
        <v>6893</v>
      </c>
      <c r="H195" s="197" t="s">
        <v>6856</v>
      </c>
      <c r="I195" s="197" t="s">
        <v>6851</v>
      </c>
    </row>
    <row r="196" spans="2:9" ht="31.5" x14ac:dyDescent="0.25">
      <c r="B196" s="170" t="s">
        <v>7326</v>
      </c>
      <c r="C196" s="986" t="s">
        <v>4876</v>
      </c>
      <c r="D196" s="197" t="s">
        <v>7256</v>
      </c>
      <c r="E196" s="170" t="s">
        <v>7255</v>
      </c>
      <c r="F196" s="197" t="s">
        <v>521</v>
      </c>
      <c r="G196" s="197" t="s">
        <v>6974</v>
      </c>
      <c r="H196" s="197" t="s">
        <v>6856</v>
      </c>
      <c r="I196" s="197" t="s">
        <v>6851</v>
      </c>
    </row>
    <row r="197" spans="2:9" ht="31.5" x14ac:dyDescent="0.25">
      <c r="B197" s="170" t="s">
        <v>7325</v>
      </c>
      <c r="C197" s="988" t="s">
        <v>4876</v>
      </c>
      <c r="D197" s="197" t="s">
        <v>7256</v>
      </c>
      <c r="E197" s="170" t="s">
        <v>7255</v>
      </c>
      <c r="F197" s="197" t="s">
        <v>521</v>
      </c>
      <c r="G197" s="197" t="s">
        <v>6974</v>
      </c>
      <c r="H197" s="197" t="s">
        <v>6856</v>
      </c>
      <c r="I197" s="197" t="s">
        <v>6851</v>
      </c>
    </row>
    <row r="198" spans="2:9" ht="31.5" x14ac:dyDescent="0.25">
      <c r="B198" s="170" t="s">
        <v>7387</v>
      </c>
      <c r="C198" s="986" t="s">
        <v>4876</v>
      </c>
      <c r="D198" s="197" t="s">
        <v>7256</v>
      </c>
      <c r="E198" s="170" t="s">
        <v>7255</v>
      </c>
      <c r="F198" s="197" t="s">
        <v>521</v>
      </c>
      <c r="G198" s="197" t="s">
        <v>6974</v>
      </c>
      <c r="H198" s="197" t="s">
        <v>6856</v>
      </c>
      <c r="I198" s="197" t="s">
        <v>6851</v>
      </c>
    </row>
    <row r="199" spans="2:9" ht="31.5" x14ac:dyDescent="0.25">
      <c r="B199" s="170" t="s">
        <v>7394</v>
      </c>
      <c r="C199" s="988" t="s">
        <v>4876</v>
      </c>
      <c r="D199" s="197" t="s">
        <v>7254</v>
      </c>
      <c r="E199" s="170" t="s">
        <v>7253</v>
      </c>
      <c r="F199" s="197" t="s">
        <v>7156</v>
      </c>
      <c r="G199" s="197" t="s">
        <v>6876</v>
      </c>
      <c r="H199" s="197" t="s">
        <v>6856</v>
      </c>
      <c r="I199" s="197" t="s">
        <v>6851</v>
      </c>
    </row>
    <row r="200" spans="2:9" ht="31.5" x14ac:dyDescent="0.25">
      <c r="B200" s="170" t="s">
        <v>7393</v>
      </c>
      <c r="C200" s="986" t="s">
        <v>4876</v>
      </c>
      <c r="D200" s="197" t="s">
        <v>7254</v>
      </c>
      <c r="E200" s="170" t="s">
        <v>7253</v>
      </c>
      <c r="F200" s="197" t="s">
        <v>7156</v>
      </c>
      <c r="G200" s="197" t="s">
        <v>6876</v>
      </c>
      <c r="H200" s="197" t="s">
        <v>6856</v>
      </c>
      <c r="I200" s="197" t="s">
        <v>6851</v>
      </c>
    </row>
    <row r="201" spans="2:9" ht="31.5" x14ac:dyDescent="0.25">
      <c r="B201" s="170" t="s">
        <v>7328</v>
      </c>
      <c r="C201" s="988" t="s">
        <v>4876</v>
      </c>
      <c r="D201" s="197" t="s">
        <v>7254</v>
      </c>
      <c r="E201" s="170" t="s">
        <v>7253</v>
      </c>
      <c r="F201" s="197" t="s">
        <v>7156</v>
      </c>
      <c r="G201" s="197" t="s">
        <v>6876</v>
      </c>
      <c r="H201" s="197" t="s">
        <v>6856</v>
      </c>
      <c r="I201" s="197" t="s">
        <v>6851</v>
      </c>
    </row>
    <row r="202" spans="2:9" ht="31.5" x14ac:dyDescent="0.25">
      <c r="B202" s="170" t="s">
        <v>7390</v>
      </c>
      <c r="C202" s="986" t="s">
        <v>4876</v>
      </c>
      <c r="D202" s="197" t="s">
        <v>7254</v>
      </c>
      <c r="E202" s="170" t="s">
        <v>7253</v>
      </c>
      <c r="F202" s="197" t="s">
        <v>7156</v>
      </c>
      <c r="G202" s="197" t="s">
        <v>6876</v>
      </c>
      <c r="H202" s="197" t="s">
        <v>6856</v>
      </c>
      <c r="I202" s="197" t="s">
        <v>6851</v>
      </c>
    </row>
    <row r="203" spans="2:9" ht="31.5" x14ac:dyDescent="0.25">
      <c r="B203" s="170" t="s">
        <v>7326</v>
      </c>
      <c r="C203" s="988" t="s">
        <v>4876</v>
      </c>
      <c r="D203" s="197" t="s">
        <v>7254</v>
      </c>
      <c r="E203" s="170" t="s">
        <v>7253</v>
      </c>
      <c r="F203" s="197" t="s">
        <v>7156</v>
      </c>
      <c r="G203" s="197" t="s">
        <v>6876</v>
      </c>
      <c r="H203" s="197" t="s">
        <v>6856</v>
      </c>
      <c r="I203" s="197" t="s">
        <v>6851</v>
      </c>
    </row>
    <row r="204" spans="2:9" ht="31.5" x14ac:dyDescent="0.25">
      <c r="B204" s="170" t="s">
        <v>7325</v>
      </c>
      <c r="C204" s="986" t="s">
        <v>4876</v>
      </c>
      <c r="D204" s="197" t="s">
        <v>7254</v>
      </c>
      <c r="E204" s="170" t="s">
        <v>7253</v>
      </c>
      <c r="F204" s="197" t="s">
        <v>7156</v>
      </c>
      <c r="G204" s="197" t="s">
        <v>6876</v>
      </c>
      <c r="H204" s="197" t="s">
        <v>6856</v>
      </c>
      <c r="I204" s="197" t="s">
        <v>6851</v>
      </c>
    </row>
    <row r="205" spans="2:9" ht="31.5" x14ac:dyDescent="0.25">
      <c r="B205" s="170" t="s">
        <v>7387</v>
      </c>
      <c r="C205" s="988" t="s">
        <v>4876</v>
      </c>
      <c r="D205" s="197" t="s">
        <v>7254</v>
      </c>
      <c r="E205" s="170" t="s">
        <v>7253</v>
      </c>
      <c r="F205" s="197" t="s">
        <v>7156</v>
      </c>
      <c r="G205" s="197" t="s">
        <v>6876</v>
      </c>
      <c r="H205" s="197" t="s">
        <v>6856</v>
      </c>
      <c r="I205" s="197" t="s">
        <v>6851</v>
      </c>
    </row>
    <row r="206" spans="2:9" ht="31.5" x14ac:dyDescent="0.25">
      <c r="B206" s="170" t="s">
        <v>7323</v>
      </c>
      <c r="C206" s="986" t="s">
        <v>4876</v>
      </c>
      <c r="D206" s="197" t="s">
        <v>7254</v>
      </c>
      <c r="E206" s="170" t="s">
        <v>7253</v>
      </c>
      <c r="F206" s="197" t="s">
        <v>7156</v>
      </c>
      <c r="G206" s="197" t="s">
        <v>6876</v>
      </c>
      <c r="H206" s="197" t="s">
        <v>6856</v>
      </c>
      <c r="I206" s="197" t="s">
        <v>6851</v>
      </c>
    </row>
    <row r="207" spans="2:9" ht="31.5" x14ac:dyDescent="0.25">
      <c r="B207" s="170" t="s">
        <v>7385</v>
      </c>
      <c r="C207" s="988" t="s">
        <v>4876</v>
      </c>
      <c r="D207" s="197" t="s">
        <v>7254</v>
      </c>
      <c r="E207" s="170" t="s">
        <v>7253</v>
      </c>
      <c r="F207" s="197" t="s">
        <v>7156</v>
      </c>
      <c r="G207" s="197" t="s">
        <v>6876</v>
      </c>
      <c r="H207" s="197" t="s">
        <v>6856</v>
      </c>
      <c r="I207" s="197" t="s">
        <v>6851</v>
      </c>
    </row>
    <row r="208" spans="2:9" ht="31.5" x14ac:dyDescent="0.25">
      <c r="B208" s="170" t="s">
        <v>7382</v>
      </c>
      <c r="C208" s="986" t="s">
        <v>4876</v>
      </c>
      <c r="D208" s="197" t="s">
        <v>7254</v>
      </c>
      <c r="E208" s="170" t="s">
        <v>7253</v>
      </c>
      <c r="F208" s="197" t="s">
        <v>7156</v>
      </c>
      <c r="G208" s="197" t="s">
        <v>6876</v>
      </c>
      <c r="H208" s="197" t="s">
        <v>6856</v>
      </c>
      <c r="I208" s="197" t="s">
        <v>6851</v>
      </c>
    </row>
    <row r="209" spans="2:9" ht="31.5" x14ac:dyDescent="0.25">
      <c r="B209" s="170" t="s">
        <v>7381</v>
      </c>
      <c r="C209" s="988" t="s">
        <v>4876</v>
      </c>
      <c r="D209" s="197" t="s">
        <v>7254</v>
      </c>
      <c r="E209" s="170" t="s">
        <v>7253</v>
      </c>
      <c r="F209" s="197" t="s">
        <v>7156</v>
      </c>
      <c r="G209" s="197" t="s">
        <v>6876</v>
      </c>
      <c r="H209" s="197" t="s">
        <v>6856</v>
      </c>
      <c r="I209" s="197" t="s">
        <v>6851</v>
      </c>
    </row>
    <row r="210" spans="2:9" ht="31.5" x14ac:dyDescent="0.25">
      <c r="B210" s="170" t="s">
        <v>7380</v>
      </c>
      <c r="C210" s="986" t="s">
        <v>4876</v>
      </c>
      <c r="D210" s="197" t="s">
        <v>7254</v>
      </c>
      <c r="E210" s="170" t="s">
        <v>7253</v>
      </c>
      <c r="F210" s="197" t="s">
        <v>7156</v>
      </c>
      <c r="G210" s="197" t="s">
        <v>6876</v>
      </c>
      <c r="H210" s="197" t="s">
        <v>6856</v>
      </c>
      <c r="I210" s="197" t="s">
        <v>6851</v>
      </c>
    </row>
    <row r="211" spans="2:9" ht="31.5" x14ac:dyDescent="0.25">
      <c r="B211" s="170" t="s">
        <v>7385</v>
      </c>
      <c r="C211" s="170" t="s">
        <v>7213</v>
      </c>
      <c r="D211" s="197" t="s">
        <v>7251</v>
      </c>
      <c r="E211" s="170" t="s">
        <v>7250</v>
      </c>
      <c r="F211" s="197" t="s">
        <v>7156</v>
      </c>
      <c r="G211" s="197" t="s">
        <v>6897</v>
      </c>
      <c r="H211" s="197" t="s">
        <v>4970</v>
      </c>
      <c r="I211" s="197" t="s">
        <v>7214</v>
      </c>
    </row>
    <row r="212" spans="2:9" ht="31.5" x14ac:dyDescent="0.25">
      <c r="B212" s="170" t="s">
        <v>7382</v>
      </c>
      <c r="C212" s="170" t="s">
        <v>7213</v>
      </c>
      <c r="D212" s="197" t="s">
        <v>7251</v>
      </c>
      <c r="E212" s="170" t="s">
        <v>7250</v>
      </c>
      <c r="F212" s="197" t="s">
        <v>7156</v>
      </c>
      <c r="G212" s="197" t="s">
        <v>6897</v>
      </c>
      <c r="H212" s="197" t="s">
        <v>4970</v>
      </c>
      <c r="I212" s="197" t="s">
        <v>7214</v>
      </c>
    </row>
    <row r="213" spans="2:9" ht="31.5" x14ac:dyDescent="0.25">
      <c r="B213" s="170" t="s">
        <v>7381</v>
      </c>
      <c r="C213" s="170" t="s">
        <v>7213</v>
      </c>
      <c r="D213" s="197" t="s">
        <v>7251</v>
      </c>
      <c r="E213" s="170" t="s">
        <v>7250</v>
      </c>
      <c r="F213" s="197" t="s">
        <v>7156</v>
      </c>
      <c r="G213" s="197" t="s">
        <v>6897</v>
      </c>
      <c r="H213" s="197" t="s">
        <v>4970</v>
      </c>
      <c r="I213" s="197" t="s">
        <v>7214</v>
      </c>
    </row>
    <row r="214" spans="2:9" ht="31.5" x14ac:dyDescent="0.25">
      <c r="B214" s="170" t="s">
        <v>7394</v>
      </c>
      <c r="C214" s="170" t="s">
        <v>4904</v>
      </c>
      <c r="D214" s="197" t="s">
        <v>7248</v>
      </c>
      <c r="E214" s="170" t="s">
        <v>7247</v>
      </c>
      <c r="F214" s="197" t="s">
        <v>6860</v>
      </c>
      <c r="G214" s="197" t="s">
        <v>6902</v>
      </c>
      <c r="H214" s="197" t="s">
        <v>6890</v>
      </c>
      <c r="I214" s="197" t="s">
        <v>6888</v>
      </c>
    </row>
    <row r="215" spans="2:9" ht="31.5" x14ac:dyDescent="0.25">
      <c r="B215" s="170" t="s">
        <v>7393</v>
      </c>
      <c r="C215" s="170" t="s">
        <v>4904</v>
      </c>
      <c r="D215" s="197" t="s">
        <v>7248</v>
      </c>
      <c r="E215" s="170" t="s">
        <v>7247</v>
      </c>
      <c r="F215" s="197" t="s">
        <v>6860</v>
      </c>
      <c r="G215" s="197" t="s">
        <v>6902</v>
      </c>
      <c r="H215" s="197" t="s">
        <v>6890</v>
      </c>
      <c r="I215" s="197" t="s">
        <v>6888</v>
      </c>
    </row>
    <row r="216" spans="2:9" ht="31.5" x14ac:dyDescent="0.25">
      <c r="B216" s="170" t="s">
        <v>7328</v>
      </c>
      <c r="C216" s="170" t="s">
        <v>4904</v>
      </c>
      <c r="D216" s="197" t="s">
        <v>7248</v>
      </c>
      <c r="E216" s="170" t="s">
        <v>7247</v>
      </c>
      <c r="F216" s="197" t="s">
        <v>6860</v>
      </c>
      <c r="G216" s="197" t="s">
        <v>6902</v>
      </c>
      <c r="H216" s="197" t="s">
        <v>6890</v>
      </c>
      <c r="I216" s="197" t="s">
        <v>6888</v>
      </c>
    </row>
    <row r="217" spans="2:9" ht="31.5" x14ac:dyDescent="0.25">
      <c r="B217" s="170" t="s">
        <v>7390</v>
      </c>
      <c r="C217" s="170" t="s">
        <v>4904</v>
      </c>
      <c r="D217" s="197" t="s">
        <v>7248</v>
      </c>
      <c r="E217" s="170" t="s">
        <v>7247</v>
      </c>
      <c r="F217" s="197" t="s">
        <v>6860</v>
      </c>
      <c r="G217" s="197" t="s">
        <v>6902</v>
      </c>
      <c r="H217" s="197" t="s">
        <v>6890</v>
      </c>
      <c r="I217" s="197" t="s">
        <v>6888</v>
      </c>
    </row>
    <row r="218" spans="2:9" ht="31.5" x14ac:dyDescent="0.25">
      <c r="B218" s="170" t="s">
        <v>7326</v>
      </c>
      <c r="C218" s="170" t="s">
        <v>4904</v>
      </c>
      <c r="D218" s="197" t="s">
        <v>7248</v>
      </c>
      <c r="E218" s="170" t="s">
        <v>7247</v>
      </c>
      <c r="F218" s="197" t="s">
        <v>6860</v>
      </c>
      <c r="G218" s="197" t="s">
        <v>6902</v>
      </c>
      <c r="H218" s="197" t="s">
        <v>6890</v>
      </c>
      <c r="I218" s="197" t="s">
        <v>6888</v>
      </c>
    </row>
    <row r="219" spans="2:9" ht="31.5" x14ac:dyDescent="0.25">
      <c r="B219" s="170" t="s">
        <v>7325</v>
      </c>
      <c r="C219" s="170" t="s">
        <v>4904</v>
      </c>
      <c r="D219" s="197" t="s">
        <v>7248</v>
      </c>
      <c r="E219" s="170" t="s">
        <v>7247</v>
      </c>
      <c r="F219" s="197" t="s">
        <v>6860</v>
      </c>
      <c r="G219" s="197" t="s">
        <v>6902</v>
      </c>
      <c r="H219" s="197" t="s">
        <v>6890</v>
      </c>
      <c r="I219" s="197" t="s">
        <v>6888</v>
      </c>
    </row>
    <row r="220" spans="2:9" ht="31.5" x14ac:dyDescent="0.25">
      <c r="B220" s="170" t="s">
        <v>7387</v>
      </c>
      <c r="C220" s="170" t="s">
        <v>4904</v>
      </c>
      <c r="D220" s="197" t="s">
        <v>7248</v>
      </c>
      <c r="E220" s="170" t="s">
        <v>7247</v>
      </c>
      <c r="F220" s="197" t="s">
        <v>6860</v>
      </c>
      <c r="G220" s="197" t="s">
        <v>6902</v>
      </c>
      <c r="H220" s="197" t="s">
        <v>6890</v>
      </c>
      <c r="I220" s="197" t="s">
        <v>6888</v>
      </c>
    </row>
    <row r="221" spans="2:9" ht="31.5" x14ac:dyDescent="0.25">
      <c r="B221" s="170" t="s">
        <v>7323</v>
      </c>
      <c r="C221" s="170" t="s">
        <v>4904</v>
      </c>
      <c r="D221" s="197" t="s">
        <v>7248</v>
      </c>
      <c r="E221" s="170" t="s">
        <v>7247</v>
      </c>
      <c r="F221" s="197" t="s">
        <v>6860</v>
      </c>
      <c r="G221" s="197" t="s">
        <v>6902</v>
      </c>
      <c r="H221" s="197" t="s">
        <v>6890</v>
      </c>
      <c r="I221" s="197" t="s">
        <v>6888</v>
      </c>
    </row>
    <row r="222" spans="2:9" ht="31.5" x14ac:dyDescent="0.25">
      <c r="B222" s="170" t="s">
        <v>7385</v>
      </c>
      <c r="C222" s="170" t="s">
        <v>4904</v>
      </c>
      <c r="D222" s="197" t="s">
        <v>7248</v>
      </c>
      <c r="E222" s="170" t="s">
        <v>7247</v>
      </c>
      <c r="F222" s="197" t="s">
        <v>6860</v>
      </c>
      <c r="G222" s="197" t="s">
        <v>6902</v>
      </c>
      <c r="H222" s="197" t="s">
        <v>6890</v>
      </c>
      <c r="I222" s="197" t="s">
        <v>6888</v>
      </c>
    </row>
    <row r="223" spans="2:9" ht="31.5" x14ac:dyDescent="0.25">
      <c r="B223" s="170" t="s">
        <v>7382</v>
      </c>
      <c r="C223" s="170" t="s">
        <v>4904</v>
      </c>
      <c r="D223" s="197" t="s">
        <v>7248</v>
      </c>
      <c r="E223" s="170" t="s">
        <v>7247</v>
      </c>
      <c r="F223" s="197" t="s">
        <v>6860</v>
      </c>
      <c r="G223" s="197" t="s">
        <v>6902</v>
      </c>
      <c r="H223" s="197" t="s">
        <v>6890</v>
      </c>
      <c r="I223" s="197" t="s">
        <v>6888</v>
      </c>
    </row>
    <row r="224" spans="2:9" ht="31.5" x14ac:dyDescent="0.25">
      <c r="B224" s="170" t="s">
        <v>7381</v>
      </c>
      <c r="C224" s="170" t="s">
        <v>4904</v>
      </c>
      <c r="D224" s="197" t="s">
        <v>7248</v>
      </c>
      <c r="E224" s="170" t="s">
        <v>7247</v>
      </c>
      <c r="F224" s="197" t="s">
        <v>6860</v>
      </c>
      <c r="G224" s="197" t="s">
        <v>6902</v>
      </c>
      <c r="H224" s="197" t="s">
        <v>6890</v>
      </c>
      <c r="I224" s="197" t="s">
        <v>6888</v>
      </c>
    </row>
    <row r="225" spans="2:9" ht="31.5" x14ac:dyDescent="0.25">
      <c r="B225" s="170" t="s">
        <v>7380</v>
      </c>
      <c r="C225" s="170" t="s">
        <v>4904</v>
      </c>
      <c r="D225" s="197" t="s">
        <v>7248</v>
      </c>
      <c r="E225" s="170" t="s">
        <v>7247</v>
      </c>
      <c r="F225" s="197" t="s">
        <v>6860</v>
      </c>
      <c r="G225" s="197" t="s">
        <v>6902</v>
      </c>
      <c r="H225" s="197" t="s">
        <v>6890</v>
      </c>
      <c r="I225" s="197" t="s">
        <v>6888</v>
      </c>
    </row>
    <row r="226" spans="2:9" ht="31.5" x14ac:dyDescent="0.25">
      <c r="B226" s="170" t="s">
        <v>7394</v>
      </c>
      <c r="C226" s="988" t="s">
        <v>4876</v>
      </c>
      <c r="D226" s="197" t="s">
        <v>7246</v>
      </c>
      <c r="E226" s="170" t="s">
        <v>7245</v>
      </c>
      <c r="F226" s="197" t="s">
        <v>6860</v>
      </c>
      <c r="G226" s="197" t="s">
        <v>6876</v>
      </c>
      <c r="H226" s="197" t="s">
        <v>6856</v>
      </c>
      <c r="I226" s="197" t="s">
        <v>6851</v>
      </c>
    </row>
    <row r="227" spans="2:9" ht="31.5" x14ac:dyDescent="0.25">
      <c r="B227" s="170" t="s">
        <v>7393</v>
      </c>
      <c r="C227" s="986" t="s">
        <v>4876</v>
      </c>
      <c r="D227" s="197" t="s">
        <v>7246</v>
      </c>
      <c r="E227" s="170" t="s">
        <v>7245</v>
      </c>
      <c r="F227" s="197" t="s">
        <v>6860</v>
      </c>
      <c r="G227" s="197" t="s">
        <v>6876</v>
      </c>
      <c r="H227" s="197" t="s">
        <v>6856</v>
      </c>
      <c r="I227" s="197" t="s">
        <v>6851</v>
      </c>
    </row>
    <row r="228" spans="2:9" ht="31.5" x14ac:dyDescent="0.25">
      <c r="B228" s="170" t="s">
        <v>7328</v>
      </c>
      <c r="C228" s="988" t="s">
        <v>4876</v>
      </c>
      <c r="D228" s="197" t="s">
        <v>7246</v>
      </c>
      <c r="E228" s="170" t="s">
        <v>7245</v>
      </c>
      <c r="F228" s="197" t="s">
        <v>6860</v>
      </c>
      <c r="G228" s="197" t="s">
        <v>6876</v>
      </c>
      <c r="H228" s="197" t="s">
        <v>6856</v>
      </c>
      <c r="I228" s="197" t="s">
        <v>6851</v>
      </c>
    </row>
    <row r="229" spans="2:9" ht="31.5" x14ac:dyDescent="0.25">
      <c r="B229" s="170" t="s">
        <v>7390</v>
      </c>
      <c r="C229" s="986" t="s">
        <v>4876</v>
      </c>
      <c r="D229" s="197" t="s">
        <v>7246</v>
      </c>
      <c r="E229" s="170" t="s">
        <v>7245</v>
      </c>
      <c r="F229" s="197" t="s">
        <v>6860</v>
      </c>
      <c r="G229" s="197" t="s">
        <v>6876</v>
      </c>
      <c r="H229" s="197" t="s">
        <v>6856</v>
      </c>
      <c r="I229" s="197" t="s">
        <v>6851</v>
      </c>
    </row>
    <row r="230" spans="2:9" ht="31.5" x14ac:dyDescent="0.25">
      <c r="B230" s="170" t="s">
        <v>7385</v>
      </c>
      <c r="C230" s="988" t="s">
        <v>4876</v>
      </c>
      <c r="D230" s="197" t="s">
        <v>7246</v>
      </c>
      <c r="E230" s="170" t="s">
        <v>7245</v>
      </c>
      <c r="F230" s="197" t="s">
        <v>6860</v>
      </c>
      <c r="G230" s="197" t="s">
        <v>6876</v>
      </c>
      <c r="H230" s="197" t="s">
        <v>6856</v>
      </c>
      <c r="I230" s="197" t="s">
        <v>6851</v>
      </c>
    </row>
    <row r="231" spans="2:9" ht="31.5" x14ac:dyDescent="0.25">
      <c r="B231" s="170" t="s">
        <v>7382</v>
      </c>
      <c r="C231" s="986" t="s">
        <v>4876</v>
      </c>
      <c r="D231" s="197" t="s">
        <v>7246</v>
      </c>
      <c r="E231" s="170" t="s">
        <v>7245</v>
      </c>
      <c r="F231" s="197" t="s">
        <v>6860</v>
      </c>
      <c r="G231" s="197" t="s">
        <v>6876</v>
      </c>
      <c r="H231" s="197" t="s">
        <v>6856</v>
      </c>
      <c r="I231" s="197" t="s">
        <v>6851</v>
      </c>
    </row>
    <row r="232" spans="2:9" ht="31.5" x14ac:dyDescent="0.25">
      <c r="B232" s="170" t="s">
        <v>7381</v>
      </c>
      <c r="C232" s="988" t="s">
        <v>4876</v>
      </c>
      <c r="D232" s="197" t="s">
        <v>7246</v>
      </c>
      <c r="E232" s="170" t="s">
        <v>7245</v>
      </c>
      <c r="F232" s="197" t="s">
        <v>6860</v>
      </c>
      <c r="G232" s="197" t="s">
        <v>6876</v>
      </c>
      <c r="H232" s="197" t="s">
        <v>6856</v>
      </c>
      <c r="I232" s="197" t="s">
        <v>6851</v>
      </c>
    </row>
    <row r="233" spans="2:9" ht="31.5" x14ac:dyDescent="0.25">
      <c r="B233" s="170" t="s">
        <v>7380</v>
      </c>
      <c r="C233" s="986" t="s">
        <v>4876</v>
      </c>
      <c r="D233" s="197" t="s">
        <v>7246</v>
      </c>
      <c r="E233" s="170" t="s">
        <v>7245</v>
      </c>
      <c r="F233" s="197" t="s">
        <v>6860</v>
      </c>
      <c r="G233" s="197" t="s">
        <v>6876</v>
      </c>
      <c r="H233" s="197" t="s">
        <v>6856</v>
      </c>
      <c r="I233" s="197" t="s">
        <v>6851</v>
      </c>
    </row>
    <row r="234" spans="2:9" ht="31.5" x14ac:dyDescent="0.25">
      <c r="B234" s="170" t="s">
        <v>7325</v>
      </c>
      <c r="C234" s="988" t="s">
        <v>4876</v>
      </c>
      <c r="D234" s="197" t="s">
        <v>7244</v>
      </c>
      <c r="E234" s="170" t="s">
        <v>7243</v>
      </c>
      <c r="F234" s="197" t="s">
        <v>6860</v>
      </c>
      <c r="G234" s="197" t="s">
        <v>6982</v>
      </c>
      <c r="H234" s="197" t="s">
        <v>6856</v>
      </c>
      <c r="I234" s="197" t="s">
        <v>6851</v>
      </c>
    </row>
    <row r="235" spans="2:9" ht="31.5" x14ac:dyDescent="0.25">
      <c r="B235" s="170" t="s">
        <v>7387</v>
      </c>
      <c r="C235" s="986" t="s">
        <v>4876</v>
      </c>
      <c r="D235" s="197" t="s">
        <v>7244</v>
      </c>
      <c r="E235" s="170" t="s">
        <v>7243</v>
      </c>
      <c r="F235" s="197" t="s">
        <v>6860</v>
      </c>
      <c r="G235" s="197" t="s">
        <v>6982</v>
      </c>
      <c r="H235" s="197" t="s">
        <v>6856</v>
      </c>
      <c r="I235" s="197" t="s">
        <v>6851</v>
      </c>
    </row>
    <row r="236" spans="2:9" ht="31.5" x14ac:dyDescent="0.25">
      <c r="B236" s="170" t="s">
        <v>7323</v>
      </c>
      <c r="C236" s="988" t="s">
        <v>4876</v>
      </c>
      <c r="D236" s="197" t="s">
        <v>7244</v>
      </c>
      <c r="E236" s="170" t="s">
        <v>7243</v>
      </c>
      <c r="F236" s="197" t="s">
        <v>6860</v>
      </c>
      <c r="G236" s="197" t="s">
        <v>6982</v>
      </c>
      <c r="H236" s="197" t="s">
        <v>6856</v>
      </c>
      <c r="I236" s="197" t="s">
        <v>6851</v>
      </c>
    </row>
    <row r="237" spans="2:9" ht="31.5" x14ac:dyDescent="0.25">
      <c r="B237" s="170" t="s">
        <v>7385</v>
      </c>
      <c r="C237" s="986" t="s">
        <v>4876</v>
      </c>
      <c r="D237" s="197" t="s">
        <v>7244</v>
      </c>
      <c r="E237" s="170" t="s">
        <v>7243</v>
      </c>
      <c r="F237" s="197" t="s">
        <v>6860</v>
      </c>
      <c r="G237" s="197" t="s">
        <v>6982</v>
      </c>
      <c r="H237" s="197" t="s">
        <v>6856</v>
      </c>
      <c r="I237" s="197" t="s">
        <v>6851</v>
      </c>
    </row>
    <row r="238" spans="2:9" ht="31.5" x14ac:dyDescent="0.25">
      <c r="B238" s="170" t="s">
        <v>7382</v>
      </c>
      <c r="C238" s="988" t="s">
        <v>4876</v>
      </c>
      <c r="D238" s="197" t="s">
        <v>7244</v>
      </c>
      <c r="E238" s="170" t="s">
        <v>7243</v>
      </c>
      <c r="F238" s="197" t="s">
        <v>6860</v>
      </c>
      <c r="G238" s="197" t="s">
        <v>6982</v>
      </c>
      <c r="H238" s="197" t="s">
        <v>6856</v>
      </c>
      <c r="I238" s="197" t="s">
        <v>6851</v>
      </c>
    </row>
    <row r="239" spans="2:9" ht="31.5" x14ac:dyDescent="0.25">
      <c r="B239" s="170" t="s">
        <v>7381</v>
      </c>
      <c r="C239" s="986" t="s">
        <v>4876</v>
      </c>
      <c r="D239" s="197" t="s">
        <v>7244</v>
      </c>
      <c r="E239" s="170" t="s">
        <v>7243</v>
      </c>
      <c r="F239" s="197" t="s">
        <v>6860</v>
      </c>
      <c r="G239" s="197" t="s">
        <v>6982</v>
      </c>
      <c r="H239" s="197" t="s">
        <v>6856</v>
      </c>
      <c r="I239" s="197" t="s">
        <v>6851</v>
      </c>
    </row>
    <row r="240" spans="2:9" ht="31.5" x14ac:dyDescent="0.25">
      <c r="B240" s="170" t="s">
        <v>7394</v>
      </c>
      <c r="C240" s="988" t="s">
        <v>4876</v>
      </c>
      <c r="D240" s="197" t="s">
        <v>7242</v>
      </c>
      <c r="E240" s="170" t="s">
        <v>7241</v>
      </c>
      <c r="F240" s="197" t="s">
        <v>6860</v>
      </c>
      <c r="G240" s="197" t="s">
        <v>6902</v>
      </c>
      <c r="H240" s="197" t="s">
        <v>6856</v>
      </c>
      <c r="I240" s="197" t="s">
        <v>6851</v>
      </c>
    </row>
    <row r="241" spans="2:9" ht="31.5" x14ac:dyDescent="0.25">
      <c r="B241" s="170" t="s">
        <v>7393</v>
      </c>
      <c r="C241" s="986" t="s">
        <v>4876</v>
      </c>
      <c r="D241" s="197" t="s">
        <v>7242</v>
      </c>
      <c r="E241" s="170" t="s">
        <v>7241</v>
      </c>
      <c r="F241" s="197" t="s">
        <v>6860</v>
      </c>
      <c r="G241" s="197" t="s">
        <v>6902</v>
      </c>
      <c r="H241" s="197" t="s">
        <v>6856</v>
      </c>
      <c r="I241" s="197" t="s">
        <v>6851</v>
      </c>
    </row>
    <row r="242" spans="2:9" ht="31.5" x14ac:dyDescent="0.25">
      <c r="B242" s="170" t="s">
        <v>7328</v>
      </c>
      <c r="C242" s="988" t="s">
        <v>4876</v>
      </c>
      <c r="D242" s="197" t="s">
        <v>7242</v>
      </c>
      <c r="E242" s="170" t="s">
        <v>7241</v>
      </c>
      <c r="F242" s="197" t="s">
        <v>6860</v>
      </c>
      <c r="G242" s="197" t="s">
        <v>6902</v>
      </c>
      <c r="H242" s="197" t="s">
        <v>6856</v>
      </c>
      <c r="I242" s="197" t="s">
        <v>6851</v>
      </c>
    </row>
    <row r="243" spans="2:9" ht="31.5" x14ac:dyDescent="0.25">
      <c r="B243" s="170" t="s">
        <v>7382</v>
      </c>
      <c r="C243" s="986" t="s">
        <v>4876</v>
      </c>
      <c r="D243" s="197" t="s">
        <v>7242</v>
      </c>
      <c r="E243" s="170" t="s">
        <v>7241</v>
      </c>
      <c r="F243" s="197" t="s">
        <v>6860</v>
      </c>
      <c r="G243" s="197" t="s">
        <v>6902</v>
      </c>
      <c r="H243" s="197" t="s">
        <v>6856</v>
      </c>
      <c r="I243" s="197" t="s">
        <v>6851</v>
      </c>
    </row>
    <row r="244" spans="2:9" ht="31.5" x14ac:dyDescent="0.25">
      <c r="B244" s="170" t="s">
        <v>7381</v>
      </c>
      <c r="C244" s="988" t="s">
        <v>4876</v>
      </c>
      <c r="D244" s="197" t="s">
        <v>7242</v>
      </c>
      <c r="E244" s="170" t="s">
        <v>7241</v>
      </c>
      <c r="F244" s="197" t="s">
        <v>6860</v>
      </c>
      <c r="G244" s="197" t="s">
        <v>6902</v>
      </c>
      <c r="H244" s="197" t="s">
        <v>6856</v>
      </c>
      <c r="I244" s="197" t="s">
        <v>6851</v>
      </c>
    </row>
    <row r="245" spans="2:9" ht="31.5" x14ac:dyDescent="0.25">
      <c r="B245" s="170" t="s">
        <v>7380</v>
      </c>
      <c r="C245" s="986" t="s">
        <v>4876</v>
      </c>
      <c r="D245" s="197" t="s">
        <v>7242</v>
      </c>
      <c r="E245" s="170" t="s">
        <v>7241</v>
      </c>
      <c r="F245" s="197" t="s">
        <v>6860</v>
      </c>
      <c r="G245" s="197" t="s">
        <v>6902</v>
      </c>
      <c r="H245" s="197" t="s">
        <v>6856</v>
      </c>
      <c r="I245" s="197" t="s">
        <v>6851</v>
      </c>
    </row>
    <row r="246" spans="2:9" ht="31.5" x14ac:dyDescent="0.25">
      <c r="B246" s="170" t="s">
        <v>7394</v>
      </c>
      <c r="C246" s="988" t="s">
        <v>4876</v>
      </c>
      <c r="D246" s="197" t="s">
        <v>7240</v>
      </c>
      <c r="E246" s="170" t="s">
        <v>7239</v>
      </c>
      <c r="F246" s="197" t="s">
        <v>6860</v>
      </c>
      <c r="G246" s="197" t="s">
        <v>6876</v>
      </c>
      <c r="H246" s="197" t="s">
        <v>6856</v>
      </c>
      <c r="I246" s="197" t="s">
        <v>6851</v>
      </c>
    </row>
    <row r="247" spans="2:9" ht="31.5" x14ac:dyDescent="0.25">
      <c r="B247" s="170" t="s">
        <v>7393</v>
      </c>
      <c r="C247" s="986" t="s">
        <v>4876</v>
      </c>
      <c r="D247" s="197" t="s">
        <v>7240</v>
      </c>
      <c r="E247" s="170" t="s">
        <v>7239</v>
      </c>
      <c r="F247" s="197" t="s">
        <v>6860</v>
      </c>
      <c r="G247" s="197" t="s">
        <v>6876</v>
      </c>
      <c r="H247" s="197" t="s">
        <v>6856</v>
      </c>
      <c r="I247" s="197" t="s">
        <v>6851</v>
      </c>
    </row>
    <row r="248" spans="2:9" ht="31.5" x14ac:dyDescent="0.25">
      <c r="B248" s="170" t="s">
        <v>7328</v>
      </c>
      <c r="C248" s="988" t="s">
        <v>4876</v>
      </c>
      <c r="D248" s="197" t="s">
        <v>7240</v>
      </c>
      <c r="E248" s="170" t="s">
        <v>7239</v>
      </c>
      <c r="F248" s="197" t="s">
        <v>6860</v>
      </c>
      <c r="G248" s="197" t="s">
        <v>6876</v>
      </c>
      <c r="H248" s="197" t="s">
        <v>6856</v>
      </c>
      <c r="I248" s="197" t="s">
        <v>6851</v>
      </c>
    </row>
    <row r="249" spans="2:9" ht="31.5" x14ac:dyDescent="0.25">
      <c r="B249" s="170" t="s">
        <v>7385</v>
      </c>
      <c r="C249" s="986" t="s">
        <v>4876</v>
      </c>
      <c r="D249" s="197" t="s">
        <v>7240</v>
      </c>
      <c r="E249" s="170" t="s">
        <v>7239</v>
      </c>
      <c r="F249" s="197" t="s">
        <v>6860</v>
      </c>
      <c r="G249" s="197" t="s">
        <v>6876</v>
      </c>
      <c r="H249" s="197" t="s">
        <v>6856</v>
      </c>
      <c r="I249" s="197" t="s">
        <v>6851</v>
      </c>
    </row>
    <row r="250" spans="2:9" ht="31.5" x14ac:dyDescent="0.25">
      <c r="B250" s="170" t="s">
        <v>7382</v>
      </c>
      <c r="C250" s="988" t="s">
        <v>4876</v>
      </c>
      <c r="D250" s="197" t="s">
        <v>7240</v>
      </c>
      <c r="E250" s="170" t="s">
        <v>7239</v>
      </c>
      <c r="F250" s="197" t="s">
        <v>6860</v>
      </c>
      <c r="G250" s="197" t="s">
        <v>6876</v>
      </c>
      <c r="H250" s="197" t="s">
        <v>6856</v>
      </c>
      <c r="I250" s="197" t="s">
        <v>6851</v>
      </c>
    </row>
    <row r="251" spans="2:9" ht="31.5" x14ac:dyDescent="0.25">
      <c r="B251" s="170" t="s">
        <v>7381</v>
      </c>
      <c r="C251" s="986" t="s">
        <v>4876</v>
      </c>
      <c r="D251" s="197" t="s">
        <v>7240</v>
      </c>
      <c r="E251" s="170" t="s">
        <v>7239</v>
      </c>
      <c r="F251" s="197" t="s">
        <v>6860</v>
      </c>
      <c r="G251" s="197" t="s">
        <v>6876</v>
      </c>
      <c r="H251" s="197" t="s">
        <v>6856</v>
      </c>
      <c r="I251" s="197" t="s">
        <v>6851</v>
      </c>
    </row>
    <row r="252" spans="2:9" ht="31.5" x14ac:dyDescent="0.25">
      <c r="B252" s="170" t="s">
        <v>7380</v>
      </c>
      <c r="C252" s="988" t="s">
        <v>4876</v>
      </c>
      <c r="D252" s="197" t="s">
        <v>7240</v>
      </c>
      <c r="E252" s="170" t="s">
        <v>7239</v>
      </c>
      <c r="F252" s="197" t="s">
        <v>6860</v>
      </c>
      <c r="G252" s="197" t="s">
        <v>6876</v>
      </c>
      <c r="H252" s="197" t="s">
        <v>6856</v>
      </c>
      <c r="I252" s="197" t="s">
        <v>6851</v>
      </c>
    </row>
    <row r="253" spans="2:9" ht="31.5" x14ac:dyDescent="0.25">
      <c r="B253" s="170" t="s">
        <v>7394</v>
      </c>
      <c r="C253" s="986" t="s">
        <v>4876</v>
      </c>
      <c r="D253" s="197" t="s">
        <v>7238</v>
      </c>
      <c r="E253" s="170" t="s">
        <v>7237</v>
      </c>
      <c r="F253" s="197" t="s">
        <v>7168</v>
      </c>
      <c r="G253" s="197" t="s">
        <v>6982</v>
      </c>
      <c r="H253" s="197" t="s">
        <v>6856</v>
      </c>
      <c r="I253" s="197" t="s">
        <v>6851</v>
      </c>
    </row>
    <row r="254" spans="2:9" ht="31.5" x14ac:dyDescent="0.25">
      <c r="B254" s="170" t="s">
        <v>7393</v>
      </c>
      <c r="C254" s="988" t="s">
        <v>4876</v>
      </c>
      <c r="D254" s="197" t="s">
        <v>7238</v>
      </c>
      <c r="E254" s="170" t="s">
        <v>7237</v>
      </c>
      <c r="F254" s="197" t="s">
        <v>7168</v>
      </c>
      <c r="G254" s="197" t="s">
        <v>6982</v>
      </c>
      <c r="H254" s="197" t="s">
        <v>6856</v>
      </c>
      <c r="I254" s="197" t="s">
        <v>6851</v>
      </c>
    </row>
    <row r="255" spans="2:9" ht="31.5" x14ac:dyDescent="0.25">
      <c r="B255" s="170" t="s">
        <v>7328</v>
      </c>
      <c r="C255" s="986" t="s">
        <v>4876</v>
      </c>
      <c r="D255" s="197" t="s">
        <v>7238</v>
      </c>
      <c r="E255" s="170" t="s">
        <v>7237</v>
      </c>
      <c r="F255" s="197" t="s">
        <v>7168</v>
      </c>
      <c r="G255" s="197" t="s">
        <v>6982</v>
      </c>
      <c r="H255" s="197" t="s">
        <v>6856</v>
      </c>
      <c r="I255" s="197" t="s">
        <v>6851</v>
      </c>
    </row>
    <row r="256" spans="2:9" ht="31.5" x14ac:dyDescent="0.25">
      <c r="B256" s="170" t="s">
        <v>7390</v>
      </c>
      <c r="C256" s="988" t="s">
        <v>4876</v>
      </c>
      <c r="D256" s="197" t="s">
        <v>7238</v>
      </c>
      <c r="E256" s="170" t="s">
        <v>7237</v>
      </c>
      <c r="F256" s="197" t="s">
        <v>7168</v>
      </c>
      <c r="G256" s="197" t="s">
        <v>6982</v>
      </c>
      <c r="H256" s="197" t="s">
        <v>6856</v>
      </c>
      <c r="I256" s="197" t="s">
        <v>6851</v>
      </c>
    </row>
    <row r="257" spans="2:9" ht="31.5" x14ac:dyDescent="0.25">
      <c r="B257" s="170" t="s">
        <v>7385</v>
      </c>
      <c r="C257" s="986" t="s">
        <v>4876</v>
      </c>
      <c r="D257" s="197" t="s">
        <v>7238</v>
      </c>
      <c r="E257" s="170" t="s">
        <v>7237</v>
      </c>
      <c r="F257" s="197" t="s">
        <v>7168</v>
      </c>
      <c r="G257" s="197" t="s">
        <v>6982</v>
      </c>
      <c r="H257" s="197" t="s">
        <v>6856</v>
      </c>
      <c r="I257" s="197" t="s">
        <v>6851</v>
      </c>
    </row>
    <row r="258" spans="2:9" ht="31.5" x14ac:dyDescent="0.25">
      <c r="B258" s="170" t="s">
        <v>7382</v>
      </c>
      <c r="C258" s="988" t="s">
        <v>4876</v>
      </c>
      <c r="D258" s="197" t="s">
        <v>7238</v>
      </c>
      <c r="E258" s="170" t="s">
        <v>7237</v>
      </c>
      <c r="F258" s="197" t="s">
        <v>7168</v>
      </c>
      <c r="G258" s="197" t="s">
        <v>6982</v>
      </c>
      <c r="H258" s="197" t="s">
        <v>6856</v>
      </c>
      <c r="I258" s="197" t="s">
        <v>6851</v>
      </c>
    </row>
    <row r="259" spans="2:9" ht="31.5" x14ac:dyDescent="0.25">
      <c r="B259" s="170" t="s">
        <v>7381</v>
      </c>
      <c r="C259" s="986" t="s">
        <v>4876</v>
      </c>
      <c r="D259" s="197" t="s">
        <v>7238</v>
      </c>
      <c r="E259" s="170" t="s">
        <v>7237</v>
      </c>
      <c r="F259" s="197" t="s">
        <v>7168</v>
      </c>
      <c r="G259" s="197" t="s">
        <v>6982</v>
      </c>
      <c r="H259" s="197" t="s">
        <v>6856</v>
      </c>
      <c r="I259" s="197" t="s">
        <v>6851</v>
      </c>
    </row>
    <row r="260" spans="2:9" ht="31.5" x14ac:dyDescent="0.25">
      <c r="B260" s="170" t="s">
        <v>7380</v>
      </c>
      <c r="C260" s="988" t="s">
        <v>4876</v>
      </c>
      <c r="D260" s="197" t="s">
        <v>7238</v>
      </c>
      <c r="E260" s="170" t="s">
        <v>7237</v>
      </c>
      <c r="F260" s="197" t="s">
        <v>7168</v>
      </c>
      <c r="G260" s="197" t="s">
        <v>6982</v>
      </c>
      <c r="H260" s="197" t="s">
        <v>6856</v>
      </c>
      <c r="I260" s="197" t="s">
        <v>6851</v>
      </c>
    </row>
    <row r="261" spans="2:9" ht="31.5" x14ac:dyDescent="0.25">
      <c r="B261" s="170" t="s">
        <v>7394</v>
      </c>
      <c r="C261" s="986" t="s">
        <v>4876</v>
      </c>
      <c r="D261" s="197" t="s">
        <v>7236</v>
      </c>
      <c r="E261" s="170" t="s">
        <v>7235</v>
      </c>
      <c r="F261" s="197" t="s">
        <v>6860</v>
      </c>
      <c r="G261" s="197" t="s">
        <v>6893</v>
      </c>
      <c r="H261" s="197" t="s">
        <v>6856</v>
      </c>
      <c r="I261" s="197" t="s">
        <v>6851</v>
      </c>
    </row>
    <row r="262" spans="2:9" ht="31.5" x14ac:dyDescent="0.25">
      <c r="B262" s="170" t="s">
        <v>7393</v>
      </c>
      <c r="C262" s="988" t="s">
        <v>4876</v>
      </c>
      <c r="D262" s="197" t="s">
        <v>7236</v>
      </c>
      <c r="E262" s="170" t="s">
        <v>7235</v>
      </c>
      <c r="F262" s="197" t="s">
        <v>6860</v>
      </c>
      <c r="G262" s="197" t="s">
        <v>6893</v>
      </c>
      <c r="H262" s="197" t="s">
        <v>6856</v>
      </c>
      <c r="I262" s="197" t="s">
        <v>6851</v>
      </c>
    </row>
    <row r="263" spans="2:9" ht="31.5" x14ac:dyDescent="0.25">
      <c r="B263" s="170" t="s">
        <v>7328</v>
      </c>
      <c r="C263" s="986" t="s">
        <v>4876</v>
      </c>
      <c r="D263" s="197" t="s">
        <v>7236</v>
      </c>
      <c r="E263" s="170" t="s">
        <v>7235</v>
      </c>
      <c r="F263" s="197" t="s">
        <v>6860</v>
      </c>
      <c r="G263" s="197" t="s">
        <v>6893</v>
      </c>
      <c r="H263" s="197" t="s">
        <v>6856</v>
      </c>
      <c r="I263" s="197" t="s">
        <v>6851</v>
      </c>
    </row>
    <row r="264" spans="2:9" ht="31.5" x14ac:dyDescent="0.25">
      <c r="B264" s="170" t="s">
        <v>7385</v>
      </c>
      <c r="C264" s="988" t="s">
        <v>4876</v>
      </c>
      <c r="D264" s="197" t="s">
        <v>7236</v>
      </c>
      <c r="E264" s="170" t="s">
        <v>7235</v>
      </c>
      <c r="F264" s="197" t="s">
        <v>6860</v>
      </c>
      <c r="G264" s="197" t="s">
        <v>6893</v>
      </c>
      <c r="H264" s="197" t="s">
        <v>6856</v>
      </c>
      <c r="I264" s="197" t="s">
        <v>6851</v>
      </c>
    </row>
    <row r="265" spans="2:9" ht="31.5" x14ac:dyDescent="0.25">
      <c r="B265" s="170" t="s">
        <v>7382</v>
      </c>
      <c r="C265" s="986" t="s">
        <v>4876</v>
      </c>
      <c r="D265" s="197" t="s">
        <v>7236</v>
      </c>
      <c r="E265" s="170" t="s">
        <v>7235</v>
      </c>
      <c r="F265" s="197" t="s">
        <v>6860</v>
      </c>
      <c r="G265" s="197" t="s">
        <v>6893</v>
      </c>
      <c r="H265" s="197" t="s">
        <v>6856</v>
      </c>
      <c r="I265" s="197" t="s">
        <v>6851</v>
      </c>
    </row>
    <row r="266" spans="2:9" ht="31.5" x14ac:dyDescent="0.25">
      <c r="B266" s="170" t="s">
        <v>7381</v>
      </c>
      <c r="C266" s="988" t="s">
        <v>4876</v>
      </c>
      <c r="D266" s="197" t="s">
        <v>7236</v>
      </c>
      <c r="E266" s="170" t="s">
        <v>7235</v>
      </c>
      <c r="F266" s="197" t="s">
        <v>6860</v>
      </c>
      <c r="G266" s="197" t="s">
        <v>6893</v>
      </c>
      <c r="H266" s="197" t="s">
        <v>6856</v>
      </c>
      <c r="I266" s="197" t="s">
        <v>6851</v>
      </c>
    </row>
    <row r="267" spans="2:9" ht="31.5" x14ac:dyDescent="0.25">
      <c r="B267" s="170" t="s">
        <v>7380</v>
      </c>
      <c r="C267" s="986" t="s">
        <v>4876</v>
      </c>
      <c r="D267" s="197" t="s">
        <v>7236</v>
      </c>
      <c r="E267" s="170" t="s">
        <v>7235</v>
      </c>
      <c r="F267" s="197" t="s">
        <v>6860</v>
      </c>
      <c r="G267" s="197" t="s">
        <v>6893</v>
      </c>
      <c r="H267" s="197" t="s">
        <v>6856</v>
      </c>
      <c r="I267" s="197" t="s">
        <v>6851</v>
      </c>
    </row>
    <row r="268" spans="2:9" ht="31.5" x14ac:dyDescent="0.25">
      <c r="B268" s="170" t="s">
        <v>7385</v>
      </c>
      <c r="C268" s="988" t="s">
        <v>4876</v>
      </c>
      <c r="D268" s="197" t="s">
        <v>7234</v>
      </c>
      <c r="E268" s="170" t="s">
        <v>7233</v>
      </c>
      <c r="F268" s="197" t="s">
        <v>6860</v>
      </c>
      <c r="G268" s="197" t="s">
        <v>6902</v>
      </c>
      <c r="H268" s="197" t="s">
        <v>6856</v>
      </c>
      <c r="I268" s="197" t="s">
        <v>6851</v>
      </c>
    </row>
    <row r="269" spans="2:9" ht="31.5" x14ac:dyDescent="0.25">
      <c r="B269" s="170" t="s">
        <v>7382</v>
      </c>
      <c r="C269" s="986" t="s">
        <v>4876</v>
      </c>
      <c r="D269" s="197" t="s">
        <v>7234</v>
      </c>
      <c r="E269" s="170" t="s">
        <v>7233</v>
      </c>
      <c r="F269" s="197" t="s">
        <v>6860</v>
      </c>
      <c r="G269" s="197" t="s">
        <v>6902</v>
      </c>
      <c r="H269" s="197" t="s">
        <v>6856</v>
      </c>
      <c r="I269" s="197" t="s">
        <v>6851</v>
      </c>
    </row>
    <row r="270" spans="2:9" ht="31.5" x14ac:dyDescent="0.25">
      <c r="B270" s="170" t="s">
        <v>7381</v>
      </c>
      <c r="C270" s="988" t="s">
        <v>4876</v>
      </c>
      <c r="D270" s="197" t="s">
        <v>7234</v>
      </c>
      <c r="E270" s="170" t="s">
        <v>7233</v>
      </c>
      <c r="F270" s="197" t="s">
        <v>6860</v>
      </c>
      <c r="G270" s="197" t="s">
        <v>6902</v>
      </c>
      <c r="H270" s="197" t="s">
        <v>6856</v>
      </c>
      <c r="I270" s="197" t="s">
        <v>6851</v>
      </c>
    </row>
    <row r="271" spans="2:9" ht="31.5" x14ac:dyDescent="0.25">
      <c r="B271" s="170" t="s">
        <v>7380</v>
      </c>
      <c r="C271" s="986" t="s">
        <v>4876</v>
      </c>
      <c r="D271" s="197" t="s">
        <v>7234</v>
      </c>
      <c r="E271" s="170" t="s">
        <v>7233</v>
      </c>
      <c r="F271" s="197" t="s">
        <v>6860</v>
      </c>
      <c r="G271" s="197" t="s">
        <v>6902</v>
      </c>
      <c r="H271" s="197" t="s">
        <v>6856</v>
      </c>
      <c r="I271" s="197" t="s">
        <v>6851</v>
      </c>
    </row>
    <row r="272" spans="2:9" ht="31.5" x14ac:dyDescent="0.25">
      <c r="B272" s="170" t="s">
        <v>7394</v>
      </c>
      <c r="C272" s="988" t="s">
        <v>4876</v>
      </c>
      <c r="D272" s="197" t="s">
        <v>7232</v>
      </c>
      <c r="E272" s="170" t="s">
        <v>7231</v>
      </c>
      <c r="F272" s="197" t="s">
        <v>6860</v>
      </c>
      <c r="G272" s="197" t="s">
        <v>6876</v>
      </c>
      <c r="H272" s="197" t="s">
        <v>6856</v>
      </c>
      <c r="I272" s="197" t="s">
        <v>6851</v>
      </c>
    </row>
    <row r="273" spans="2:9" ht="31.5" x14ac:dyDescent="0.25">
      <c r="B273" s="170" t="s">
        <v>7393</v>
      </c>
      <c r="C273" s="986" t="s">
        <v>4876</v>
      </c>
      <c r="D273" s="197" t="s">
        <v>7232</v>
      </c>
      <c r="E273" s="170" t="s">
        <v>7231</v>
      </c>
      <c r="F273" s="197" t="s">
        <v>6860</v>
      </c>
      <c r="G273" s="197" t="s">
        <v>6876</v>
      </c>
      <c r="H273" s="197" t="s">
        <v>6856</v>
      </c>
      <c r="I273" s="197" t="s">
        <v>6851</v>
      </c>
    </row>
    <row r="274" spans="2:9" ht="31.5" x14ac:dyDescent="0.25">
      <c r="B274" s="170" t="s">
        <v>7328</v>
      </c>
      <c r="C274" s="988" t="s">
        <v>4876</v>
      </c>
      <c r="D274" s="197" t="s">
        <v>7232</v>
      </c>
      <c r="E274" s="170" t="s">
        <v>7231</v>
      </c>
      <c r="F274" s="197" t="s">
        <v>6860</v>
      </c>
      <c r="G274" s="197" t="s">
        <v>6876</v>
      </c>
      <c r="H274" s="197" t="s">
        <v>6856</v>
      </c>
      <c r="I274" s="197" t="s">
        <v>6851</v>
      </c>
    </row>
    <row r="275" spans="2:9" ht="31.5" x14ac:dyDescent="0.25">
      <c r="B275" s="170" t="s">
        <v>7390</v>
      </c>
      <c r="C275" s="986" t="s">
        <v>4876</v>
      </c>
      <c r="D275" s="197" t="s">
        <v>7232</v>
      </c>
      <c r="E275" s="170" t="s">
        <v>7231</v>
      </c>
      <c r="F275" s="197" t="s">
        <v>6860</v>
      </c>
      <c r="G275" s="197" t="s">
        <v>6876</v>
      </c>
      <c r="H275" s="197" t="s">
        <v>6856</v>
      </c>
      <c r="I275" s="197" t="s">
        <v>6851</v>
      </c>
    </row>
    <row r="276" spans="2:9" ht="31.5" x14ac:dyDescent="0.25">
      <c r="B276" s="170" t="s">
        <v>7385</v>
      </c>
      <c r="C276" s="988" t="s">
        <v>4876</v>
      </c>
      <c r="D276" s="197" t="s">
        <v>7232</v>
      </c>
      <c r="E276" s="170" t="s">
        <v>7231</v>
      </c>
      <c r="F276" s="197" t="s">
        <v>6860</v>
      </c>
      <c r="G276" s="197" t="s">
        <v>6876</v>
      </c>
      <c r="H276" s="197" t="s">
        <v>6856</v>
      </c>
      <c r="I276" s="197" t="s">
        <v>6851</v>
      </c>
    </row>
    <row r="277" spans="2:9" ht="31.5" x14ac:dyDescent="0.25">
      <c r="B277" s="170" t="s">
        <v>7382</v>
      </c>
      <c r="C277" s="986" t="s">
        <v>4876</v>
      </c>
      <c r="D277" s="197" t="s">
        <v>7232</v>
      </c>
      <c r="E277" s="170" t="s">
        <v>7231</v>
      </c>
      <c r="F277" s="197" t="s">
        <v>6860</v>
      </c>
      <c r="G277" s="197" t="s">
        <v>6876</v>
      </c>
      <c r="H277" s="197" t="s">
        <v>6856</v>
      </c>
      <c r="I277" s="197" t="s">
        <v>6851</v>
      </c>
    </row>
    <row r="278" spans="2:9" ht="31.5" x14ac:dyDescent="0.25">
      <c r="B278" s="170" t="s">
        <v>7381</v>
      </c>
      <c r="C278" s="988" t="s">
        <v>4876</v>
      </c>
      <c r="D278" s="197" t="s">
        <v>7232</v>
      </c>
      <c r="E278" s="170" t="s">
        <v>7231</v>
      </c>
      <c r="F278" s="197" t="s">
        <v>6860</v>
      </c>
      <c r="G278" s="197" t="s">
        <v>6876</v>
      </c>
      <c r="H278" s="197" t="s">
        <v>6856</v>
      </c>
      <c r="I278" s="197" t="s">
        <v>6851</v>
      </c>
    </row>
    <row r="279" spans="2:9" ht="31.5" x14ac:dyDescent="0.25">
      <c r="B279" s="170" t="s">
        <v>7380</v>
      </c>
      <c r="C279" s="986" t="s">
        <v>4876</v>
      </c>
      <c r="D279" s="197" t="s">
        <v>7232</v>
      </c>
      <c r="E279" s="170" t="s">
        <v>7231</v>
      </c>
      <c r="F279" s="197" t="s">
        <v>6860</v>
      </c>
      <c r="G279" s="197" t="s">
        <v>6876</v>
      </c>
      <c r="H279" s="197" t="s">
        <v>6856</v>
      </c>
      <c r="I279" s="197" t="s">
        <v>6851</v>
      </c>
    </row>
    <row r="280" spans="2:9" ht="31.5" x14ac:dyDescent="0.25">
      <c r="B280" s="170" t="s">
        <v>7394</v>
      </c>
      <c r="C280" s="988" t="s">
        <v>4876</v>
      </c>
      <c r="D280" s="197" t="s">
        <v>7230</v>
      </c>
      <c r="E280" s="170" t="s">
        <v>7229</v>
      </c>
      <c r="F280" s="197" t="s">
        <v>6860</v>
      </c>
      <c r="G280" s="197" t="s">
        <v>6876</v>
      </c>
      <c r="H280" s="197" t="s">
        <v>6856</v>
      </c>
      <c r="I280" s="197" t="s">
        <v>6851</v>
      </c>
    </row>
    <row r="281" spans="2:9" ht="31.5" x14ac:dyDescent="0.25">
      <c r="B281" s="170" t="s">
        <v>7393</v>
      </c>
      <c r="C281" s="986" t="s">
        <v>4876</v>
      </c>
      <c r="D281" s="197" t="s">
        <v>7230</v>
      </c>
      <c r="E281" s="170" t="s">
        <v>7229</v>
      </c>
      <c r="F281" s="197" t="s">
        <v>6860</v>
      </c>
      <c r="G281" s="197" t="s">
        <v>6876</v>
      </c>
      <c r="H281" s="197" t="s">
        <v>6856</v>
      </c>
      <c r="I281" s="197" t="s">
        <v>6851</v>
      </c>
    </row>
    <row r="282" spans="2:9" ht="31.5" x14ac:dyDescent="0.25">
      <c r="B282" s="170" t="s">
        <v>7328</v>
      </c>
      <c r="C282" s="988" t="s">
        <v>4876</v>
      </c>
      <c r="D282" s="197" t="s">
        <v>7230</v>
      </c>
      <c r="E282" s="170" t="s">
        <v>7229</v>
      </c>
      <c r="F282" s="197" t="s">
        <v>6860</v>
      </c>
      <c r="G282" s="197" t="s">
        <v>6876</v>
      </c>
      <c r="H282" s="197" t="s">
        <v>6856</v>
      </c>
      <c r="I282" s="197" t="s">
        <v>6851</v>
      </c>
    </row>
    <row r="283" spans="2:9" ht="31.5" x14ac:dyDescent="0.25">
      <c r="B283" s="170" t="s">
        <v>7382</v>
      </c>
      <c r="C283" s="986" t="s">
        <v>4876</v>
      </c>
      <c r="D283" s="197" t="s">
        <v>7230</v>
      </c>
      <c r="E283" s="170" t="s">
        <v>7229</v>
      </c>
      <c r="F283" s="197" t="s">
        <v>6860</v>
      </c>
      <c r="G283" s="197" t="s">
        <v>6876</v>
      </c>
      <c r="H283" s="197" t="s">
        <v>6856</v>
      </c>
      <c r="I283" s="197" t="s">
        <v>6851</v>
      </c>
    </row>
    <row r="284" spans="2:9" ht="31.5" x14ac:dyDescent="0.25">
      <c r="B284" s="170" t="s">
        <v>7381</v>
      </c>
      <c r="C284" s="988" t="s">
        <v>4876</v>
      </c>
      <c r="D284" s="197" t="s">
        <v>7230</v>
      </c>
      <c r="E284" s="170" t="s">
        <v>7229</v>
      </c>
      <c r="F284" s="197" t="s">
        <v>6860</v>
      </c>
      <c r="G284" s="197" t="s">
        <v>6876</v>
      </c>
      <c r="H284" s="197" t="s">
        <v>6856</v>
      </c>
      <c r="I284" s="197" t="s">
        <v>6851</v>
      </c>
    </row>
    <row r="285" spans="2:9" ht="31.5" x14ac:dyDescent="0.25">
      <c r="B285" s="170" t="s">
        <v>7380</v>
      </c>
      <c r="C285" s="986" t="s">
        <v>4876</v>
      </c>
      <c r="D285" s="197" t="s">
        <v>7230</v>
      </c>
      <c r="E285" s="170" t="s">
        <v>7229</v>
      </c>
      <c r="F285" s="197" t="s">
        <v>6860</v>
      </c>
      <c r="G285" s="197" t="s">
        <v>6876</v>
      </c>
      <c r="H285" s="197" t="s">
        <v>6856</v>
      </c>
      <c r="I285" s="197" t="s">
        <v>6851</v>
      </c>
    </row>
    <row r="286" spans="2:9" ht="31.5" x14ac:dyDescent="0.25">
      <c r="B286" s="170" t="s">
        <v>7394</v>
      </c>
      <c r="C286" s="170" t="s">
        <v>7100</v>
      </c>
      <c r="D286" s="197" t="s">
        <v>7228</v>
      </c>
      <c r="E286" s="170" t="s">
        <v>7227</v>
      </c>
      <c r="F286" s="197" t="s">
        <v>7104</v>
      </c>
      <c r="G286" s="197" t="s">
        <v>6902</v>
      </c>
      <c r="H286" s="197" t="s">
        <v>7103</v>
      </c>
      <c r="I286" s="197" t="s">
        <v>7101</v>
      </c>
    </row>
    <row r="287" spans="2:9" ht="31.5" x14ac:dyDescent="0.25">
      <c r="B287" s="170" t="s">
        <v>7393</v>
      </c>
      <c r="C287" s="170" t="s">
        <v>7100</v>
      </c>
      <c r="D287" s="197" t="s">
        <v>7228</v>
      </c>
      <c r="E287" s="170" t="s">
        <v>7227</v>
      </c>
      <c r="F287" s="197" t="s">
        <v>7104</v>
      </c>
      <c r="G287" s="197" t="s">
        <v>6902</v>
      </c>
      <c r="H287" s="197" t="s">
        <v>7103</v>
      </c>
      <c r="I287" s="197" t="s">
        <v>7101</v>
      </c>
    </row>
    <row r="288" spans="2:9" ht="31.5" x14ac:dyDescent="0.25">
      <c r="B288" s="170" t="s">
        <v>7328</v>
      </c>
      <c r="C288" s="170" t="s">
        <v>7100</v>
      </c>
      <c r="D288" s="197" t="s">
        <v>7228</v>
      </c>
      <c r="E288" s="170" t="s">
        <v>7227</v>
      </c>
      <c r="F288" s="197" t="s">
        <v>7104</v>
      </c>
      <c r="G288" s="197" t="s">
        <v>6902</v>
      </c>
      <c r="H288" s="197" t="s">
        <v>7103</v>
      </c>
      <c r="I288" s="197" t="s">
        <v>7101</v>
      </c>
    </row>
    <row r="289" spans="2:9" ht="31.5" x14ac:dyDescent="0.25">
      <c r="B289" s="170" t="s">
        <v>7390</v>
      </c>
      <c r="C289" s="170" t="s">
        <v>7100</v>
      </c>
      <c r="D289" s="197" t="s">
        <v>7228</v>
      </c>
      <c r="E289" s="170" t="s">
        <v>7227</v>
      </c>
      <c r="F289" s="197" t="s">
        <v>7104</v>
      </c>
      <c r="G289" s="197" t="s">
        <v>6902</v>
      </c>
      <c r="H289" s="197" t="s">
        <v>7103</v>
      </c>
      <c r="I289" s="197" t="s">
        <v>7101</v>
      </c>
    </row>
    <row r="290" spans="2:9" ht="31.5" x14ac:dyDescent="0.25">
      <c r="B290" s="170" t="s">
        <v>7326</v>
      </c>
      <c r="C290" s="170" t="s">
        <v>7100</v>
      </c>
      <c r="D290" s="197" t="s">
        <v>7228</v>
      </c>
      <c r="E290" s="170" t="s">
        <v>7227</v>
      </c>
      <c r="F290" s="197" t="s">
        <v>7104</v>
      </c>
      <c r="G290" s="197" t="s">
        <v>6902</v>
      </c>
      <c r="H290" s="197" t="s">
        <v>7103</v>
      </c>
      <c r="I290" s="197" t="s">
        <v>7101</v>
      </c>
    </row>
    <row r="291" spans="2:9" ht="31.5" x14ac:dyDescent="0.25">
      <c r="B291" s="170" t="s">
        <v>7325</v>
      </c>
      <c r="C291" s="170" t="s">
        <v>7100</v>
      </c>
      <c r="D291" s="197" t="s">
        <v>7228</v>
      </c>
      <c r="E291" s="170" t="s">
        <v>7227</v>
      </c>
      <c r="F291" s="197" t="s">
        <v>7104</v>
      </c>
      <c r="G291" s="197" t="s">
        <v>6902</v>
      </c>
      <c r="H291" s="197" t="s">
        <v>7103</v>
      </c>
      <c r="I291" s="197" t="s">
        <v>7101</v>
      </c>
    </row>
    <row r="292" spans="2:9" ht="31.5" x14ac:dyDescent="0.25">
      <c r="B292" s="170" t="s">
        <v>7387</v>
      </c>
      <c r="C292" s="170" t="s">
        <v>7100</v>
      </c>
      <c r="D292" s="197" t="s">
        <v>7228</v>
      </c>
      <c r="E292" s="170" t="s">
        <v>7227</v>
      </c>
      <c r="F292" s="197" t="s">
        <v>7104</v>
      </c>
      <c r="G292" s="197" t="s">
        <v>6902</v>
      </c>
      <c r="H292" s="197" t="s">
        <v>7103</v>
      </c>
      <c r="I292" s="197" t="s">
        <v>7101</v>
      </c>
    </row>
    <row r="293" spans="2:9" ht="31.5" x14ac:dyDescent="0.25">
      <c r="B293" s="170" t="s">
        <v>7323</v>
      </c>
      <c r="C293" s="170" t="s">
        <v>7100</v>
      </c>
      <c r="D293" s="197" t="s">
        <v>7228</v>
      </c>
      <c r="E293" s="170" t="s">
        <v>7227</v>
      </c>
      <c r="F293" s="197" t="s">
        <v>7104</v>
      </c>
      <c r="G293" s="197" t="s">
        <v>6902</v>
      </c>
      <c r="H293" s="197" t="s">
        <v>7103</v>
      </c>
      <c r="I293" s="197" t="s">
        <v>7101</v>
      </c>
    </row>
    <row r="294" spans="2:9" ht="31.5" x14ac:dyDescent="0.25">
      <c r="B294" s="170" t="s">
        <v>7385</v>
      </c>
      <c r="C294" s="170" t="s">
        <v>7100</v>
      </c>
      <c r="D294" s="197" t="s">
        <v>7228</v>
      </c>
      <c r="E294" s="170" t="s">
        <v>7227</v>
      </c>
      <c r="F294" s="197" t="s">
        <v>7104</v>
      </c>
      <c r="G294" s="197" t="s">
        <v>6902</v>
      </c>
      <c r="H294" s="197" t="s">
        <v>7103</v>
      </c>
      <c r="I294" s="197" t="s">
        <v>7101</v>
      </c>
    </row>
    <row r="295" spans="2:9" ht="31.5" x14ac:dyDescent="0.25">
      <c r="B295" s="170" t="s">
        <v>7382</v>
      </c>
      <c r="C295" s="170" t="s">
        <v>7100</v>
      </c>
      <c r="D295" s="197" t="s">
        <v>7228</v>
      </c>
      <c r="E295" s="170" t="s">
        <v>7227</v>
      </c>
      <c r="F295" s="197" t="s">
        <v>7104</v>
      </c>
      <c r="G295" s="197" t="s">
        <v>6902</v>
      </c>
      <c r="H295" s="197" t="s">
        <v>7103</v>
      </c>
      <c r="I295" s="197" t="s">
        <v>7101</v>
      </c>
    </row>
    <row r="296" spans="2:9" ht="31.5" x14ac:dyDescent="0.25">
      <c r="B296" s="170" t="s">
        <v>7381</v>
      </c>
      <c r="C296" s="170" t="s">
        <v>7100</v>
      </c>
      <c r="D296" s="197" t="s">
        <v>7228</v>
      </c>
      <c r="E296" s="170" t="s">
        <v>7227</v>
      </c>
      <c r="F296" s="197" t="s">
        <v>7104</v>
      </c>
      <c r="G296" s="197" t="s">
        <v>6902</v>
      </c>
      <c r="H296" s="197" t="s">
        <v>7103</v>
      </c>
      <c r="I296" s="197" t="s">
        <v>7101</v>
      </c>
    </row>
    <row r="297" spans="2:9" ht="31.5" x14ac:dyDescent="0.25">
      <c r="B297" s="170" t="s">
        <v>7380</v>
      </c>
      <c r="C297" s="170" t="s">
        <v>7100</v>
      </c>
      <c r="D297" s="197" t="s">
        <v>7228</v>
      </c>
      <c r="E297" s="170" t="s">
        <v>7227</v>
      </c>
      <c r="F297" s="197" t="s">
        <v>7104</v>
      </c>
      <c r="G297" s="197" t="s">
        <v>6902</v>
      </c>
      <c r="H297" s="197" t="s">
        <v>7103</v>
      </c>
      <c r="I297" s="197" t="s">
        <v>7101</v>
      </c>
    </row>
    <row r="298" spans="2:9" ht="31.5" x14ac:dyDescent="0.25">
      <c r="B298" s="170" t="s">
        <v>7394</v>
      </c>
      <c r="C298" s="988" t="s">
        <v>4876</v>
      </c>
      <c r="D298" s="197" t="s">
        <v>7226</v>
      </c>
      <c r="E298" s="170" t="s">
        <v>7225</v>
      </c>
      <c r="F298" s="197" t="s">
        <v>521</v>
      </c>
      <c r="G298" s="197" t="s">
        <v>6991</v>
      </c>
      <c r="H298" s="197" t="s">
        <v>6856</v>
      </c>
      <c r="I298" s="197" t="s">
        <v>6851</v>
      </c>
    </row>
    <row r="299" spans="2:9" ht="31.5" x14ac:dyDescent="0.25">
      <c r="B299" s="170" t="s">
        <v>7393</v>
      </c>
      <c r="C299" s="986" t="s">
        <v>4876</v>
      </c>
      <c r="D299" s="197" t="s">
        <v>7226</v>
      </c>
      <c r="E299" s="170" t="s">
        <v>7225</v>
      </c>
      <c r="F299" s="197" t="s">
        <v>521</v>
      </c>
      <c r="G299" s="197" t="s">
        <v>6991</v>
      </c>
      <c r="H299" s="197" t="s">
        <v>6856</v>
      </c>
      <c r="I299" s="197" t="s">
        <v>6851</v>
      </c>
    </row>
    <row r="300" spans="2:9" ht="31.5" x14ac:dyDescent="0.25">
      <c r="B300" s="170" t="s">
        <v>7328</v>
      </c>
      <c r="C300" s="988" t="s">
        <v>4876</v>
      </c>
      <c r="D300" s="197" t="s">
        <v>7226</v>
      </c>
      <c r="E300" s="170" t="s">
        <v>7225</v>
      </c>
      <c r="F300" s="197" t="s">
        <v>521</v>
      </c>
      <c r="G300" s="197" t="s">
        <v>6991</v>
      </c>
      <c r="H300" s="197" t="s">
        <v>6856</v>
      </c>
      <c r="I300" s="197" t="s">
        <v>6851</v>
      </c>
    </row>
    <row r="301" spans="2:9" ht="31.5" x14ac:dyDescent="0.25">
      <c r="B301" s="170" t="s">
        <v>7390</v>
      </c>
      <c r="C301" s="986" t="s">
        <v>4876</v>
      </c>
      <c r="D301" s="197" t="s">
        <v>7226</v>
      </c>
      <c r="E301" s="170" t="s">
        <v>7225</v>
      </c>
      <c r="F301" s="197" t="s">
        <v>521</v>
      </c>
      <c r="G301" s="197" t="s">
        <v>6991</v>
      </c>
      <c r="H301" s="197" t="s">
        <v>6856</v>
      </c>
      <c r="I301" s="197" t="s">
        <v>6851</v>
      </c>
    </row>
    <row r="302" spans="2:9" ht="31.5" x14ac:dyDescent="0.25">
      <c r="B302" s="170" t="s">
        <v>7381</v>
      </c>
      <c r="C302" s="988" t="s">
        <v>4876</v>
      </c>
      <c r="D302" s="197" t="s">
        <v>7226</v>
      </c>
      <c r="E302" s="170" t="s">
        <v>7225</v>
      </c>
      <c r="F302" s="197" t="s">
        <v>521</v>
      </c>
      <c r="G302" s="197" t="s">
        <v>6991</v>
      </c>
      <c r="H302" s="197" t="s">
        <v>6856</v>
      </c>
      <c r="I302" s="197" t="s">
        <v>6851</v>
      </c>
    </row>
    <row r="303" spans="2:9" ht="31.5" x14ac:dyDescent="0.25">
      <c r="B303" s="170" t="s">
        <v>7380</v>
      </c>
      <c r="C303" s="986" t="s">
        <v>4876</v>
      </c>
      <c r="D303" s="197" t="s">
        <v>7226</v>
      </c>
      <c r="E303" s="170" t="s">
        <v>7225</v>
      </c>
      <c r="F303" s="197" t="s">
        <v>521</v>
      </c>
      <c r="G303" s="197" t="s">
        <v>6991</v>
      </c>
      <c r="H303" s="197" t="s">
        <v>6856</v>
      </c>
      <c r="I303" s="197" t="s">
        <v>6851</v>
      </c>
    </row>
    <row r="304" spans="2:9" ht="31.5" x14ac:dyDescent="0.25">
      <c r="B304" s="170" t="s">
        <v>7394</v>
      </c>
      <c r="C304" s="170" t="s">
        <v>4904</v>
      </c>
      <c r="D304" s="197" t="s">
        <v>7223</v>
      </c>
      <c r="E304" s="170" t="s">
        <v>7222</v>
      </c>
      <c r="F304" s="197" t="s">
        <v>6867</v>
      </c>
      <c r="G304" s="197" t="s">
        <v>6902</v>
      </c>
      <c r="H304" s="197" t="s">
        <v>6980</v>
      </c>
      <c r="I304" s="197" t="s">
        <v>6977</v>
      </c>
    </row>
    <row r="305" spans="2:9" ht="31.5" x14ac:dyDescent="0.25">
      <c r="B305" s="170" t="s">
        <v>7393</v>
      </c>
      <c r="C305" s="170" t="s">
        <v>4904</v>
      </c>
      <c r="D305" s="197" t="s">
        <v>7223</v>
      </c>
      <c r="E305" s="170" t="s">
        <v>7222</v>
      </c>
      <c r="F305" s="197" t="s">
        <v>6867</v>
      </c>
      <c r="G305" s="197" t="s">
        <v>6902</v>
      </c>
      <c r="H305" s="197" t="s">
        <v>6980</v>
      </c>
      <c r="I305" s="197" t="s">
        <v>6977</v>
      </c>
    </row>
    <row r="306" spans="2:9" ht="31.5" x14ac:dyDescent="0.25">
      <c r="B306" s="170" t="s">
        <v>7328</v>
      </c>
      <c r="C306" s="170" t="s">
        <v>4904</v>
      </c>
      <c r="D306" s="197" t="s">
        <v>7223</v>
      </c>
      <c r="E306" s="170" t="s">
        <v>7222</v>
      </c>
      <c r="F306" s="197" t="s">
        <v>6867</v>
      </c>
      <c r="G306" s="197" t="s">
        <v>6902</v>
      </c>
      <c r="H306" s="197" t="s">
        <v>6980</v>
      </c>
      <c r="I306" s="197" t="s">
        <v>6977</v>
      </c>
    </row>
    <row r="307" spans="2:9" ht="31.5" x14ac:dyDescent="0.25">
      <c r="B307" s="170" t="s">
        <v>7385</v>
      </c>
      <c r="C307" s="988" t="s">
        <v>4876</v>
      </c>
      <c r="D307" s="197" t="s">
        <v>7223</v>
      </c>
      <c r="E307" s="170" t="s">
        <v>7222</v>
      </c>
      <c r="F307" s="197" t="s">
        <v>6867</v>
      </c>
      <c r="G307" s="197" t="s">
        <v>6902</v>
      </c>
      <c r="H307" s="197" t="s">
        <v>6980</v>
      </c>
      <c r="I307" s="197" t="s">
        <v>6977</v>
      </c>
    </row>
    <row r="308" spans="2:9" ht="31.5" x14ac:dyDescent="0.25">
      <c r="B308" s="170" t="s">
        <v>7382</v>
      </c>
      <c r="C308" s="986" t="s">
        <v>4876</v>
      </c>
      <c r="D308" s="197" t="s">
        <v>7223</v>
      </c>
      <c r="E308" s="170" t="s">
        <v>7222</v>
      </c>
      <c r="F308" s="197" t="s">
        <v>6867</v>
      </c>
      <c r="G308" s="197" t="s">
        <v>6902</v>
      </c>
      <c r="H308" s="197" t="s">
        <v>6980</v>
      </c>
      <c r="I308" s="197" t="s">
        <v>6977</v>
      </c>
    </row>
    <row r="309" spans="2:9" ht="31.5" x14ac:dyDescent="0.25">
      <c r="B309" s="170" t="s">
        <v>7381</v>
      </c>
      <c r="C309" s="988" t="s">
        <v>4876</v>
      </c>
      <c r="D309" s="197" t="s">
        <v>7223</v>
      </c>
      <c r="E309" s="170" t="s">
        <v>7222</v>
      </c>
      <c r="F309" s="197" t="s">
        <v>6867</v>
      </c>
      <c r="G309" s="197" t="s">
        <v>6902</v>
      </c>
      <c r="H309" s="197" t="s">
        <v>6980</v>
      </c>
      <c r="I309" s="197" t="s">
        <v>6977</v>
      </c>
    </row>
    <row r="310" spans="2:9" ht="31.5" x14ac:dyDescent="0.25">
      <c r="B310" s="170" t="s">
        <v>7380</v>
      </c>
      <c r="C310" s="986" t="s">
        <v>4876</v>
      </c>
      <c r="D310" s="197" t="s">
        <v>7223</v>
      </c>
      <c r="E310" s="170" t="s">
        <v>7222</v>
      </c>
      <c r="F310" s="197" t="s">
        <v>6867</v>
      </c>
      <c r="G310" s="197" t="s">
        <v>6902</v>
      </c>
      <c r="H310" s="197" t="s">
        <v>6980</v>
      </c>
      <c r="I310" s="197" t="s">
        <v>6977</v>
      </c>
    </row>
    <row r="311" spans="2:9" ht="31.5" x14ac:dyDescent="0.25">
      <c r="B311" s="170" t="s">
        <v>7394</v>
      </c>
      <c r="C311" s="988" t="s">
        <v>4876</v>
      </c>
      <c r="D311" s="197" t="s">
        <v>7221</v>
      </c>
      <c r="E311" s="170" t="s">
        <v>7220</v>
      </c>
      <c r="F311" s="197" t="s">
        <v>521</v>
      </c>
      <c r="G311" s="197" t="s">
        <v>6974</v>
      </c>
      <c r="H311" s="197" t="s">
        <v>6856</v>
      </c>
      <c r="I311" s="197" t="s">
        <v>6851</v>
      </c>
    </row>
    <row r="312" spans="2:9" ht="31.5" x14ac:dyDescent="0.25">
      <c r="B312" s="170" t="s">
        <v>7393</v>
      </c>
      <c r="C312" s="986" t="s">
        <v>4876</v>
      </c>
      <c r="D312" s="197" t="s">
        <v>7221</v>
      </c>
      <c r="E312" s="170" t="s">
        <v>7220</v>
      </c>
      <c r="F312" s="197" t="s">
        <v>521</v>
      </c>
      <c r="G312" s="197" t="s">
        <v>6974</v>
      </c>
      <c r="H312" s="197" t="s">
        <v>6856</v>
      </c>
      <c r="I312" s="197" t="s">
        <v>6851</v>
      </c>
    </row>
    <row r="313" spans="2:9" ht="31.5" x14ac:dyDescent="0.25">
      <c r="B313" s="170" t="s">
        <v>7381</v>
      </c>
      <c r="C313" s="988" t="s">
        <v>4876</v>
      </c>
      <c r="D313" s="197" t="s">
        <v>7221</v>
      </c>
      <c r="E313" s="170" t="s">
        <v>7220</v>
      </c>
      <c r="F313" s="197" t="s">
        <v>521</v>
      </c>
      <c r="G313" s="197" t="s">
        <v>6974</v>
      </c>
      <c r="H313" s="197" t="s">
        <v>6856</v>
      </c>
      <c r="I313" s="197" t="s">
        <v>6851</v>
      </c>
    </row>
    <row r="314" spans="2:9" ht="31.5" x14ac:dyDescent="0.25">
      <c r="B314" s="170" t="s">
        <v>7380</v>
      </c>
      <c r="C314" s="986" t="s">
        <v>4876</v>
      </c>
      <c r="D314" s="197" t="s">
        <v>7221</v>
      </c>
      <c r="E314" s="170" t="s">
        <v>7220</v>
      </c>
      <c r="F314" s="197" t="s">
        <v>521</v>
      </c>
      <c r="G314" s="197" t="s">
        <v>6974</v>
      </c>
      <c r="H314" s="197" t="s">
        <v>6856</v>
      </c>
      <c r="I314" s="197" t="s">
        <v>6851</v>
      </c>
    </row>
    <row r="315" spans="2:9" ht="31.5" x14ac:dyDescent="0.25">
      <c r="B315" s="170" t="s">
        <v>7394</v>
      </c>
      <c r="C315" s="170" t="s">
        <v>4904</v>
      </c>
      <c r="D315" s="197" t="s">
        <v>7219</v>
      </c>
      <c r="E315" s="170" t="s">
        <v>7218</v>
      </c>
      <c r="F315" s="197" t="s">
        <v>6860</v>
      </c>
      <c r="G315" s="197" t="s">
        <v>6897</v>
      </c>
      <c r="H315" s="197" t="s">
        <v>6980</v>
      </c>
      <c r="I315" s="197" t="s">
        <v>6977</v>
      </c>
    </row>
    <row r="316" spans="2:9" ht="31.5" x14ac:dyDescent="0.25">
      <c r="B316" s="170" t="s">
        <v>7393</v>
      </c>
      <c r="C316" s="170" t="s">
        <v>4904</v>
      </c>
      <c r="D316" s="197" t="s">
        <v>7219</v>
      </c>
      <c r="E316" s="170" t="s">
        <v>7218</v>
      </c>
      <c r="F316" s="197" t="s">
        <v>6860</v>
      </c>
      <c r="G316" s="197" t="s">
        <v>6897</v>
      </c>
      <c r="H316" s="197" t="s">
        <v>6980</v>
      </c>
      <c r="I316" s="197" t="s">
        <v>6977</v>
      </c>
    </row>
    <row r="317" spans="2:9" ht="31.5" x14ac:dyDescent="0.25">
      <c r="B317" s="170" t="s">
        <v>7328</v>
      </c>
      <c r="C317" s="170" t="s">
        <v>4904</v>
      </c>
      <c r="D317" s="197" t="s">
        <v>7219</v>
      </c>
      <c r="E317" s="170" t="s">
        <v>7218</v>
      </c>
      <c r="F317" s="197" t="s">
        <v>6860</v>
      </c>
      <c r="G317" s="197" t="s">
        <v>6897</v>
      </c>
      <c r="H317" s="197" t="s">
        <v>6980</v>
      </c>
      <c r="I317" s="197" t="s">
        <v>6977</v>
      </c>
    </row>
    <row r="318" spans="2:9" ht="31.5" x14ac:dyDescent="0.25">
      <c r="B318" s="170" t="s">
        <v>7390</v>
      </c>
      <c r="C318" s="170" t="s">
        <v>4904</v>
      </c>
      <c r="D318" s="197" t="s">
        <v>7219</v>
      </c>
      <c r="E318" s="170" t="s">
        <v>7218</v>
      </c>
      <c r="F318" s="197" t="s">
        <v>6860</v>
      </c>
      <c r="G318" s="197" t="s">
        <v>6897</v>
      </c>
      <c r="H318" s="197" t="s">
        <v>6980</v>
      </c>
      <c r="I318" s="197" t="s">
        <v>6977</v>
      </c>
    </row>
    <row r="319" spans="2:9" ht="31.5" x14ac:dyDescent="0.25">
      <c r="B319" s="170" t="s">
        <v>7326</v>
      </c>
      <c r="C319" s="170" t="s">
        <v>4904</v>
      </c>
      <c r="D319" s="197" t="s">
        <v>7219</v>
      </c>
      <c r="E319" s="170" t="s">
        <v>7218</v>
      </c>
      <c r="F319" s="197" t="s">
        <v>6860</v>
      </c>
      <c r="G319" s="197" t="s">
        <v>6897</v>
      </c>
      <c r="H319" s="197" t="s">
        <v>6980</v>
      </c>
      <c r="I319" s="197" t="s">
        <v>6977</v>
      </c>
    </row>
    <row r="320" spans="2:9" ht="31.5" x14ac:dyDescent="0.25">
      <c r="B320" s="170" t="s">
        <v>7325</v>
      </c>
      <c r="C320" s="170" t="s">
        <v>4904</v>
      </c>
      <c r="D320" s="197" t="s">
        <v>7219</v>
      </c>
      <c r="E320" s="170" t="s">
        <v>7218</v>
      </c>
      <c r="F320" s="197" t="s">
        <v>6860</v>
      </c>
      <c r="G320" s="197" t="s">
        <v>6897</v>
      </c>
      <c r="H320" s="197" t="s">
        <v>6980</v>
      </c>
      <c r="I320" s="197" t="s">
        <v>6977</v>
      </c>
    </row>
    <row r="321" spans="2:9" ht="31.5" x14ac:dyDescent="0.25">
      <c r="B321" s="170" t="s">
        <v>7387</v>
      </c>
      <c r="C321" s="170" t="s">
        <v>4904</v>
      </c>
      <c r="D321" s="197" t="s">
        <v>7219</v>
      </c>
      <c r="E321" s="170" t="s">
        <v>7218</v>
      </c>
      <c r="F321" s="197" t="s">
        <v>6860</v>
      </c>
      <c r="G321" s="197" t="s">
        <v>6897</v>
      </c>
      <c r="H321" s="197" t="s">
        <v>6980</v>
      </c>
      <c r="I321" s="197" t="s">
        <v>6977</v>
      </c>
    </row>
    <row r="322" spans="2:9" ht="31.5" x14ac:dyDescent="0.25">
      <c r="B322" s="170" t="s">
        <v>7323</v>
      </c>
      <c r="C322" s="988" t="s">
        <v>4876</v>
      </c>
      <c r="D322" s="197" t="s">
        <v>7219</v>
      </c>
      <c r="E322" s="170" t="s">
        <v>7218</v>
      </c>
      <c r="F322" s="197" t="s">
        <v>6860</v>
      </c>
      <c r="G322" s="197" t="s">
        <v>6897</v>
      </c>
      <c r="H322" s="197" t="s">
        <v>6980</v>
      </c>
      <c r="I322" s="197" t="s">
        <v>6977</v>
      </c>
    </row>
    <row r="323" spans="2:9" ht="31.5" x14ac:dyDescent="0.25">
      <c r="B323" s="170" t="s">
        <v>7385</v>
      </c>
      <c r="C323" s="986" t="s">
        <v>4876</v>
      </c>
      <c r="D323" s="197" t="s">
        <v>7219</v>
      </c>
      <c r="E323" s="170" t="s">
        <v>7218</v>
      </c>
      <c r="F323" s="197" t="s">
        <v>6860</v>
      </c>
      <c r="G323" s="197" t="s">
        <v>6897</v>
      </c>
      <c r="H323" s="197" t="s">
        <v>6980</v>
      </c>
      <c r="I323" s="197" t="s">
        <v>6977</v>
      </c>
    </row>
    <row r="324" spans="2:9" ht="31.5" x14ac:dyDescent="0.25">
      <c r="B324" s="170" t="s">
        <v>7382</v>
      </c>
      <c r="C324" s="988" t="s">
        <v>4876</v>
      </c>
      <c r="D324" s="197" t="s">
        <v>7219</v>
      </c>
      <c r="E324" s="170" t="s">
        <v>7218</v>
      </c>
      <c r="F324" s="197" t="s">
        <v>6860</v>
      </c>
      <c r="G324" s="197" t="s">
        <v>6897</v>
      </c>
      <c r="H324" s="197" t="s">
        <v>6980</v>
      </c>
      <c r="I324" s="197" t="s">
        <v>6977</v>
      </c>
    </row>
    <row r="325" spans="2:9" ht="31.5" x14ac:dyDescent="0.25">
      <c r="B325" s="170" t="s">
        <v>7381</v>
      </c>
      <c r="C325" s="170" t="s">
        <v>4904</v>
      </c>
      <c r="D325" s="197" t="s">
        <v>7219</v>
      </c>
      <c r="E325" s="170" t="s">
        <v>7218</v>
      </c>
      <c r="F325" s="197" t="s">
        <v>6860</v>
      </c>
      <c r="G325" s="197" t="s">
        <v>6897</v>
      </c>
      <c r="H325" s="197" t="s">
        <v>6980</v>
      </c>
      <c r="I325" s="197" t="s">
        <v>6977</v>
      </c>
    </row>
    <row r="326" spans="2:9" ht="31.5" x14ac:dyDescent="0.25">
      <c r="B326" s="170" t="s">
        <v>7380</v>
      </c>
      <c r="C326" s="170" t="s">
        <v>4904</v>
      </c>
      <c r="D326" s="197" t="s">
        <v>7219</v>
      </c>
      <c r="E326" s="170" t="s">
        <v>7218</v>
      </c>
      <c r="F326" s="197" t="s">
        <v>6860</v>
      </c>
      <c r="G326" s="197" t="s">
        <v>6897</v>
      </c>
      <c r="H326" s="197" t="s">
        <v>6980</v>
      </c>
      <c r="I326" s="197" t="s">
        <v>6977</v>
      </c>
    </row>
    <row r="327" spans="2:9" ht="31.5" x14ac:dyDescent="0.25">
      <c r="B327" s="170" t="s">
        <v>7394</v>
      </c>
      <c r="C327" s="170" t="s">
        <v>7213</v>
      </c>
      <c r="D327" s="197" t="s">
        <v>7217</v>
      </c>
      <c r="E327" s="170" t="s">
        <v>7216</v>
      </c>
      <c r="F327" s="197" t="s">
        <v>7104</v>
      </c>
      <c r="G327" s="197" t="s">
        <v>7037</v>
      </c>
      <c r="H327" s="197" t="s">
        <v>4970</v>
      </c>
      <c r="I327" s="197" t="s">
        <v>7214</v>
      </c>
    </row>
    <row r="328" spans="2:9" ht="31.5" x14ac:dyDescent="0.25">
      <c r="B328" s="170" t="s">
        <v>7393</v>
      </c>
      <c r="C328" s="170" t="s">
        <v>7213</v>
      </c>
      <c r="D328" s="197" t="s">
        <v>7217</v>
      </c>
      <c r="E328" s="170" t="s">
        <v>7216</v>
      </c>
      <c r="F328" s="197" t="s">
        <v>7104</v>
      </c>
      <c r="G328" s="197" t="s">
        <v>7037</v>
      </c>
      <c r="H328" s="197" t="s">
        <v>4970</v>
      </c>
      <c r="I328" s="197" t="s">
        <v>7214</v>
      </c>
    </row>
    <row r="329" spans="2:9" ht="31.5" x14ac:dyDescent="0.25">
      <c r="B329" s="170" t="s">
        <v>7328</v>
      </c>
      <c r="C329" s="170" t="s">
        <v>7213</v>
      </c>
      <c r="D329" s="197" t="s">
        <v>7217</v>
      </c>
      <c r="E329" s="170" t="s">
        <v>7216</v>
      </c>
      <c r="F329" s="197" t="s">
        <v>7104</v>
      </c>
      <c r="G329" s="197" t="s">
        <v>7037</v>
      </c>
      <c r="H329" s="197" t="s">
        <v>4970</v>
      </c>
      <c r="I329" s="197" t="s">
        <v>7214</v>
      </c>
    </row>
    <row r="330" spans="2:9" ht="31.5" x14ac:dyDescent="0.25">
      <c r="B330" s="170" t="s">
        <v>7390</v>
      </c>
      <c r="C330" s="170" t="s">
        <v>7213</v>
      </c>
      <c r="D330" s="197" t="s">
        <v>7217</v>
      </c>
      <c r="E330" s="170" t="s">
        <v>7216</v>
      </c>
      <c r="F330" s="197" t="s">
        <v>7104</v>
      </c>
      <c r="G330" s="197" t="s">
        <v>7037</v>
      </c>
      <c r="H330" s="197" t="s">
        <v>4970</v>
      </c>
      <c r="I330" s="197" t="s">
        <v>7214</v>
      </c>
    </row>
    <row r="331" spans="2:9" ht="31.5" x14ac:dyDescent="0.25">
      <c r="B331" s="170" t="s">
        <v>7326</v>
      </c>
      <c r="C331" s="170" t="s">
        <v>7213</v>
      </c>
      <c r="D331" s="197" t="s">
        <v>7217</v>
      </c>
      <c r="E331" s="170" t="s">
        <v>7216</v>
      </c>
      <c r="F331" s="197" t="s">
        <v>7104</v>
      </c>
      <c r="G331" s="197" t="s">
        <v>7037</v>
      </c>
      <c r="H331" s="197" t="s">
        <v>4970</v>
      </c>
      <c r="I331" s="197" t="s">
        <v>7214</v>
      </c>
    </row>
    <row r="332" spans="2:9" ht="31.5" x14ac:dyDescent="0.25">
      <c r="B332" s="170" t="s">
        <v>7325</v>
      </c>
      <c r="C332" s="170" t="s">
        <v>7213</v>
      </c>
      <c r="D332" s="197" t="s">
        <v>7217</v>
      </c>
      <c r="E332" s="170" t="s">
        <v>7216</v>
      </c>
      <c r="F332" s="197" t="s">
        <v>7104</v>
      </c>
      <c r="G332" s="197" t="s">
        <v>7037</v>
      </c>
      <c r="H332" s="197" t="s">
        <v>4970</v>
      </c>
      <c r="I332" s="197" t="s">
        <v>7214</v>
      </c>
    </row>
    <row r="333" spans="2:9" ht="31.5" x14ac:dyDescent="0.25">
      <c r="B333" s="170" t="s">
        <v>7387</v>
      </c>
      <c r="C333" s="170" t="s">
        <v>7213</v>
      </c>
      <c r="D333" s="197" t="s">
        <v>7217</v>
      </c>
      <c r="E333" s="170" t="s">
        <v>7216</v>
      </c>
      <c r="F333" s="197" t="s">
        <v>7104</v>
      </c>
      <c r="G333" s="197" t="s">
        <v>7037</v>
      </c>
      <c r="H333" s="197" t="s">
        <v>4970</v>
      </c>
      <c r="I333" s="197" t="s">
        <v>7214</v>
      </c>
    </row>
    <row r="334" spans="2:9" ht="31.5" x14ac:dyDescent="0.25">
      <c r="B334" s="170" t="s">
        <v>7323</v>
      </c>
      <c r="C334" s="170" t="s">
        <v>7213</v>
      </c>
      <c r="D334" s="197" t="s">
        <v>7217</v>
      </c>
      <c r="E334" s="170" t="s">
        <v>7216</v>
      </c>
      <c r="F334" s="197" t="s">
        <v>7104</v>
      </c>
      <c r="G334" s="197" t="s">
        <v>7037</v>
      </c>
      <c r="H334" s="197" t="s">
        <v>4970</v>
      </c>
      <c r="I334" s="197" t="s">
        <v>7214</v>
      </c>
    </row>
    <row r="335" spans="2:9" ht="31.5" x14ac:dyDescent="0.25">
      <c r="B335" s="170" t="s">
        <v>7385</v>
      </c>
      <c r="C335" s="170" t="s">
        <v>7213</v>
      </c>
      <c r="D335" s="197" t="s">
        <v>7217</v>
      </c>
      <c r="E335" s="170" t="s">
        <v>7216</v>
      </c>
      <c r="F335" s="197" t="s">
        <v>7104</v>
      </c>
      <c r="G335" s="197" t="s">
        <v>7037</v>
      </c>
      <c r="H335" s="197" t="s">
        <v>4970</v>
      </c>
      <c r="I335" s="197" t="s">
        <v>7214</v>
      </c>
    </row>
    <row r="336" spans="2:9" ht="31.5" x14ac:dyDescent="0.25">
      <c r="B336" s="170" t="s">
        <v>7382</v>
      </c>
      <c r="C336" s="170" t="s">
        <v>7213</v>
      </c>
      <c r="D336" s="197" t="s">
        <v>7217</v>
      </c>
      <c r="E336" s="170" t="s">
        <v>7216</v>
      </c>
      <c r="F336" s="197" t="s">
        <v>7104</v>
      </c>
      <c r="G336" s="197" t="s">
        <v>7037</v>
      </c>
      <c r="H336" s="197" t="s">
        <v>4970</v>
      </c>
      <c r="I336" s="197" t="s">
        <v>7214</v>
      </c>
    </row>
    <row r="337" spans="2:9" ht="31.5" x14ac:dyDescent="0.25">
      <c r="B337" s="170" t="s">
        <v>7381</v>
      </c>
      <c r="C337" s="170" t="s">
        <v>7213</v>
      </c>
      <c r="D337" s="197" t="s">
        <v>7217</v>
      </c>
      <c r="E337" s="170" t="s">
        <v>7216</v>
      </c>
      <c r="F337" s="197" t="s">
        <v>7104</v>
      </c>
      <c r="G337" s="197" t="s">
        <v>7037</v>
      </c>
      <c r="H337" s="197" t="s">
        <v>4970</v>
      </c>
      <c r="I337" s="197" t="s">
        <v>7214</v>
      </c>
    </row>
    <row r="338" spans="2:9" ht="31.5" x14ac:dyDescent="0.25">
      <c r="B338" s="170" t="s">
        <v>7380</v>
      </c>
      <c r="C338" s="170" t="s">
        <v>7213</v>
      </c>
      <c r="D338" s="197" t="s">
        <v>7217</v>
      </c>
      <c r="E338" s="170" t="s">
        <v>7216</v>
      </c>
      <c r="F338" s="197" t="s">
        <v>7104</v>
      </c>
      <c r="G338" s="197" t="s">
        <v>7037</v>
      </c>
      <c r="H338" s="197" t="s">
        <v>4970</v>
      </c>
      <c r="I338" s="197" t="s">
        <v>7214</v>
      </c>
    </row>
    <row r="339" spans="2:9" ht="31.5" x14ac:dyDescent="0.25">
      <c r="B339" s="170" t="s">
        <v>7326</v>
      </c>
      <c r="C339" s="986" t="s">
        <v>4876</v>
      </c>
      <c r="D339" s="197" t="s">
        <v>7212</v>
      </c>
      <c r="E339" s="170" t="s">
        <v>7211</v>
      </c>
      <c r="F339" s="197" t="s">
        <v>6867</v>
      </c>
      <c r="G339" s="197" t="s">
        <v>6876</v>
      </c>
      <c r="H339" s="197" t="s">
        <v>6856</v>
      </c>
      <c r="I339" s="197" t="s">
        <v>6851</v>
      </c>
    </row>
    <row r="340" spans="2:9" ht="31.5" x14ac:dyDescent="0.25">
      <c r="B340" s="170" t="s">
        <v>7325</v>
      </c>
      <c r="C340" s="988" t="s">
        <v>4876</v>
      </c>
      <c r="D340" s="197" t="s">
        <v>7212</v>
      </c>
      <c r="E340" s="170" t="s">
        <v>7211</v>
      </c>
      <c r="F340" s="197" t="s">
        <v>6867</v>
      </c>
      <c r="G340" s="197" t="s">
        <v>6876</v>
      </c>
      <c r="H340" s="197" t="s">
        <v>6856</v>
      </c>
      <c r="I340" s="197" t="s">
        <v>6851</v>
      </c>
    </row>
    <row r="341" spans="2:9" ht="31.5" x14ac:dyDescent="0.25">
      <c r="B341" s="170" t="s">
        <v>7387</v>
      </c>
      <c r="C341" s="986" t="s">
        <v>4876</v>
      </c>
      <c r="D341" s="197" t="s">
        <v>7212</v>
      </c>
      <c r="E341" s="170" t="s">
        <v>7211</v>
      </c>
      <c r="F341" s="197" t="s">
        <v>6867</v>
      </c>
      <c r="G341" s="197" t="s">
        <v>6876</v>
      </c>
      <c r="H341" s="197" t="s">
        <v>6856</v>
      </c>
      <c r="I341" s="197" t="s">
        <v>6851</v>
      </c>
    </row>
    <row r="342" spans="2:9" ht="31.5" x14ac:dyDescent="0.25">
      <c r="B342" s="170" t="s">
        <v>7323</v>
      </c>
      <c r="C342" s="988" t="s">
        <v>4876</v>
      </c>
      <c r="D342" s="197" t="s">
        <v>7212</v>
      </c>
      <c r="E342" s="170" t="s">
        <v>7211</v>
      </c>
      <c r="F342" s="197" t="s">
        <v>6867</v>
      </c>
      <c r="G342" s="197" t="s">
        <v>6876</v>
      </c>
      <c r="H342" s="197" t="s">
        <v>6856</v>
      </c>
      <c r="I342" s="197" t="s">
        <v>6851</v>
      </c>
    </row>
    <row r="343" spans="2:9" ht="31.5" x14ac:dyDescent="0.25">
      <c r="B343" s="170" t="s">
        <v>7385</v>
      </c>
      <c r="C343" s="986" t="s">
        <v>4876</v>
      </c>
      <c r="D343" s="197" t="s">
        <v>7212</v>
      </c>
      <c r="E343" s="170" t="s">
        <v>7211</v>
      </c>
      <c r="F343" s="197" t="s">
        <v>6867</v>
      </c>
      <c r="G343" s="197" t="s">
        <v>6876</v>
      </c>
      <c r="H343" s="197" t="s">
        <v>6856</v>
      </c>
      <c r="I343" s="197" t="s">
        <v>6851</v>
      </c>
    </row>
    <row r="344" spans="2:9" ht="31.5" x14ac:dyDescent="0.25">
      <c r="B344" s="170" t="s">
        <v>7382</v>
      </c>
      <c r="C344" s="988" t="s">
        <v>4876</v>
      </c>
      <c r="D344" s="197" t="s">
        <v>7212</v>
      </c>
      <c r="E344" s="170" t="s">
        <v>7211</v>
      </c>
      <c r="F344" s="197" t="s">
        <v>6867</v>
      </c>
      <c r="G344" s="197" t="s">
        <v>6876</v>
      </c>
      <c r="H344" s="197" t="s">
        <v>6856</v>
      </c>
      <c r="I344" s="197" t="s">
        <v>6851</v>
      </c>
    </row>
    <row r="345" spans="2:9" ht="31.5" x14ac:dyDescent="0.25">
      <c r="B345" s="170" t="s">
        <v>7325</v>
      </c>
      <c r="C345" s="986" t="s">
        <v>4876</v>
      </c>
      <c r="D345" s="197" t="s">
        <v>7210</v>
      </c>
      <c r="E345" s="170" t="s">
        <v>7209</v>
      </c>
      <c r="F345" s="197" t="s">
        <v>6860</v>
      </c>
      <c r="G345" s="197" t="s">
        <v>6982</v>
      </c>
      <c r="H345" s="197" t="s">
        <v>6856</v>
      </c>
      <c r="I345" s="197" t="s">
        <v>6851</v>
      </c>
    </row>
    <row r="346" spans="2:9" ht="31.5" x14ac:dyDescent="0.25">
      <c r="B346" s="170" t="s">
        <v>7387</v>
      </c>
      <c r="C346" s="988" t="s">
        <v>4876</v>
      </c>
      <c r="D346" s="197" t="s">
        <v>7210</v>
      </c>
      <c r="E346" s="170" t="s">
        <v>7209</v>
      </c>
      <c r="F346" s="197" t="s">
        <v>6860</v>
      </c>
      <c r="G346" s="197" t="s">
        <v>6982</v>
      </c>
      <c r="H346" s="197" t="s">
        <v>6856</v>
      </c>
      <c r="I346" s="197" t="s">
        <v>6851</v>
      </c>
    </row>
    <row r="347" spans="2:9" ht="31.5" x14ac:dyDescent="0.25">
      <c r="B347" s="170" t="s">
        <v>7323</v>
      </c>
      <c r="C347" s="986" t="s">
        <v>4876</v>
      </c>
      <c r="D347" s="197" t="s">
        <v>7210</v>
      </c>
      <c r="E347" s="170" t="s">
        <v>7209</v>
      </c>
      <c r="F347" s="197" t="s">
        <v>6860</v>
      </c>
      <c r="G347" s="197" t="s">
        <v>6982</v>
      </c>
      <c r="H347" s="197" t="s">
        <v>6856</v>
      </c>
      <c r="I347" s="197" t="s">
        <v>6851</v>
      </c>
    </row>
    <row r="348" spans="2:9" ht="31.5" x14ac:dyDescent="0.25">
      <c r="B348" s="170" t="s">
        <v>7385</v>
      </c>
      <c r="C348" s="988" t="s">
        <v>4876</v>
      </c>
      <c r="D348" s="197" t="s">
        <v>7210</v>
      </c>
      <c r="E348" s="170" t="s">
        <v>7209</v>
      </c>
      <c r="F348" s="197" t="s">
        <v>6860</v>
      </c>
      <c r="G348" s="197" t="s">
        <v>6982</v>
      </c>
      <c r="H348" s="197" t="s">
        <v>6856</v>
      </c>
      <c r="I348" s="197" t="s">
        <v>6851</v>
      </c>
    </row>
    <row r="349" spans="2:9" ht="31.5" x14ac:dyDescent="0.25">
      <c r="B349" s="170" t="s">
        <v>7394</v>
      </c>
      <c r="C349" s="170" t="s">
        <v>4904</v>
      </c>
      <c r="D349" s="197" t="s">
        <v>7208</v>
      </c>
      <c r="E349" s="170" t="s">
        <v>7207</v>
      </c>
      <c r="F349" s="197" t="s">
        <v>6867</v>
      </c>
      <c r="G349" s="197" t="s">
        <v>6902</v>
      </c>
      <c r="H349" s="197" t="s">
        <v>6980</v>
      </c>
      <c r="I349" s="197" t="s">
        <v>6977</v>
      </c>
    </row>
    <row r="350" spans="2:9" ht="31.5" x14ac:dyDescent="0.25">
      <c r="B350" s="170" t="s">
        <v>7393</v>
      </c>
      <c r="C350" s="170" t="s">
        <v>4904</v>
      </c>
      <c r="D350" s="197" t="s">
        <v>7208</v>
      </c>
      <c r="E350" s="170" t="s">
        <v>7207</v>
      </c>
      <c r="F350" s="197" t="s">
        <v>6867</v>
      </c>
      <c r="G350" s="197" t="s">
        <v>6902</v>
      </c>
      <c r="H350" s="197" t="s">
        <v>6980</v>
      </c>
      <c r="I350" s="197" t="s">
        <v>6977</v>
      </c>
    </row>
    <row r="351" spans="2:9" ht="31.5" x14ac:dyDescent="0.25">
      <c r="B351" s="170" t="s">
        <v>7328</v>
      </c>
      <c r="C351" s="170" t="s">
        <v>4904</v>
      </c>
      <c r="D351" s="197" t="s">
        <v>7208</v>
      </c>
      <c r="E351" s="170" t="s">
        <v>7207</v>
      </c>
      <c r="F351" s="197" t="s">
        <v>6867</v>
      </c>
      <c r="G351" s="197" t="s">
        <v>6902</v>
      </c>
      <c r="H351" s="197" t="s">
        <v>6980</v>
      </c>
      <c r="I351" s="197" t="s">
        <v>6977</v>
      </c>
    </row>
    <row r="352" spans="2:9" ht="31.5" x14ac:dyDescent="0.25">
      <c r="B352" s="170" t="s">
        <v>7385</v>
      </c>
      <c r="C352" s="986" t="s">
        <v>4876</v>
      </c>
      <c r="D352" s="197" t="s">
        <v>7208</v>
      </c>
      <c r="E352" s="170" t="s">
        <v>7207</v>
      </c>
      <c r="F352" s="197" t="s">
        <v>6867</v>
      </c>
      <c r="G352" s="197" t="s">
        <v>6902</v>
      </c>
      <c r="H352" s="197" t="s">
        <v>6980</v>
      </c>
      <c r="I352" s="197" t="s">
        <v>6977</v>
      </c>
    </row>
    <row r="353" spans="2:9" ht="31.5" x14ac:dyDescent="0.25">
      <c r="B353" s="170" t="s">
        <v>7382</v>
      </c>
      <c r="C353" s="988" t="s">
        <v>4876</v>
      </c>
      <c r="D353" s="197" t="s">
        <v>7208</v>
      </c>
      <c r="E353" s="170" t="s">
        <v>7207</v>
      </c>
      <c r="F353" s="197" t="s">
        <v>6867</v>
      </c>
      <c r="G353" s="197" t="s">
        <v>6902</v>
      </c>
      <c r="H353" s="197" t="s">
        <v>6980</v>
      </c>
      <c r="I353" s="197" t="s">
        <v>6977</v>
      </c>
    </row>
    <row r="354" spans="2:9" ht="31.5" x14ac:dyDescent="0.25">
      <c r="B354" s="170" t="s">
        <v>7381</v>
      </c>
      <c r="C354" s="986" t="s">
        <v>4876</v>
      </c>
      <c r="D354" s="197" t="s">
        <v>7208</v>
      </c>
      <c r="E354" s="170" t="s">
        <v>7207</v>
      </c>
      <c r="F354" s="197" t="s">
        <v>6867</v>
      </c>
      <c r="G354" s="197" t="s">
        <v>6902</v>
      </c>
      <c r="H354" s="197" t="s">
        <v>6980</v>
      </c>
      <c r="I354" s="197" t="s">
        <v>6977</v>
      </c>
    </row>
    <row r="355" spans="2:9" ht="31.5" x14ac:dyDescent="0.25">
      <c r="B355" s="170" t="s">
        <v>7380</v>
      </c>
      <c r="C355" s="988" t="s">
        <v>4876</v>
      </c>
      <c r="D355" s="197" t="s">
        <v>7208</v>
      </c>
      <c r="E355" s="170" t="s">
        <v>7207</v>
      </c>
      <c r="F355" s="197" t="s">
        <v>6867</v>
      </c>
      <c r="G355" s="197" t="s">
        <v>6902</v>
      </c>
      <c r="H355" s="197" t="s">
        <v>6980</v>
      </c>
      <c r="I355" s="197" t="s">
        <v>6977</v>
      </c>
    </row>
    <row r="356" spans="2:9" ht="31.5" x14ac:dyDescent="0.25">
      <c r="B356" s="170" t="s">
        <v>7326</v>
      </c>
      <c r="C356" s="986" t="s">
        <v>4876</v>
      </c>
      <c r="D356" s="197" t="s">
        <v>7206</v>
      </c>
      <c r="E356" s="170" t="s">
        <v>7205</v>
      </c>
      <c r="F356" s="197" t="s">
        <v>6867</v>
      </c>
      <c r="G356" s="197" t="s">
        <v>6902</v>
      </c>
      <c r="H356" s="197" t="s">
        <v>6856</v>
      </c>
      <c r="I356" s="197" t="s">
        <v>6851</v>
      </c>
    </row>
    <row r="357" spans="2:9" ht="31.5" x14ac:dyDescent="0.25">
      <c r="B357" s="170" t="s">
        <v>7325</v>
      </c>
      <c r="C357" s="988" t="s">
        <v>4876</v>
      </c>
      <c r="D357" s="197" t="s">
        <v>7206</v>
      </c>
      <c r="E357" s="170" t="s">
        <v>7205</v>
      </c>
      <c r="F357" s="197" t="s">
        <v>6867</v>
      </c>
      <c r="G357" s="197" t="s">
        <v>6902</v>
      </c>
      <c r="H357" s="197" t="s">
        <v>6856</v>
      </c>
      <c r="I357" s="197" t="s">
        <v>6851</v>
      </c>
    </row>
    <row r="358" spans="2:9" ht="31.5" x14ac:dyDescent="0.25">
      <c r="B358" s="170" t="s">
        <v>7387</v>
      </c>
      <c r="C358" s="986" t="s">
        <v>4876</v>
      </c>
      <c r="D358" s="197" t="s">
        <v>7206</v>
      </c>
      <c r="E358" s="170" t="s">
        <v>7205</v>
      </c>
      <c r="F358" s="197" t="s">
        <v>6867</v>
      </c>
      <c r="G358" s="197" t="s">
        <v>6902</v>
      </c>
      <c r="H358" s="197" t="s">
        <v>6856</v>
      </c>
      <c r="I358" s="197" t="s">
        <v>6851</v>
      </c>
    </row>
    <row r="359" spans="2:9" ht="31.5" x14ac:dyDescent="0.25">
      <c r="B359" s="170" t="s">
        <v>7323</v>
      </c>
      <c r="C359" s="988" t="s">
        <v>4876</v>
      </c>
      <c r="D359" s="197" t="s">
        <v>7206</v>
      </c>
      <c r="E359" s="170" t="s">
        <v>7205</v>
      </c>
      <c r="F359" s="197" t="s">
        <v>6867</v>
      </c>
      <c r="G359" s="197" t="s">
        <v>6902</v>
      </c>
      <c r="H359" s="197" t="s">
        <v>6856</v>
      </c>
      <c r="I359" s="197" t="s">
        <v>6851</v>
      </c>
    </row>
    <row r="360" spans="2:9" ht="31.5" x14ac:dyDescent="0.25">
      <c r="B360" s="170" t="s">
        <v>7385</v>
      </c>
      <c r="C360" s="986" t="s">
        <v>4876</v>
      </c>
      <c r="D360" s="197" t="s">
        <v>7206</v>
      </c>
      <c r="E360" s="170" t="s">
        <v>7205</v>
      </c>
      <c r="F360" s="197" t="s">
        <v>6867</v>
      </c>
      <c r="G360" s="197" t="s">
        <v>6902</v>
      </c>
      <c r="H360" s="197" t="s">
        <v>6856</v>
      </c>
      <c r="I360" s="197" t="s">
        <v>6851</v>
      </c>
    </row>
    <row r="361" spans="2:9" ht="31.5" x14ac:dyDescent="0.25">
      <c r="B361" s="170" t="s">
        <v>7382</v>
      </c>
      <c r="C361" s="988" t="s">
        <v>4876</v>
      </c>
      <c r="D361" s="197" t="s">
        <v>7206</v>
      </c>
      <c r="E361" s="170" t="s">
        <v>7205</v>
      </c>
      <c r="F361" s="197" t="s">
        <v>6867</v>
      </c>
      <c r="G361" s="197" t="s">
        <v>6902</v>
      </c>
      <c r="H361" s="197" t="s">
        <v>6856</v>
      </c>
      <c r="I361" s="197" t="s">
        <v>6851</v>
      </c>
    </row>
    <row r="362" spans="2:9" ht="31.5" x14ac:dyDescent="0.25">
      <c r="B362" s="170" t="s">
        <v>7394</v>
      </c>
      <c r="C362" s="986" t="s">
        <v>4876</v>
      </c>
      <c r="D362" s="197" t="s">
        <v>7204</v>
      </c>
      <c r="E362" s="170" t="s">
        <v>7203</v>
      </c>
      <c r="F362" s="197" t="s">
        <v>6860</v>
      </c>
      <c r="G362" s="197" t="s">
        <v>6902</v>
      </c>
      <c r="H362" s="197" t="s">
        <v>6856</v>
      </c>
      <c r="I362" s="197" t="s">
        <v>6851</v>
      </c>
    </row>
    <row r="363" spans="2:9" ht="31.5" x14ac:dyDescent="0.25">
      <c r="B363" s="170" t="s">
        <v>7393</v>
      </c>
      <c r="C363" s="988" t="s">
        <v>4876</v>
      </c>
      <c r="D363" s="197" t="s">
        <v>7204</v>
      </c>
      <c r="E363" s="170" t="s">
        <v>7203</v>
      </c>
      <c r="F363" s="197" t="s">
        <v>6860</v>
      </c>
      <c r="G363" s="197" t="s">
        <v>6902</v>
      </c>
      <c r="H363" s="197" t="s">
        <v>6856</v>
      </c>
      <c r="I363" s="197" t="s">
        <v>6851</v>
      </c>
    </row>
    <row r="364" spans="2:9" ht="31.5" x14ac:dyDescent="0.25">
      <c r="B364" s="170" t="s">
        <v>7381</v>
      </c>
      <c r="C364" s="986" t="s">
        <v>4876</v>
      </c>
      <c r="D364" s="197" t="s">
        <v>7204</v>
      </c>
      <c r="E364" s="170" t="s">
        <v>7203</v>
      </c>
      <c r="F364" s="197" t="s">
        <v>6860</v>
      </c>
      <c r="G364" s="197" t="s">
        <v>6902</v>
      </c>
      <c r="H364" s="197" t="s">
        <v>6856</v>
      </c>
      <c r="I364" s="197" t="s">
        <v>6851</v>
      </c>
    </row>
    <row r="365" spans="2:9" ht="31.5" x14ac:dyDescent="0.25">
      <c r="B365" s="170" t="s">
        <v>7380</v>
      </c>
      <c r="C365" s="988" t="s">
        <v>4876</v>
      </c>
      <c r="D365" s="197" t="s">
        <v>7204</v>
      </c>
      <c r="E365" s="170" t="s">
        <v>7203</v>
      </c>
      <c r="F365" s="197" t="s">
        <v>6860</v>
      </c>
      <c r="G365" s="197" t="s">
        <v>6902</v>
      </c>
      <c r="H365" s="197" t="s">
        <v>6856</v>
      </c>
      <c r="I365" s="197" t="s">
        <v>6851</v>
      </c>
    </row>
    <row r="366" spans="2:9" ht="31.5" x14ac:dyDescent="0.25">
      <c r="B366" s="170" t="s">
        <v>7394</v>
      </c>
      <c r="C366" s="170" t="s">
        <v>4904</v>
      </c>
      <c r="D366" s="197" t="s">
        <v>7202</v>
      </c>
      <c r="E366" s="170" t="s">
        <v>7201</v>
      </c>
      <c r="F366" s="197" t="s">
        <v>7104</v>
      </c>
      <c r="G366" s="197" t="s">
        <v>6962</v>
      </c>
      <c r="H366" s="197" t="s">
        <v>6890</v>
      </c>
      <c r="I366" s="197" t="s">
        <v>6888</v>
      </c>
    </row>
    <row r="367" spans="2:9" ht="31.5" x14ac:dyDescent="0.25">
      <c r="B367" s="170" t="s">
        <v>7393</v>
      </c>
      <c r="C367" s="170" t="s">
        <v>4904</v>
      </c>
      <c r="D367" s="197" t="s">
        <v>7202</v>
      </c>
      <c r="E367" s="170" t="s">
        <v>7201</v>
      </c>
      <c r="F367" s="197" t="s">
        <v>7104</v>
      </c>
      <c r="G367" s="197" t="s">
        <v>6962</v>
      </c>
      <c r="H367" s="197" t="s">
        <v>6890</v>
      </c>
      <c r="I367" s="197" t="s">
        <v>6888</v>
      </c>
    </row>
    <row r="368" spans="2:9" ht="31.5" x14ac:dyDescent="0.25">
      <c r="B368" s="170" t="s">
        <v>7328</v>
      </c>
      <c r="C368" s="170" t="s">
        <v>4904</v>
      </c>
      <c r="D368" s="197" t="s">
        <v>7202</v>
      </c>
      <c r="E368" s="170" t="s">
        <v>7201</v>
      </c>
      <c r="F368" s="197" t="s">
        <v>7104</v>
      </c>
      <c r="G368" s="197" t="s">
        <v>6962</v>
      </c>
      <c r="H368" s="197" t="s">
        <v>6890</v>
      </c>
      <c r="I368" s="197" t="s">
        <v>6888</v>
      </c>
    </row>
    <row r="369" spans="2:9" ht="31.5" x14ac:dyDescent="0.25">
      <c r="B369" s="170" t="s">
        <v>7390</v>
      </c>
      <c r="C369" s="170" t="s">
        <v>4904</v>
      </c>
      <c r="D369" s="197" t="s">
        <v>7202</v>
      </c>
      <c r="E369" s="170" t="s">
        <v>7201</v>
      </c>
      <c r="F369" s="197" t="s">
        <v>7104</v>
      </c>
      <c r="G369" s="197" t="s">
        <v>6962</v>
      </c>
      <c r="H369" s="197" t="s">
        <v>6890</v>
      </c>
      <c r="I369" s="197" t="s">
        <v>6888</v>
      </c>
    </row>
    <row r="370" spans="2:9" ht="31.5" x14ac:dyDescent="0.25">
      <c r="B370" s="170" t="s">
        <v>7326</v>
      </c>
      <c r="C370" s="170" t="s">
        <v>4904</v>
      </c>
      <c r="D370" s="197" t="s">
        <v>7202</v>
      </c>
      <c r="E370" s="170" t="s">
        <v>7201</v>
      </c>
      <c r="F370" s="197" t="s">
        <v>7104</v>
      </c>
      <c r="G370" s="197" t="s">
        <v>6962</v>
      </c>
      <c r="H370" s="197" t="s">
        <v>6890</v>
      </c>
      <c r="I370" s="197" t="s">
        <v>6888</v>
      </c>
    </row>
    <row r="371" spans="2:9" ht="31.5" x14ac:dyDescent="0.25">
      <c r="B371" s="170" t="s">
        <v>7325</v>
      </c>
      <c r="C371" s="170" t="s">
        <v>4904</v>
      </c>
      <c r="D371" s="197" t="s">
        <v>7202</v>
      </c>
      <c r="E371" s="170" t="s">
        <v>7201</v>
      </c>
      <c r="F371" s="197" t="s">
        <v>7104</v>
      </c>
      <c r="G371" s="197" t="s">
        <v>6962</v>
      </c>
      <c r="H371" s="197" t="s">
        <v>6890</v>
      </c>
      <c r="I371" s="197" t="s">
        <v>6888</v>
      </c>
    </row>
    <row r="372" spans="2:9" ht="31.5" x14ac:dyDescent="0.25">
      <c r="B372" s="170" t="s">
        <v>7387</v>
      </c>
      <c r="C372" s="170" t="s">
        <v>4904</v>
      </c>
      <c r="D372" s="197" t="s">
        <v>7202</v>
      </c>
      <c r="E372" s="170" t="s">
        <v>7201</v>
      </c>
      <c r="F372" s="197" t="s">
        <v>7104</v>
      </c>
      <c r="G372" s="197" t="s">
        <v>6962</v>
      </c>
      <c r="H372" s="197" t="s">
        <v>6890</v>
      </c>
      <c r="I372" s="197" t="s">
        <v>6888</v>
      </c>
    </row>
    <row r="373" spans="2:9" ht="31.5" x14ac:dyDescent="0.25">
      <c r="B373" s="170" t="s">
        <v>7323</v>
      </c>
      <c r="C373" s="170" t="s">
        <v>4904</v>
      </c>
      <c r="D373" s="197" t="s">
        <v>7202</v>
      </c>
      <c r="E373" s="170" t="s">
        <v>7201</v>
      </c>
      <c r="F373" s="197" t="s">
        <v>7104</v>
      </c>
      <c r="G373" s="197" t="s">
        <v>6962</v>
      </c>
      <c r="H373" s="197" t="s">
        <v>6890</v>
      </c>
      <c r="I373" s="197" t="s">
        <v>6888</v>
      </c>
    </row>
    <row r="374" spans="2:9" ht="31.5" x14ac:dyDescent="0.25">
      <c r="B374" s="170" t="s">
        <v>7385</v>
      </c>
      <c r="C374" s="170" t="s">
        <v>4904</v>
      </c>
      <c r="D374" s="197" t="s">
        <v>7202</v>
      </c>
      <c r="E374" s="170" t="s">
        <v>7201</v>
      </c>
      <c r="F374" s="197" t="s">
        <v>7104</v>
      </c>
      <c r="G374" s="197" t="s">
        <v>6962</v>
      </c>
      <c r="H374" s="197" t="s">
        <v>6890</v>
      </c>
      <c r="I374" s="197" t="s">
        <v>6888</v>
      </c>
    </row>
    <row r="375" spans="2:9" ht="31.5" x14ac:dyDescent="0.25">
      <c r="B375" s="170" t="s">
        <v>7382</v>
      </c>
      <c r="C375" s="170" t="s">
        <v>4904</v>
      </c>
      <c r="D375" s="197" t="s">
        <v>7202</v>
      </c>
      <c r="E375" s="170" t="s">
        <v>7201</v>
      </c>
      <c r="F375" s="197" t="s">
        <v>7104</v>
      </c>
      <c r="G375" s="197" t="s">
        <v>6962</v>
      </c>
      <c r="H375" s="197" t="s">
        <v>6890</v>
      </c>
      <c r="I375" s="197" t="s">
        <v>6888</v>
      </c>
    </row>
    <row r="376" spans="2:9" ht="31.5" x14ac:dyDescent="0.25">
      <c r="B376" s="170" t="s">
        <v>7381</v>
      </c>
      <c r="C376" s="170" t="s">
        <v>4904</v>
      </c>
      <c r="D376" s="197" t="s">
        <v>7202</v>
      </c>
      <c r="E376" s="170" t="s">
        <v>7201</v>
      </c>
      <c r="F376" s="197" t="s">
        <v>7104</v>
      </c>
      <c r="G376" s="197" t="s">
        <v>6962</v>
      </c>
      <c r="H376" s="197" t="s">
        <v>6890</v>
      </c>
      <c r="I376" s="197" t="s">
        <v>6888</v>
      </c>
    </row>
    <row r="377" spans="2:9" ht="31.5" x14ac:dyDescent="0.25">
      <c r="B377" s="170" t="s">
        <v>7380</v>
      </c>
      <c r="C377" s="170" t="s">
        <v>4904</v>
      </c>
      <c r="D377" s="197" t="s">
        <v>7202</v>
      </c>
      <c r="E377" s="170" t="s">
        <v>7201</v>
      </c>
      <c r="F377" s="197" t="s">
        <v>7104</v>
      </c>
      <c r="G377" s="197" t="s">
        <v>6962</v>
      </c>
      <c r="H377" s="197" t="s">
        <v>6890</v>
      </c>
      <c r="I377" s="197" t="s">
        <v>6888</v>
      </c>
    </row>
    <row r="378" spans="2:9" ht="31.5" x14ac:dyDescent="0.25">
      <c r="B378" s="170" t="s">
        <v>7394</v>
      </c>
      <c r="C378" s="170" t="s">
        <v>4904</v>
      </c>
      <c r="D378" s="197" t="s">
        <v>7200</v>
      </c>
      <c r="E378" s="170" t="s">
        <v>7199</v>
      </c>
      <c r="F378" s="197" t="s">
        <v>7072</v>
      </c>
      <c r="G378" s="197" t="s">
        <v>6893</v>
      </c>
      <c r="H378" s="197" t="s">
        <v>6980</v>
      </c>
      <c r="I378" s="197" t="s">
        <v>6977</v>
      </c>
    </row>
    <row r="379" spans="2:9" ht="31.5" x14ac:dyDescent="0.25">
      <c r="B379" s="170" t="s">
        <v>7393</v>
      </c>
      <c r="C379" s="170" t="s">
        <v>4904</v>
      </c>
      <c r="D379" s="197" t="s">
        <v>7200</v>
      </c>
      <c r="E379" s="170" t="s">
        <v>7199</v>
      </c>
      <c r="F379" s="197" t="s">
        <v>7072</v>
      </c>
      <c r="G379" s="197" t="s">
        <v>6893</v>
      </c>
      <c r="H379" s="197" t="s">
        <v>6980</v>
      </c>
      <c r="I379" s="197" t="s">
        <v>6977</v>
      </c>
    </row>
    <row r="380" spans="2:9" ht="31.5" x14ac:dyDescent="0.25">
      <c r="B380" s="170" t="s">
        <v>7328</v>
      </c>
      <c r="C380" s="170" t="s">
        <v>4904</v>
      </c>
      <c r="D380" s="197" t="s">
        <v>7200</v>
      </c>
      <c r="E380" s="170" t="s">
        <v>7199</v>
      </c>
      <c r="F380" s="197" t="s">
        <v>7072</v>
      </c>
      <c r="G380" s="197" t="s">
        <v>6893</v>
      </c>
      <c r="H380" s="197" t="s">
        <v>6980</v>
      </c>
      <c r="I380" s="197" t="s">
        <v>6977</v>
      </c>
    </row>
    <row r="381" spans="2:9" ht="31.5" x14ac:dyDescent="0.25">
      <c r="B381" s="170" t="s">
        <v>7390</v>
      </c>
      <c r="C381" s="170" t="s">
        <v>4904</v>
      </c>
      <c r="D381" s="197" t="s">
        <v>7200</v>
      </c>
      <c r="E381" s="170" t="s">
        <v>7199</v>
      </c>
      <c r="F381" s="197" t="s">
        <v>7072</v>
      </c>
      <c r="G381" s="197" t="s">
        <v>6893</v>
      </c>
      <c r="H381" s="197" t="s">
        <v>6980</v>
      </c>
      <c r="I381" s="197" t="s">
        <v>6977</v>
      </c>
    </row>
    <row r="382" spans="2:9" ht="31.5" x14ac:dyDescent="0.25">
      <c r="B382" s="170" t="s">
        <v>7326</v>
      </c>
      <c r="C382" s="170" t="s">
        <v>4904</v>
      </c>
      <c r="D382" s="197" t="s">
        <v>7200</v>
      </c>
      <c r="E382" s="170" t="s">
        <v>7199</v>
      </c>
      <c r="F382" s="197" t="s">
        <v>7072</v>
      </c>
      <c r="G382" s="197" t="s">
        <v>6893</v>
      </c>
      <c r="H382" s="197" t="s">
        <v>6980</v>
      </c>
      <c r="I382" s="197" t="s">
        <v>6977</v>
      </c>
    </row>
    <row r="383" spans="2:9" ht="31.5" x14ac:dyDescent="0.25">
      <c r="B383" s="170" t="s">
        <v>7325</v>
      </c>
      <c r="C383" s="986" t="s">
        <v>4876</v>
      </c>
      <c r="D383" s="197" t="s">
        <v>7200</v>
      </c>
      <c r="E383" s="170" t="s">
        <v>7199</v>
      </c>
      <c r="F383" s="197" t="s">
        <v>7072</v>
      </c>
      <c r="G383" s="197" t="s">
        <v>6893</v>
      </c>
      <c r="H383" s="197" t="s">
        <v>6980</v>
      </c>
      <c r="I383" s="197" t="s">
        <v>6977</v>
      </c>
    </row>
    <row r="384" spans="2:9" ht="31.5" x14ac:dyDescent="0.25">
      <c r="B384" s="170" t="s">
        <v>7387</v>
      </c>
      <c r="C384" s="988" t="s">
        <v>4876</v>
      </c>
      <c r="D384" s="197" t="s">
        <v>7200</v>
      </c>
      <c r="E384" s="170" t="s">
        <v>7199</v>
      </c>
      <c r="F384" s="197" t="s">
        <v>7072</v>
      </c>
      <c r="G384" s="197" t="s">
        <v>6893</v>
      </c>
      <c r="H384" s="197" t="s">
        <v>6980</v>
      </c>
      <c r="I384" s="197" t="s">
        <v>6977</v>
      </c>
    </row>
    <row r="385" spans="2:9" ht="31.5" x14ac:dyDescent="0.25">
      <c r="B385" s="170" t="s">
        <v>7323</v>
      </c>
      <c r="C385" s="986" t="s">
        <v>4876</v>
      </c>
      <c r="D385" s="197" t="s">
        <v>7200</v>
      </c>
      <c r="E385" s="170" t="s">
        <v>7199</v>
      </c>
      <c r="F385" s="197" t="s">
        <v>7072</v>
      </c>
      <c r="G385" s="197" t="s">
        <v>6893</v>
      </c>
      <c r="H385" s="197" t="s">
        <v>6980</v>
      </c>
      <c r="I385" s="197" t="s">
        <v>6977</v>
      </c>
    </row>
    <row r="386" spans="2:9" ht="31.5" x14ac:dyDescent="0.25">
      <c r="B386" s="170" t="s">
        <v>7385</v>
      </c>
      <c r="C386" s="988" t="s">
        <v>4876</v>
      </c>
      <c r="D386" s="197" t="s">
        <v>7200</v>
      </c>
      <c r="E386" s="170" t="s">
        <v>7199</v>
      </c>
      <c r="F386" s="197" t="s">
        <v>7072</v>
      </c>
      <c r="G386" s="197" t="s">
        <v>6893</v>
      </c>
      <c r="H386" s="197" t="s">
        <v>6980</v>
      </c>
      <c r="I386" s="197" t="s">
        <v>6977</v>
      </c>
    </row>
    <row r="387" spans="2:9" ht="31.5" x14ac:dyDescent="0.25">
      <c r="B387" s="170" t="s">
        <v>7382</v>
      </c>
      <c r="C387" s="986" t="s">
        <v>4876</v>
      </c>
      <c r="D387" s="197" t="s">
        <v>7200</v>
      </c>
      <c r="E387" s="170" t="s">
        <v>7199</v>
      </c>
      <c r="F387" s="197" t="s">
        <v>7072</v>
      </c>
      <c r="G387" s="197" t="s">
        <v>6893</v>
      </c>
      <c r="H387" s="197" t="s">
        <v>6980</v>
      </c>
      <c r="I387" s="197" t="s">
        <v>6977</v>
      </c>
    </row>
    <row r="388" spans="2:9" ht="31.5" x14ac:dyDescent="0.25">
      <c r="B388" s="170" t="s">
        <v>7381</v>
      </c>
      <c r="C388" s="170" t="s">
        <v>4904</v>
      </c>
      <c r="D388" s="197" t="s">
        <v>7200</v>
      </c>
      <c r="E388" s="170" t="s">
        <v>7199</v>
      </c>
      <c r="F388" s="197" t="s">
        <v>7072</v>
      </c>
      <c r="G388" s="197" t="s">
        <v>6893</v>
      </c>
      <c r="H388" s="197" t="s">
        <v>6980</v>
      </c>
      <c r="I388" s="197" t="s">
        <v>6977</v>
      </c>
    </row>
    <row r="389" spans="2:9" ht="31.5" x14ac:dyDescent="0.25">
      <c r="B389" s="170" t="s">
        <v>7380</v>
      </c>
      <c r="C389" s="170" t="s">
        <v>4904</v>
      </c>
      <c r="D389" s="197" t="s">
        <v>7200</v>
      </c>
      <c r="E389" s="170" t="s">
        <v>7199</v>
      </c>
      <c r="F389" s="197" t="s">
        <v>7072</v>
      </c>
      <c r="G389" s="197" t="s">
        <v>6893</v>
      </c>
      <c r="H389" s="197" t="s">
        <v>6980</v>
      </c>
      <c r="I389" s="197" t="s">
        <v>6977</v>
      </c>
    </row>
    <row r="390" spans="2:9" ht="31.5" x14ac:dyDescent="0.25">
      <c r="B390" s="170" t="s">
        <v>7394</v>
      </c>
      <c r="C390" s="988" t="s">
        <v>4876</v>
      </c>
      <c r="D390" s="197" t="s">
        <v>7197</v>
      </c>
      <c r="E390" s="170" t="s">
        <v>7196</v>
      </c>
      <c r="F390" s="197" t="s">
        <v>6860</v>
      </c>
      <c r="G390" s="197" t="s">
        <v>6893</v>
      </c>
      <c r="H390" s="197" t="s">
        <v>6856</v>
      </c>
      <c r="I390" s="197" t="s">
        <v>6851</v>
      </c>
    </row>
    <row r="391" spans="2:9" ht="31.5" x14ac:dyDescent="0.25">
      <c r="B391" s="170" t="s">
        <v>7393</v>
      </c>
      <c r="C391" s="986" t="s">
        <v>4876</v>
      </c>
      <c r="D391" s="197" t="s">
        <v>7197</v>
      </c>
      <c r="E391" s="170" t="s">
        <v>7196</v>
      </c>
      <c r="F391" s="197" t="s">
        <v>6860</v>
      </c>
      <c r="G391" s="197" t="s">
        <v>6893</v>
      </c>
      <c r="H391" s="197" t="s">
        <v>6856</v>
      </c>
      <c r="I391" s="197" t="s">
        <v>6851</v>
      </c>
    </row>
    <row r="392" spans="2:9" ht="31.5" x14ac:dyDescent="0.25">
      <c r="B392" s="170" t="s">
        <v>7328</v>
      </c>
      <c r="C392" s="988" t="s">
        <v>4876</v>
      </c>
      <c r="D392" s="197" t="s">
        <v>7197</v>
      </c>
      <c r="E392" s="170" t="s">
        <v>7196</v>
      </c>
      <c r="F392" s="197" t="s">
        <v>6860</v>
      </c>
      <c r="G392" s="197" t="s">
        <v>6893</v>
      </c>
      <c r="H392" s="197" t="s">
        <v>6856</v>
      </c>
      <c r="I392" s="197" t="s">
        <v>6851</v>
      </c>
    </row>
    <row r="393" spans="2:9" ht="31.5" x14ac:dyDescent="0.25">
      <c r="B393" s="170" t="s">
        <v>7390</v>
      </c>
      <c r="C393" s="986" t="s">
        <v>4876</v>
      </c>
      <c r="D393" s="197" t="s">
        <v>7197</v>
      </c>
      <c r="E393" s="170" t="s">
        <v>7196</v>
      </c>
      <c r="F393" s="197" t="s">
        <v>6860</v>
      </c>
      <c r="G393" s="197" t="s">
        <v>6893</v>
      </c>
      <c r="H393" s="197" t="s">
        <v>6856</v>
      </c>
      <c r="I393" s="197" t="s">
        <v>6851</v>
      </c>
    </row>
    <row r="394" spans="2:9" ht="31.5" x14ac:dyDescent="0.25">
      <c r="B394" s="170" t="s">
        <v>7382</v>
      </c>
      <c r="C394" s="988" t="s">
        <v>4876</v>
      </c>
      <c r="D394" s="197" t="s">
        <v>7197</v>
      </c>
      <c r="E394" s="170" t="s">
        <v>7196</v>
      </c>
      <c r="F394" s="197" t="s">
        <v>6860</v>
      </c>
      <c r="G394" s="197" t="s">
        <v>6893</v>
      </c>
      <c r="H394" s="197" t="s">
        <v>6856</v>
      </c>
      <c r="I394" s="197" t="s">
        <v>6851</v>
      </c>
    </row>
    <row r="395" spans="2:9" ht="31.5" x14ac:dyDescent="0.25">
      <c r="B395" s="170" t="s">
        <v>7381</v>
      </c>
      <c r="C395" s="986" t="s">
        <v>4876</v>
      </c>
      <c r="D395" s="197" t="s">
        <v>7197</v>
      </c>
      <c r="E395" s="170" t="s">
        <v>7196</v>
      </c>
      <c r="F395" s="197" t="s">
        <v>6860</v>
      </c>
      <c r="G395" s="197" t="s">
        <v>6893</v>
      </c>
      <c r="H395" s="197" t="s">
        <v>6856</v>
      </c>
      <c r="I395" s="197" t="s">
        <v>6851</v>
      </c>
    </row>
    <row r="396" spans="2:9" ht="31.5" x14ac:dyDescent="0.25">
      <c r="B396" s="170" t="s">
        <v>7380</v>
      </c>
      <c r="C396" s="988" t="s">
        <v>4876</v>
      </c>
      <c r="D396" s="197" t="s">
        <v>7197</v>
      </c>
      <c r="E396" s="170" t="s">
        <v>7196</v>
      </c>
      <c r="F396" s="197" t="s">
        <v>6860</v>
      </c>
      <c r="G396" s="197" t="s">
        <v>6893</v>
      </c>
      <c r="H396" s="197" t="s">
        <v>6856</v>
      </c>
      <c r="I396" s="197" t="s">
        <v>6851</v>
      </c>
    </row>
    <row r="397" spans="2:9" ht="31.5" x14ac:dyDescent="0.25">
      <c r="B397" s="170" t="s">
        <v>7328</v>
      </c>
      <c r="C397" s="986" t="s">
        <v>4876</v>
      </c>
      <c r="D397" s="197" t="s">
        <v>7193</v>
      </c>
      <c r="E397" s="170" t="s">
        <v>7192</v>
      </c>
      <c r="F397" s="197" t="s">
        <v>6860</v>
      </c>
      <c r="G397" s="197" t="s">
        <v>6902</v>
      </c>
      <c r="H397" s="197" t="s">
        <v>6856</v>
      </c>
      <c r="I397" s="197" t="s">
        <v>6851</v>
      </c>
    </row>
    <row r="398" spans="2:9" ht="31.5" x14ac:dyDescent="0.25">
      <c r="B398" s="170" t="s">
        <v>7390</v>
      </c>
      <c r="C398" s="988" t="s">
        <v>4876</v>
      </c>
      <c r="D398" s="197" t="s">
        <v>7193</v>
      </c>
      <c r="E398" s="170" t="s">
        <v>7192</v>
      </c>
      <c r="F398" s="197" t="s">
        <v>6860</v>
      </c>
      <c r="G398" s="197" t="s">
        <v>6902</v>
      </c>
      <c r="H398" s="197" t="s">
        <v>6856</v>
      </c>
      <c r="I398" s="197" t="s">
        <v>6851</v>
      </c>
    </row>
    <row r="399" spans="2:9" ht="31.5" x14ac:dyDescent="0.25">
      <c r="B399" s="170" t="s">
        <v>7326</v>
      </c>
      <c r="C399" s="986" t="s">
        <v>4876</v>
      </c>
      <c r="D399" s="197" t="s">
        <v>7193</v>
      </c>
      <c r="E399" s="170" t="s">
        <v>7192</v>
      </c>
      <c r="F399" s="197" t="s">
        <v>6860</v>
      </c>
      <c r="G399" s="197" t="s">
        <v>6902</v>
      </c>
      <c r="H399" s="197" t="s">
        <v>6856</v>
      </c>
      <c r="I399" s="197" t="s">
        <v>6851</v>
      </c>
    </row>
    <row r="400" spans="2:9" ht="31.5" x14ac:dyDescent="0.25">
      <c r="B400" s="170" t="s">
        <v>7325</v>
      </c>
      <c r="C400" s="988" t="s">
        <v>4876</v>
      </c>
      <c r="D400" s="197" t="s">
        <v>7193</v>
      </c>
      <c r="E400" s="170" t="s">
        <v>7192</v>
      </c>
      <c r="F400" s="197" t="s">
        <v>6860</v>
      </c>
      <c r="G400" s="197" t="s">
        <v>6902</v>
      </c>
      <c r="H400" s="197" t="s">
        <v>6856</v>
      </c>
      <c r="I400" s="197" t="s">
        <v>6851</v>
      </c>
    </row>
    <row r="401" spans="2:9" ht="31.5" x14ac:dyDescent="0.25">
      <c r="B401" s="170" t="s">
        <v>7385</v>
      </c>
      <c r="C401" s="986" t="s">
        <v>4876</v>
      </c>
      <c r="D401" s="197" t="s">
        <v>7193</v>
      </c>
      <c r="E401" s="170" t="s">
        <v>7192</v>
      </c>
      <c r="F401" s="197" t="s">
        <v>6860</v>
      </c>
      <c r="G401" s="197" t="s">
        <v>6902</v>
      </c>
      <c r="H401" s="197" t="s">
        <v>6856</v>
      </c>
      <c r="I401" s="197" t="s">
        <v>6851</v>
      </c>
    </row>
    <row r="402" spans="2:9" ht="31.5" x14ac:dyDescent="0.25">
      <c r="B402" s="170" t="s">
        <v>7382</v>
      </c>
      <c r="C402" s="988" t="s">
        <v>4876</v>
      </c>
      <c r="D402" s="197" t="s">
        <v>7193</v>
      </c>
      <c r="E402" s="170" t="s">
        <v>7192</v>
      </c>
      <c r="F402" s="197" t="s">
        <v>6860</v>
      </c>
      <c r="G402" s="197" t="s">
        <v>6902</v>
      </c>
      <c r="H402" s="197" t="s">
        <v>6856</v>
      </c>
      <c r="I402" s="197" t="s">
        <v>6851</v>
      </c>
    </row>
    <row r="403" spans="2:9" ht="31.5" x14ac:dyDescent="0.25">
      <c r="B403" s="170" t="s">
        <v>7381</v>
      </c>
      <c r="C403" s="986" t="s">
        <v>4876</v>
      </c>
      <c r="D403" s="197" t="s">
        <v>7193</v>
      </c>
      <c r="E403" s="170" t="s">
        <v>7192</v>
      </c>
      <c r="F403" s="197" t="s">
        <v>6860</v>
      </c>
      <c r="G403" s="197" t="s">
        <v>6902</v>
      </c>
      <c r="H403" s="197" t="s">
        <v>6856</v>
      </c>
      <c r="I403" s="197" t="s">
        <v>6851</v>
      </c>
    </row>
    <row r="404" spans="2:9" ht="31.5" x14ac:dyDescent="0.25">
      <c r="B404" s="170" t="s">
        <v>7380</v>
      </c>
      <c r="C404" s="988" t="s">
        <v>4876</v>
      </c>
      <c r="D404" s="197" t="s">
        <v>7193</v>
      </c>
      <c r="E404" s="170" t="s">
        <v>7192</v>
      </c>
      <c r="F404" s="197" t="s">
        <v>6860</v>
      </c>
      <c r="G404" s="197" t="s">
        <v>6902</v>
      </c>
      <c r="H404" s="197" t="s">
        <v>6856</v>
      </c>
      <c r="I404" s="197" t="s">
        <v>6851</v>
      </c>
    </row>
    <row r="405" spans="2:9" ht="31.5" x14ac:dyDescent="0.25">
      <c r="B405" s="170" t="s">
        <v>7326</v>
      </c>
      <c r="C405" s="986" t="s">
        <v>4876</v>
      </c>
      <c r="D405" s="197" t="s">
        <v>7190</v>
      </c>
      <c r="E405" s="170" t="s">
        <v>7189</v>
      </c>
      <c r="F405" s="197" t="s">
        <v>6860</v>
      </c>
      <c r="G405" s="197" t="s">
        <v>6902</v>
      </c>
      <c r="H405" s="197" t="s">
        <v>6856</v>
      </c>
      <c r="I405" s="197" t="s">
        <v>6851</v>
      </c>
    </row>
    <row r="406" spans="2:9" ht="31.5" x14ac:dyDescent="0.25">
      <c r="B406" s="170" t="s">
        <v>7325</v>
      </c>
      <c r="C406" s="988" t="s">
        <v>4876</v>
      </c>
      <c r="D406" s="197" t="s">
        <v>7190</v>
      </c>
      <c r="E406" s="170" t="s">
        <v>7189</v>
      </c>
      <c r="F406" s="197" t="s">
        <v>6860</v>
      </c>
      <c r="G406" s="197" t="s">
        <v>6902</v>
      </c>
      <c r="H406" s="197" t="s">
        <v>6856</v>
      </c>
      <c r="I406" s="197" t="s">
        <v>6851</v>
      </c>
    </row>
    <row r="407" spans="2:9" ht="31.5" x14ac:dyDescent="0.25">
      <c r="B407" s="170" t="s">
        <v>7387</v>
      </c>
      <c r="C407" s="986" t="s">
        <v>4876</v>
      </c>
      <c r="D407" s="197" t="s">
        <v>7190</v>
      </c>
      <c r="E407" s="170" t="s">
        <v>7189</v>
      </c>
      <c r="F407" s="197" t="s">
        <v>6860</v>
      </c>
      <c r="G407" s="197" t="s">
        <v>6902</v>
      </c>
      <c r="H407" s="197" t="s">
        <v>6856</v>
      </c>
      <c r="I407" s="197" t="s">
        <v>6851</v>
      </c>
    </row>
    <row r="408" spans="2:9" ht="31.5" x14ac:dyDescent="0.25">
      <c r="B408" s="170" t="s">
        <v>7323</v>
      </c>
      <c r="C408" s="988" t="s">
        <v>4876</v>
      </c>
      <c r="D408" s="197" t="s">
        <v>7190</v>
      </c>
      <c r="E408" s="170" t="s">
        <v>7189</v>
      </c>
      <c r="F408" s="197" t="s">
        <v>6860</v>
      </c>
      <c r="G408" s="197" t="s">
        <v>6902</v>
      </c>
      <c r="H408" s="197" t="s">
        <v>6856</v>
      </c>
      <c r="I408" s="197" t="s">
        <v>6851</v>
      </c>
    </row>
    <row r="409" spans="2:9" ht="31.5" x14ac:dyDescent="0.25">
      <c r="B409" s="170" t="s">
        <v>7385</v>
      </c>
      <c r="C409" s="986" t="s">
        <v>4876</v>
      </c>
      <c r="D409" s="197" t="s">
        <v>7190</v>
      </c>
      <c r="E409" s="170" t="s">
        <v>7189</v>
      </c>
      <c r="F409" s="197" t="s">
        <v>6860</v>
      </c>
      <c r="G409" s="197" t="s">
        <v>6902</v>
      </c>
      <c r="H409" s="197" t="s">
        <v>6856</v>
      </c>
      <c r="I409" s="197" t="s">
        <v>6851</v>
      </c>
    </row>
    <row r="410" spans="2:9" ht="31.5" x14ac:dyDescent="0.25">
      <c r="B410" s="170" t="s">
        <v>7382</v>
      </c>
      <c r="C410" s="988" t="s">
        <v>4876</v>
      </c>
      <c r="D410" s="197" t="s">
        <v>7190</v>
      </c>
      <c r="E410" s="170" t="s">
        <v>7189</v>
      </c>
      <c r="F410" s="197" t="s">
        <v>6860</v>
      </c>
      <c r="G410" s="197" t="s">
        <v>6902</v>
      </c>
      <c r="H410" s="197" t="s">
        <v>6856</v>
      </c>
      <c r="I410" s="197" t="s">
        <v>6851</v>
      </c>
    </row>
    <row r="411" spans="2:9" ht="31.5" x14ac:dyDescent="0.25">
      <c r="B411" s="170" t="s">
        <v>7381</v>
      </c>
      <c r="C411" s="986" t="s">
        <v>4876</v>
      </c>
      <c r="D411" s="197" t="s">
        <v>7190</v>
      </c>
      <c r="E411" s="170" t="s">
        <v>7189</v>
      </c>
      <c r="F411" s="197" t="s">
        <v>6860</v>
      </c>
      <c r="G411" s="197" t="s">
        <v>6902</v>
      </c>
      <c r="H411" s="197" t="s">
        <v>6856</v>
      </c>
      <c r="I411" s="197" t="s">
        <v>6851</v>
      </c>
    </row>
    <row r="412" spans="2:9" ht="31.5" x14ac:dyDescent="0.25">
      <c r="B412" s="170" t="s">
        <v>7380</v>
      </c>
      <c r="C412" s="988" t="s">
        <v>4876</v>
      </c>
      <c r="D412" s="197" t="s">
        <v>7190</v>
      </c>
      <c r="E412" s="170" t="s">
        <v>7189</v>
      </c>
      <c r="F412" s="197" t="s">
        <v>6860</v>
      </c>
      <c r="G412" s="197" t="s">
        <v>6902</v>
      </c>
      <c r="H412" s="197" t="s">
        <v>6856</v>
      </c>
      <c r="I412" s="197" t="s">
        <v>6851</v>
      </c>
    </row>
    <row r="413" spans="2:9" ht="31.5" x14ac:dyDescent="0.25">
      <c r="B413" s="170" t="s">
        <v>7326</v>
      </c>
      <c r="C413" s="986" t="s">
        <v>4876</v>
      </c>
      <c r="D413" s="197" t="s">
        <v>7187</v>
      </c>
      <c r="E413" s="170" t="s">
        <v>7186</v>
      </c>
      <c r="F413" s="197" t="s">
        <v>6860</v>
      </c>
      <c r="G413" s="197" t="s">
        <v>6902</v>
      </c>
      <c r="H413" s="197" t="s">
        <v>6856</v>
      </c>
      <c r="I413" s="197" t="s">
        <v>6851</v>
      </c>
    </row>
    <row r="414" spans="2:9" ht="31.5" x14ac:dyDescent="0.25">
      <c r="B414" s="170" t="s">
        <v>7325</v>
      </c>
      <c r="C414" s="988" t="s">
        <v>4876</v>
      </c>
      <c r="D414" s="197" t="s">
        <v>7187</v>
      </c>
      <c r="E414" s="170" t="s">
        <v>7186</v>
      </c>
      <c r="F414" s="197" t="s">
        <v>6860</v>
      </c>
      <c r="G414" s="197" t="s">
        <v>6902</v>
      </c>
      <c r="H414" s="197" t="s">
        <v>6856</v>
      </c>
      <c r="I414" s="197" t="s">
        <v>6851</v>
      </c>
    </row>
    <row r="415" spans="2:9" ht="31.5" x14ac:dyDescent="0.25">
      <c r="B415" s="170" t="s">
        <v>7387</v>
      </c>
      <c r="C415" s="986" t="s">
        <v>4876</v>
      </c>
      <c r="D415" s="197" t="s">
        <v>7187</v>
      </c>
      <c r="E415" s="170" t="s">
        <v>7186</v>
      </c>
      <c r="F415" s="197" t="s">
        <v>6860</v>
      </c>
      <c r="G415" s="197" t="s">
        <v>6902</v>
      </c>
      <c r="H415" s="197" t="s">
        <v>6856</v>
      </c>
      <c r="I415" s="197" t="s">
        <v>6851</v>
      </c>
    </row>
    <row r="416" spans="2:9" ht="31.5" x14ac:dyDescent="0.25">
      <c r="B416" s="170" t="s">
        <v>7326</v>
      </c>
      <c r="C416" s="988" t="s">
        <v>4876</v>
      </c>
      <c r="D416" s="197" t="s">
        <v>7185</v>
      </c>
      <c r="E416" s="170" t="s">
        <v>7184</v>
      </c>
      <c r="F416" s="197" t="s">
        <v>6860</v>
      </c>
      <c r="G416" s="197" t="s">
        <v>6897</v>
      </c>
      <c r="H416" s="197" t="s">
        <v>6856</v>
      </c>
      <c r="I416" s="197" t="s">
        <v>6851</v>
      </c>
    </row>
    <row r="417" spans="2:9" ht="31.5" x14ac:dyDescent="0.25">
      <c r="B417" s="170" t="s">
        <v>7325</v>
      </c>
      <c r="C417" s="986" t="s">
        <v>4876</v>
      </c>
      <c r="D417" s="197" t="s">
        <v>7185</v>
      </c>
      <c r="E417" s="170" t="s">
        <v>7184</v>
      </c>
      <c r="F417" s="197" t="s">
        <v>6860</v>
      </c>
      <c r="G417" s="197" t="s">
        <v>6897</v>
      </c>
      <c r="H417" s="197" t="s">
        <v>6856</v>
      </c>
      <c r="I417" s="197" t="s">
        <v>6851</v>
      </c>
    </row>
    <row r="418" spans="2:9" ht="31.5" x14ac:dyDescent="0.25">
      <c r="B418" s="170" t="s">
        <v>7387</v>
      </c>
      <c r="C418" s="988" t="s">
        <v>4876</v>
      </c>
      <c r="D418" s="197" t="s">
        <v>7185</v>
      </c>
      <c r="E418" s="170" t="s">
        <v>7184</v>
      </c>
      <c r="F418" s="197" t="s">
        <v>6860</v>
      </c>
      <c r="G418" s="197" t="s">
        <v>6897</v>
      </c>
      <c r="H418" s="197" t="s">
        <v>6856</v>
      </c>
      <c r="I418" s="197" t="s">
        <v>6851</v>
      </c>
    </row>
    <row r="419" spans="2:9" ht="31.5" x14ac:dyDescent="0.25">
      <c r="B419" s="170" t="s">
        <v>7387</v>
      </c>
      <c r="C419" s="986" t="s">
        <v>4876</v>
      </c>
      <c r="D419" s="197" t="s">
        <v>7182</v>
      </c>
      <c r="E419" s="170" t="s">
        <v>7181</v>
      </c>
      <c r="F419" s="197" t="s">
        <v>521</v>
      </c>
      <c r="G419" s="197" t="s">
        <v>6962</v>
      </c>
      <c r="H419" s="197" t="s">
        <v>6856</v>
      </c>
      <c r="I419" s="197" t="s">
        <v>6851</v>
      </c>
    </row>
    <row r="420" spans="2:9" ht="31.5" x14ac:dyDescent="0.25">
      <c r="B420" s="170" t="s">
        <v>7323</v>
      </c>
      <c r="C420" s="988" t="s">
        <v>4876</v>
      </c>
      <c r="D420" s="197" t="s">
        <v>7182</v>
      </c>
      <c r="E420" s="170" t="s">
        <v>7181</v>
      </c>
      <c r="F420" s="197" t="s">
        <v>521</v>
      </c>
      <c r="G420" s="197" t="s">
        <v>6962</v>
      </c>
      <c r="H420" s="197" t="s">
        <v>6856</v>
      </c>
      <c r="I420" s="197" t="s">
        <v>6851</v>
      </c>
    </row>
    <row r="421" spans="2:9" ht="31.5" x14ac:dyDescent="0.25">
      <c r="B421" s="170" t="s">
        <v>7385</v>
      </c>
      <c r="C421" s="986" t="s">
        <v>4876</v>
      </c>
      <c r="D421" s="197" t="s">
        <v>7182</v>
      </c>
      <c r="E421" s="170" t="s">
        <v>7181</v>
      </c>
      <c r="F421" s="197" t="s">
        <v>521</v>
      </c>
      <c r="G421" s="197" t="s">
        <v>6962</v>
      </c>
      <c r="H421" s="197" t="s">
        <v>6856</v>
      </c>
      <c r="I421" s="197" t="s">
        <v>6851</v>
      </c>
    </row>
    <row r="422" spans="2:9" ht="31.5" x14ac:dyDescent="0.25">
      <c r="B422" s="170" t="s">
        <v>7382</v>
      </c>
      <c r="C422" s="988" t="s">
        <v>4876</v>
      </c>
      <c r="D422" s="197" t="s">
        <v>7182</v>
      </c>
      <c r="E422" s="170" t="s">
        <v>7181</v>
      </c>
      <c r="F422" s="197" t="s">
        <v>521</v>
      </c>
      <c r="G422" s="197" t="s">
        <v>6962</v>
      </c>
      <c r="H422" s="197" t="s">
        <v>6856</v>
      </c>
      <c r="I422" s="197" t="s">
        <v>6851</v>
      </c>
    </row>
    <row r="423" spans="2:9" ht="31.5" x14ac:dyDescent="0.25">
      <c r="B423" s="170" t="s">
        <v>7394</v>
      </c>
      <c r="C423" s="170" t="s">
        <v>4904</v>
      </c>
      <c r="D423" s="197" t="s">
        <v>7180</v>
      </c>
      <c r="E423" s="170" t="s">
        <v>7179</v>
      </c>
      <c r="F423" s="197" t="s">
        <v>6860</v>
      </c>
      <c r="G423" s="197" t="s">
        <v>6897</v>
      </c>
      <c r="H423" s="197" t="s">
        <v>6980</v>
      </c>
      <c r="I423" s="197" t="s">
        <v>6977</v>
      </c>
    </row>
    <row r="424" spans="2:9" ht="31.5" x14ac:dyDescent="0.25">
      <c r="B424" s="170" t="s">
        <v>7393</v>
      </c>
      <c r="C424" s="170" t="s">
        <v>4904</v>
      </c>
      <c r="D424" s="197" t="s">
        <v>7180</v>
      </c>
      <c r="E424" s="170" t="s">
        <v>7179</v>
      </c>
      <c r="F424" s="197" t="s">
        <v>6860</v>
      </c>
      <c r="G424" s="197" t="s">
        <v>6897</v>
      </c>
      <c r="H424" s="197" t="s">
        <v>6980</v>
      </c>
      <c r="I424" s="197" t="s">
        <v>6977</v>
      </c>
    </row>
    <row r="425" spans="2:9" ht="31.5" x14ac:dyDescent="0.25">
      <c r="B425" s="170" t="s">
        <v>7328</v>
      </c>
      <c r="C425" s="170" t="s">
        <v>4904</v>
      </c>
      <c r="D425" s="197" t="s">
        <v>7180</v>
      </c>
      <c r="E425" s="170" t="s">
        <v>7179</v>
      </c>
      <c r="F425" s="197" t="s">
        <v>6860</v>
      </c>
      <c r="G425" s="197" t="s">
        <v>6897</v>
      </c>
      <c r="H425" s="197" t="s">
        <v>6980</v>
      </c>
      <c r="I425" s="197" t="s">
        <v>6977</v>
      </c>
    </row>
    <row r="426" spans="2:9" ht="31.5" x14ac:dyDescent="0.25">
      <c r="B426" s="170" t="s">
        <v>7390</v>
      </c>
      <c r="C426" s="170" t="s">
        <v>4904</v>
      </c>
      <c r="D426" s="197" t="s">
        <v>7180</v>
      </c>
      <c r="E426" s="170" t="s">
        <v>7179</v>
      </c>
      <c r="F426" s="197" t="s">
        <v>6860</v>
      </c>
      <c r="G426" s="197" t="s">
        <v>6897</v>
      </c>
      <c r="H426" s="197" t="s">
        <v>6980</v>
      </c>
      <c r="I426" s="197" t="s">
        <v>6977</v>
      </c>
    </row>
    <row r="427" spans="2:9" ht="31.5" x14ac:dyDescent="0.25">
      <c r="B427" s="170" t="s">
        <v>7326</v>
      </c>
      <c r="C427" s="170" t="s">
        <v>4904</v>
      </c>
      <c r="D427" s="197" t="s">
        <v>7180</v>
      </c>
      <c r="E427" s="170" t="s">
        <v>7179</v>
      </c>
      <c r="F427" s="197" t="s">
        <v>6860</v>
      </c>
      <c r="G427" s="197" t="s">
        <v>6897</v>
      </c>
      <c r="H427" s="197" t="s">
        <v>6980</v>
      </c>
      <c r="I427" s="197" t="s">
        <v>6977</v>
      </c>
    </row>
    <row r="428" spans="2:9" ht="31.5" x14ac:dyDescent="0.25">
      <c r="B428" s="170" t="s">
        <v>7325</v>
      </c>
      <c r="C428" s="170" t="s">
        <v>4904</v>
      </c>
      <c r="D428" s="197" t="s">
        <v>7180</v>
      </c>
      <c r="E428" s="170" t="s">
        <v>7179</v>
      </c>
      <c r="F428" s="197" t="s">
        <v>6860</v>
      </c>
      <c r="G428" s="197" t="s">
        <v>6897</v>
      </c>
      <c r="H428" s="197" t="s">
        <v>6980</v>
      </c>
      <c r="I428" s="197" t="s">
        <v>6977</v>
      </c>
    </row>
    <row r="429" spans="2:9" ht="31.5" x14ac:dyDescent="0.25">
      <c r="B429" s="170" t="s">
        <v>7387</v>
      </c>
      <c r="C429" s="170" t="s">
        <v>4904</v>
      </c>
      <c r="D429" s="197" t="s">
        <v>7180</v>
      </c>
      <c r="E429" s="170" t="s">
        <v>7179</v>
      </c>
      <c r="F429" s="197" t="s">
        <v>6860</v>
      </c>
      <c r="G429" s="197" t="s">
        <v>6897</v>
      </c>
      <c r="H429" s="197" t="s">
        <v>6980</v>
      </c>
      <c r="I429" s="197" t="s">
        <v>6977</v>
      </c>
    </row>
    <row r="430" spans="2:9" ht="31.5" x14ac:dyDescent="0.25">
      <c r="B430" s="170" t="s">
        <v>7323</v>
      </c>
      <c r="C430" s="986" t="s">
        <v>4876</v>
      </c>
      <c r="D430" s="197" t="s">
        <v>7180</v>
      </c>
      <c r="E430" s="170" t="s">
        <v>7179</v>
      </c>
      <c r="F430" s="197" t="s">
        <v>6860</v>
      </c>
      <c r="G430" s="197" t="s">
        <v>6897</v>
      </c>
      <c r="H430" s="197" t="s">
        <v>6980</v>
      </c>
      <c r="I430" s="197" t="s">
        <v>6977</v>
      </c>
    </row>
    <row r="431" spans="2:9" ht="31.5" x14ac:dyDescent="0.25">
      <c r="B431" s="170" t="s">
        <v>7385</v>
      </c>
      <c r="C431" s="988" t="s">
        <v>4876</v>
      </c>
      <c r="D431" s="197" t="s">
        <v>7180</v>
      </c>
      <c r="E431" s="170" t="s">
        <v>7179</v>
      </c>
      <c r="F431" s="197" t="s">
        <v>6860</v>
      </c>
      <c r="G431" s="197" t="s">
        <v>6897</v>
      </c>
      <c r="H431" s="197" t="s">
        <v>6980</v>
      </c>
      <c r="I431" s="197" t="s">
        <v>6977</v>
      </c>
    </row>
    <row r="432" spans="2:9" ht="31.5" x14ac:dyDescent="0.25">
      <c r="B432" s="170" t="s">
        <v>7382</v>
      </c>
      <c r="C432" s="986" t="s">
        <v>4876</v>
      </c>
      <c r="D432" s="197" t="s">
        <v>7180</v>
      </c>
      <c r="E432" s="170" t="s">
        <v>7179</v>
      </c>
      <c r="F432" s="197" t="s">
        <v>6860</v>
      </c>
      <c r="G432" s="197" t="s">
        <v>6897</v>
      </c>
      <c r="H432" s="197" t="s">
        <v>6980</v>
      </c>
      <c r="I432" s="197" t="s">
        <v>6977</v>
      </c>
    </row>
    <row r="433" spans="2:9" ht="31.5" x14ac:dyDescent="0.25">
      <c r="B433" s="170" t="s">
        <v>7381</v>
      </c>
      <c r="C433" s="170" t="s">
        <v>4904</v>
      </c>
      <c r="D433" s="197" t="s">
        <v>7180</v>
      </c>
      <c r="E433" s="170" t="s">
        <v>7179</v>
      </c>
      <c r="F433" s="197" t="s">
        <v>6860</v>
      </c>
      <c r="G433" s="197" t="s">
        <v>6897</v>
      </c>
      <c r="H433" s="197" t="s">
        <v>6980</v>
      </c>
      <c r="I433" s="197" t="s">
        <v>6977</v>
      </c>
    </row>
    <row r="434" spans="2:9" ht="31.5" x14ac:dyDescent="0.25">
      <c r="B434" s="170" t="s">
        <v>7380</v>
      </c>
      <c r="C434" s="170" t="s">
        <v>4904</v>
      </c>
      <c r="D434" s="197" t="s">
        <v>7180</v>
      </c>
      <c r="E434" s="170" t="s">
        <v>7179</v>
      </c>
      <c r="F434" s="197" t="s">
        <v>6860</v>
      </c>
      <c r="G434" s="197" t="s">
        <v>6897</v>
      </c>
      <c r="H434" s="197" t="s">
        <v>6980</v>
      </c>
      <c r="I434" s="197" t="s">
        <v>6977</v>
      </c>
    </row>
    <row r="435" spans="2:9" ht="31.5" x14ac:dyDescent="0.25">
      <c r="B435" s="170" t="s">
        <v>7326</v>
      </c>
      <c r="C435" s="988" t="s">
        <v>4876</v>
      </c>
      <c r="D435" s="197" t="s">
        <v>7178</v>
      </c>
      <c r="E435" s="170" t="s">
        <v>7177</v>
      </c>
      <c r="F435" s="197" t="s">
        <v>7168</v>
      </c>
      <c r="G435" s="197" t="s">
        <v>7167</v>
      </c>
      <c r="H435" s="197" t="s">
        <v>6856</v>
      </c>
      <c r="I435" s="197" t="s">
        <v>6851</v>
      </c>
    </row>
    <row r="436" spans="2:9" ht="31.5" x14ac:dyDescent="0.25">
      <c r="B436" s="170" t="s">
        <v>7325</v>
      </c>
      <c r="C436" s="986" t="s">
        <v>4876</v>
      </c>
      <c r="D436" s="197" t="s">
        <v>7178</v>
      </c>
      <c r="E436" s="170" t="s">
        <v>7177</v>
      </c>
      <c r="F436" s="197" t="s">
        <v>7168</v>
      </c>
      <c r="G436" s="197" t="s">
        <v>7167</v>
      </c>
      <c r="H436" s="197" t="s">
        <v>6856</v>
      </c>
      <c r="I436" s="197" t="s">
        <v>6851</v>
      </c>
    </row>
    <row r="437" spans="2:9" ht="31.5" x14ac:dyDescent="0.25">
      <c r="B437" s="170" t="s">
        <v>7325</v>
      </c>
      <c r="C437" s="988" t="s">
        <v>4876</v>
      </c>
      <c r="D437" s="197" t="s">
        <v>7176</v>
      </c>
      <c r="E437" s="170" t="s">
        <v>7175</v>
      </c>
      <c r="F437" s="197" t="s">
        <v>7168</v>
      </c>
      <c r="G437" s="197" t="s">
        <v>7167</v>
      </c>
      <c r="H437" s="197" t="s">
        <v>6856</v>
      </c>
      <c r="I437" s="197" t="s">
        <v>6851</v>
      </c>
    </row>
    <row r="438" spans="2:9" ht="31.5" x14ac:dyDescent="0.25">
      <c r="B438" s="170" t="s">
        <v>7387</v>
      </c>
      <c r="C438" s="986" t="s">
        <v>4876</v>
      </c>
      <c r="D438" s="197" t="s">
        <v>7176</v>
      </c>
      <c r="E438" s="170" t="s">
        <v>7175</v>
      </c>
      <c r="F438" s="197" t="s">
        <v>7168</v>
      </c>
      <c r="G438" s="197" t="s">
        <v>7167</v>
      </c>
      <c r="H438" s="197" t="s">
        <v>6856</v>
      </c>
      <c r="I438" s="197" t="s">
        <v>6851</v>
      </c>
    </row>
    <row r="439" spans="2:9" ht="31.5" x14ac:dyDescent="0.25">
      <c r="B439" s="170" t="s">
        <v>7323</v>
      </c>
      <c r="C439" s="988" t="s">
        <v>4876</v>
      </c>
      <c r="D439" s="197" t="s">
        <v>7176</v>
      </c>
      <c r="E439" s="170" t="s">
        <v>7175</v>
      </c>
      <c r="F439" s="197" t="s">
        <v>7168</v>
      </c>
      <c r="G439" s="197" t="s">
        <v>7167</v>
      </c>
      <c r="H439" s="197" t="s">
        <v>6856</v>
      </c>
      <c r="I439" s="197" t="s">
        <v>6851</v>
      </c>
    </row>
    <row r="440" spans="2:9" ht="31.5" x14ac:dyDescent="0.25">
      <c r="B440" s="170" t="s">
        <v>7385</v>
      </c>
      <c r="C440" s="986" t="s">
        <v>4876</v>
      </c>
      <c r="D440" s="197" t="s">
        <v>7176</v>
      </c>
      <c r="E440" s="170" t="s">
        <v>7175</v>
      </c>
      <c r="F440" s="197" t="s">
        <v>7168</v>
      </c>
      <c r="G440" s="197" t="s">
        <v>7167</v>
      </c>
      <c r="H440" s="197" t="s">
        <v>6856</v>
      </c>
      <c r="I440" s="197" t="s">
        <v>6851</v>
      </c>
    </row>
    <row r="441" spans="2:9" ht="31.5" x14ac:dyDescent="0.25">
      <c r="B441" s="170" t="s">
        <v>7382</v>
      </c>
      <c r="C441" s="988" t="s">
        <v>4876</v>
      </c>
      <c r="D441" s="197" t="s">
        <v>7176</v>
      </c>
      <c r="E441" s="170" t="s">
        <v>7175</v>
      </c>
      <c r="F441" s="197" t="s">
        <v>7168</v>
      </c>
      <c r="G441" s="197" t="s">
        <v>7167</v>
      </c>
      <c r="H441" s="197" t="s">
        <v>6856</v>
      </c>
      <c r="I441" s="197" t="s">
        <v>6851</v>
      </c>
    </row>
    <row r="442" spans="2:9" ht="31.5" x14ac:dyDescent="0.25">
      <c r="B442" s="170" t="s">
        <v>7325</v>
      </c>
      <c r="C442" s="986" t="s">
        <v>4876</v>
      </c>
      <c r="D442" s="197" t="s">
        <v>7174</v>
      </c>
      <c r="E442" s="170" t="s">
        <v>7173</v>
      </c>
      <c r="F442" s="197" t="s">
        <v>7168</v>
      </c>
      <c r="G442" s="197" t="s">
        <v>6902</v>
      </c>
      <c r="H442" s="197" t="s">
        <v>6856</v>
      </c>
      <c r="I442" s="197" t="s">
        <v>6851</v>
      </c>
    </row>
    <row r="443" spans="2:9" ht="31.5" x14ac:dyDescent="0.25">
      <c r="B443" s="170" t="s">
        <v>7387</v>
      </c>
      <c r="C443" s="988" t="s">
        <v>4876</v>
      </c>
      <c r="D443" s="197" t="s">
        <v>7174</v>
      </c>
      <c r="E443" s="170" t="s">
        <v>7173</v>
      </c>
      <c r="F443" s="197" t="s">
        <v>7168</v>
      </c>
      <c r="G443" s="197" t="s">
        <v>6902</v>
      </c>
      <c r="H443" s="197" t="s">
        <v>6856</v>
      </c>
      <c r="I443" s="197" t="s">
        <v>6851</v>
      </c>
    </row>
    <row r="444" spans="2:9" ht="31.5" x14ac:dyDescent="0.25">
      <c r="B444" s="170" t="s">
        <v>7323</v>
      </c>
      <c r="C444" s="986" t="s">
        <v>4876</v>
      </c>
      <c r="D444" s="197" t="s">
        <v>7174</v>
      </c>
      <c r="E444" s="170" t="s">
        <v>7173</v>
      </c>
      <c r="F444" s="197" t="s">
        <v>7168</v>
      </c>
      <c r="G444" s="197" t="s">
        <v>6902</v>
      </c>
      <c r="H444" s="197" t="s">
        <v>6856</v>
      </c>
      <c r="I444" s="197" t="s">
        <v>6851</v>
      </c>
    </row>
    <row r="445" spans="2:9" ht="31.5" x14ac:dyDescent="0.25">
      <c r="B445" s="170" t="s">
        <v>7385</v>
      </c>
      <c r="C445" s="988" t="s">
        <v>4876</v>
      </c>
      <c r="D445" s="197" t="s">
        <v>7174</v>
      </c>
      <c r="E445" s="170" t="s">
        <v>7173</v>
      </c>
      <c r="F445" s="197" t="s">
        <v>7168</v>
      </c>
      <c r="G445" s="197" t="s">
        <v>6902</v>
      </c>
      <c r="H445" s="197" t="s">
        <v>6856</v>
      </c>
      <c r="I445" s="197" t="s">
        <v>6851</v>
      </c>
    </row>
    <row r="446" spans="2:9" ht="31.5" x14ac:dyDescent="0.25">
      <c r="B446" s="170" t="s">
        <v>7325</v>
      </c>
      <c r="C446" s="986" t="s">
        <v>4876</v>
      </c>
      <c r="D446" s="197" t="s">
        <v>7172</v>
      </c>
      <c r="E446" s="170" t="s">
        <v>7171</v>
      </c>
      <c r="F446" s="197" t="s">
        <v>7168</v>
      </c>
      <c r="G446" s="197" t="s">
        <v>6902</v>
      </c>
      <c r="H446" s="197" t="s">
        <v>6856</v>
      </c>
      <c r="I446" s="197" t="s">
        <v>6851</v>
      </c>
    </row>
    <row r="447" spans="2:9" ht="31.5" x14ac:dyDescent="0.25">
      <c r="B447" s="170" t="s">
        <v>7387</v>
      </c>
      <c r="C447" s="988" t="s">
        <v>4876</v>
      </c>
      <c r="D447" s="197" t="s">
        <v>7172</v>
      </c>
      <c r="E447" s="170" t="s">
        <v>7171</v>
      </c>
      <c r="F447" s="197" t="s">
        <v>7168</v>
      </c>
      <c r="G447" s="197" t="s">
        <v>6902</v>
      </c>
      <c r="H447" s="197" t="s">
        <v>6856</v>
      </c>
      <c r="I447" s="197" t="s">
        <v>6851</v>
      </c>
    </row>
    <row r="448" spans="2:9" ht="31.5" x14ac:dyDescent="0.25">
      <c r="B448" s="170" t="s">
        <v>7323</v>
      </c>
      <c r="C448" s="986" t="s">
        <v>4876</v>
      </c>
      <c r="D448" s="197" t="s">
        <v>7172</v>
      </c>
      <c r="E448" s="170" t="s">
        <v>7171</v>
      </c>
      <c r="F448" s="197" t="s">
        <v>7168</v>
      </c>
      <c r="G448" s="197" t="s">
        <v>6902</v>
      </c>
      <c r="H448" s="197" t="s">
        <v>6856</v>
      </c>
      <c r="I448" s="197" t="s">
        <v>6851</v>
      </c>
    </row>
    <row r="449" spans="2:9" ht="31.5" x14ac:dyDescent="0.25">
      <c r="B449" s="170" t="s">
        <v>7385</v>
      </c>
      <c r="C449" s="988" t="s">
        <v>4876</v>
      </c>
      <c r="D449" s="197" t="s">
        <v>7172</v>
      </c>
      <c r="E449" s="170" t="s">
        <v>7171</v>
      </c>
      <c r="F449" s="197" t="s">
        <v>7168</v>
      </c>
      <c r="G449" s="197" t="s">
        <v>6902</v>
      </c>
      <c r="H449" s="197" t="s">
        <v>6856</v>
      </c>
      <c r="I449" s="197" t="s">
        <v>6851</v>
      </c>
    </row>
    <row r="450" spans="2:9" ht="31.5" x14ac:dyDescent="0.25">
      <c r="B450" s="170" t="s">
        <v>7326</v>
      </c>
      <c r="C450" s="986" t="s">
        <v>4876</v>
      </c>
      <c r="D450" s="197" t="s">
        <v>7170</v>
      </c>
      <c r="E450" s="170" t="s">
        <v>7169</v>
      </c>
      <c r="F450" s="197" t="s">
        <v>7168</v>
      </c>
      <c r="G450" s="197" t="s">
        <v>7167</v>
      </c>
      <c r="H450" s="197" t="s">
        <v>6856</v>
      </c>
      <c r="I450" s="197" t="s">
        <v>6851</v>
      </c>
    </row>
    <row r="451" spans="2:9" ht="31.5" x14ac:dyDescent="0.25">
      <c r="B451" s="170" t="s">
        <v>7325</v>
      </c>
      <c r="C451" s="988" t="s">
        <v>4876</v>
      </c>
      <c r="D451" s="197" t="s">
        <v>7170</v>
      </c>
      <c r="E451" s="170" t="s">
        <v>7169</v>
      </c>
      <c r="F451" s="197" t="s">
        <v>7168</v>
      </c>
      <c r="G451" s="197" t="s">
        <v>7167</v>
      </c>
      <c r="H451" s="197" t="s">
        <v>6856</v>
      </c>
      <c r="I451" s="197" t="s">
        <v>6851</v>
      </c>
    </row>
    <row r="452" spans="2:9" ht="31.5" x14ac:dyDescent="0.25">
      <c r="B452" s="170" t="s">
        <v>7390</v>
      </c>
      <c r="C452" s="986" t="s">
        <v>4876</v>
      </c>
      <c r="D452" s="197" t="s">
        <v>7164</v>
      </c>
      <c r="E452" s="170" t="s">
        <v>7163</v>
      </c>
      <c r="F452" s="197" t="s">
        <v>521</v>
      </c>
      <c r="G452" s="197" t="s">
        <v>6962</v>
      </c>
      <c r="H452" s="197" t="s">
        <v>6856</v>
      </c>
      <c r="I452" s="197" t="s">
        <v>6851</v>
      </c>
    </row>
    <row r="453" spans="2:9" ht="31.5" x14ac:dyDescent="0.25">
      <c r="B453" s="170" t="s">
        <v>7326</v>
      </c>
      <c r="C453" s="988" t="s">
        <v>4876</v>
      </c>
      <c r="D453" s="197" t="s">
        <v>7164</v>
      </c>
      <c r="E453" s="170" t="s">
        <v>7163</v>
      </c>
      <c r="F453" s="197" t="s">
        <v>521</v>
      </c>
      <c r="G453" s="197" t="s">
        <v>6962</v>
      </c>
      <c r="H453" s="197" t="s">
        <v>6856</v>
      </c>
      <c r="I453" s="197" t="s">
        <v>6851</v>
      </c>
    </row>
    <row r="454" spans="2:9" ht="31.5" x14ac:dyDescent="0.25">
      <c r="B454" s="170" t="s">
        <v>7325</v>
      </c>
      <c r="C454" s="986" t="s">
        <v>4876</v>
      </c>
      <c r="D454" s="197" t="s">
        <v>7164</v>
      </c>
      <c r="E454" s="170" t="s">
        <v>7163</v>
      </c>
      <c r="F454" s="197" t="s">
        <v>521</v>
      </c>
      <c r="G454" s="197" t="s">
        <v>6962</v>
      </c>
      <c r="H454" s="197" t="s">
        <v>6856</v>
      </c>
      <c r="I454" s="197" t="s">
        <v>6851</v>
      </c>
    </row>
    <row r="455" spans="2:9" ht="31.5" x14ac:dyDescent="0.25">
      <c r="B455" s="170" t="s">
        <v>7387</v>
      </c>
      <c r="C455" s="988" t="s">
        <v>4876</v>
      </c>
      <c r="D455" s="197" t="s">
        <v>7164</v>
      </c>
      <c r="E455" s="170" t="s">
        <v>7163</v>
      </c>
      <c r="F455" s="197" t="s">
        <v>521</v>
      </c>
      <c r="G455" s="197" t="s">
        <v>6962</v>
      </c>
      <c r="H455" s="197" t="s">
        <v>6856</v>
      </c>
      <c r="I455" s="197" t="s">
        <v>6851</v>
      </c>
    </row>
    <row r="456" spans="2:9" ht="31.5" x14ac:dyDescent="0.25">
      <c r="B456" s="170" t="s">
        <v>7325</v>
      </c>
      <c r="C456" s="986" t="s">
        <v>4876</v>
      </c>
      <c r="D456" s="197" t="s">
        <v>7162</v>
      </c>
      <c r="E456" s="170" t="s">
        <v>7161</v>
      </c>
      <c r="F456" s="197" t="s">
        <v>521</v>
      </c>
      <c r="G456" s="197" t="s">
        <v>6962</v>
      </c>
      <c r="H456" s="197" t="s">
        <v>6856</v>
      </c>
      <c r="I456" s="197" t="s">
        <v>6851</v>
      </c>
    </row>
    <row r="457" spans="2:9" ht="31.5" x14ac:dyDescent="0.25">
      <c r="B457" s="170" t="s">
        <v>7387</v>
      </c>
      <c r="C457" s="988" t="s">
        <v>4876</v>
      </c>
      <c r="D457" s="197" t="s">
        <v>7162</v>
      </c>
      <c r="E457" s="170" t="s">
        <v>7161</v>
      </c>
      <c r="F457" s="197" t="s">
        <v>521</v>
      </c>
      <c r="G457" s="197" t="s">
        <v>6962</v>
      </c>
      <c r="H457" s="197" t="s">
        <v>6856</v>
      </c>
      <c r="I457" s="197" t="s">
        <v>6851</v>
      </c>
    </row>
    <row r="458" spans="2:9" ht="31.5" x14ac:dyDescent="0.25">
      <c r="B458" s="170" t="s">
        <v>7323</v>
      </c>
      <c r="C458" s="986" t="s">
        <v>4876</v>
      </c>
      <c r="D458" s="197" t="s">
        <v>7162</v>
      </c>
      <c r="E458" s="170" t="s">
        <v>7161</v>
      </c>
      <c r="F458" s="197" t="s">
        <v>521</v>
      </c>
      <c r="G458" s="197" t="s">
        <v>6962</v>
      </c>
      <c r="H458" s="197" t="s">
        <v>6856</v>
      </c>
      <c r="I458" s="197" t="s">
        <v>6851</v>
      </c>
    </row>
    <row r="459" spans="2:9" ht="31.5" x14ac:dyDescent="0.25">
      <c r="B459" s="170" t="s">
        <v>7385</v>
      </c>
      <c r="C459" s="988" t="s">
        <v>4876</v>
      </c>
      <c r="D459" s="197" t="s">
        <v>7162</v>
      </c>
      <c r="E459" s="170" t="s">
        <v>7161</v>
      </c>
      <c r="F459" s="197" t="s">
        <v>521</v>
      </c>
      <c r="G459" s="197" t="s">
        <v>6962</v>
      </c>
      <c r="H459" s="197" t="s">
        <v>6856</v>
      </c>
      <c r="I459" s="197" t="s">
        <v>6851</v>
      </c>
    </row>
    <row r="460" spans="2:9" ht="31.5" x14ac:dyDescent="0.25">
      <c r="B460" s="170" t="s">
        <v>7382</v>
      </c>
      <c r="C460" s="986" t="s">
        <v>4876</v>
      </c>
      <c r="D460" s="197" t="s">
        <v>7162</v>
      </c>
      <c r="E460" s="170" t="s">
        <v>7161</v>
      </c>
      <c r="F460" s="197" t="s">
        <v>521</v>
      </c>
      <c r="G460" s="197" t="s">
        <v>6962</v>
      </c>
      <c r="H460" s="197" t="s">
        <v>6856</v>
      </c>
      <c r="I460" s="197" t="s">
        <v>6851</v>
      </c>
    </row>
    <row r="461" spans="2:9" ht="31.5" x14ac:dyDescent="0.25">
      <c r="B461" s="170" t="s">
        <v>7394</v>
      </c>
      <c r="C461" s="170" t="s">
        <v>7100</v>
      </c>
      <c r="D461" s="197" t="s">
        <v>7160</v>
      </c>
      <c r="E461" s="170" t="s">
        <v>7159</v>
      </c>
      <c r="F461" s="197" t="s">
        <v>7104</v>
      </c>
      <c r="G461" s="197" t="s">
        <v>6902</v>
      </c>
      <c r="H461" s="197" t="s">
        <v>7103</v>
      </c>
      <c r="I461" s="197" t="s">
        <v>7101</v>
      </c>
    </row>
    <row r="462" spans="2:9" ht="31.5" x14ac:dyDescent="0.25">
      <c r="B462" s="170" t="s">
        <v>7393</v>
      </c>
      <c r="C462" s="170" t="s">
        <v>7100</v>
      </c>
      <c r="D462" s="197" t="s">
        <v>7160</v>
      </c>
      <c r="E462" s="170" t="s">
        <v>7159</v>
      </c>
      <c r="F462" s="197" t="s">
        <v>7104</v>
      </c>
      <c r="G462" s="197" t="s">
        <v>6902</v>
      </c>
      <c r="H462" s="197" t="s">
        <v>7103</v>
      </c>
      <c r="I462" s="197" t="s">
        <v>7101</v>
      </c>
    </row>
    <row r="463" spans="2:9" ht="31.5" x14ac:dyDescent="0.25">
      <c r="B463" s="170" t="s">
        <v>7328</v>
      </c>
      <c r="C463" s="170" t="s">
        <v>7100</v>
      </c>
      <c r="D463" s="197" t="s">
        <v>7160</v>
      </c>
      <c r="E463" s="170" t="s">
        <v>7159</v>
      </c>
      <c r="F463" s="197" t="s">
        <v>7104</v>
      </c>
      <c r="G463" s="197" t="s">
        <v>6902</v>
      </c>
      <c r="H463" s="197" t="s">
        <v>7103</v>
      </c>
      <c r="I463" s="197" t="s">
        <v>7101</v>
      </c>
    </row>
    <row r="464" spans="2:9" ht="31.5" x14ac:dyDescent="0.25">
      <c r="B464" s="170" t="s">
        <v>7390</v>
      </c>
      <c r="C464" s="170" t="s">
        <v>7100</v>
      </c>
      <c r="D464" s="197" t="s">
        <v>7160</v>
      </c>
      <c r="E464" s="170" t="s">
        <v>7159</v>
      </c>
      <c r="F464" s="197" t="s">
        <v>7104</v>
      </c>
      <c r="G464" s="197" t="s">
        <v>6902</v>
      </c>
      <c r="H464" s="197" t="s">
        <v>7103</v>
      </c>
      <c r="I464" s="197" t="s">
        <v>7101</v>
      </c>
    </row>
    <row r="465" spans="2:9" ht="31.5" x14ac:dyDescent="0.25">
      <c r="B465" s="170" t="s">
        <v>7326</v>
      </c>
      <c r="C465" s="170" t="s">
        <v>7100</v>
      </c>
      <c r="D465" s="197" t="s">
        <v>7160</v>
      </c>
      <c r="E465" s="170" t="s">
        <v>7159</v>
      </c>
      <c r="F465" s="197" t="s">
        <v>7104</v>
      </c>
      <c r="G465" s="197" t="s">
        <v>6902</v>
      </c>
      <c r="H465" s="197" t="s">
        <v>7103</v>
      </c>
      <c r="I465" s="197" t="s">
        <v>7101</v>
      </c>
    </row>
    <row r="466" spans="2:9" ht="31.5" x14ac:dyDescent="0.25">
      <c r="B466" s="170" t="s">
        <v>7325</v>
      </c>
      <c r="C466" s="170" t="s">
        <v>7100</v>
      </c>
      <c r="D466" s="197" t="s">
        <v>7160</v>
      </c>
      <c r="E466" s="170" t="s">
        <v>7159</v>
      </c>
      <c r="F466" s="197" t="s">
        <v>7104</v>
      </c>
      <c r="G466" s="197" t="s">
        <v>6902</v>
      </c>
      <c r="H466" s="197" t="s">
        <v>7103</v>
      </c>
      <c r="I466" s="197" t="s">
        <v>7101</v>
      </c>
    </row>
    <row r="467" spans="2:9" ht="31.5" x14ac:dyDescent="0.25">
      <c r="B467" s="170" t="s">
        <v>7387</v>
      </c>
      <c r="C467" s="170" t="s">
        <v>7100</v>
      </c>
      <c r="D467" s="197" t="s">
        <v>7160</v>
      </c>
      <c r="E467" s="170" t="s">
        <v>7159</v>
      </c>
      <c r="F467" s="197" t="s">
        <v>7104</v>
      </c>
      <c r="G467" s="197" t="s">
        <v>6902</v>
      </c>
      <c r="H467" s="197" t="s">
        <v>7103</v>
      </c>
      <c r="I467" s="197" t="s">
        <v>7101</v>
      </c>
    </row>
    <row r="468" spans="2:9" ht="31.5" x14ac:dyDescent="0.25">
      <c r="B468" s="170" t="s">
        <v>7323</v>
      </c>
      <c r="C468" s="170" t="s">
        <v>7100</v>
      </c>
      <c r="D468" s="197" t="s">
        <v>7160</v>
      </c>
      <c r="E468" s="170" t="s">
        <v>7159</v>
      </c>
      <c r="F468" s="197" t="s">
        <v>7104</v>
      </c>
      <c r="G468" s="197" t="s">
        <v>6902</v>
      </c>
      <c r="H468" s="197" t="s">
        <v>7103</v>
      </c>
      <c r="I468" s="197" t="s">
        <v>7101</v>
      </c>
    </row>
    <row r="469" spans="2:9" ht="31.5" x14ac:dyDescent="0.25">
      <c r="B469" s="170" t="s">
        <v>7385</v>
      </c>
      <c r="C469" s="170" t="s">
        <v>7100</v>
      </c>
      <c r="D469" s="197" t="s">
        <v>7160</v>
      </c>
      <c r="E469" s="170" t="s">
        <v>7159</v>
      </c>
      <c r="F469" s="197" t="s">
        <v>7104</v>
      </c>
      <c r="G469" s="197" t="s">
        <v>6902</v>
      </c>
      <c r="H469" s="197" t="s">
        <v>7103</v>
      </c>
      <c r="I469" s="197" t="s">
        <v>7101</v>
      </c>
    </row>
    <row r="470" spans="2:9" ht="31.5" x14ac:dyDescent="0.25">
      <c r="B470" s="170" t="s">
        <v>7382</v>
      </c>
      <c r="C470" s="170" t="s">
        <v>7100</v>
      </c>
      <c r="D470" s="197" t="s">
        <v>7160</v>
      </c>
      <c r="E470" s="170" t="s">
        <v>7159</v>
      </c>
      <c r="F470" s="197" t="s">
        <v>7104</v>
      </c>
      <c r="G470" s="197" t="s">
        <v>6902</v>
      </c>
      <c r="H470" s="197" t="s">
        <v>7103</v>
      </c>
      <c r="I470" s="197" t="s">
        <v>7101</v>
      </c>
    </row>
    <row r="471" spans="2:9" ht="31.5" x14ac:dyDescent="0.25">
      <c r="B471" s="170" t="s">
        <v>7381</v>
      </c>
      <c r="C471" s="170" t="s">
        <v>7100</v>
      </c>
      <c r="D471" s="197" t="s">
        <v>7160</v>
      </c>
      <c r="E471" s="170" t="s">
        <v>7159</v>
      </c>
      <c r="F471" s="197" t="s">
        <v>7104</v>
      </c>
      <c r="G471" s="197" t="s">
        <v>6902</v>
      </c>
      <c r="H471" s="197" t="s">
        <v>7103</v>
      </c>
      <c r="I471" s="197" t="s">
        <v>7101</v>
      </c>
    </row>
    <row r="472" spans="2:9" ht="31.5" x14ac:dyDescent="0.25">
      <c r="B472" s="170" t="s">
        <v>7380</v>
      </c>
      <c r="C472" s="170" t="s">
        <v>7100</v>
      </c>
      <c r="D472" s="197" t="s">
        <v>7160</v>
      </c>
      <c r="E472" s="170" t="s">
        <v>7159</v>
      </c>
      <c r="F472" s="197" t="s">
        <v>7104</v>
      </c>
      <c r="G472" s="197" t="s">
        <v>6902</v>
      </c>
      <c r="H472" s="197" t="s">
        <v>7103</v>
      </c>
      <c r="I472" s="197" t="s">
        <v>7101</v>
      </c>
    </row>
    <row r="473" spans="2:9" ht="31.5" x14ac:dyDescent="0.25">
      <c r="B473" s="170" t="s">
        <v>7325</v>
      </c>
      <c r="C473" s="988" t="s">
        <v>4876</v>
      </c>
      <c r="D473" s="197" t="s">
        <v>7158</v>
      </c>
      <c r="E473" s="170" t="s">
        <v>7157</v>
      </c>
      <c r="F473" s="197" t="s">
        <v>7156</v>
      </c>
      <c r="G473" s="197" t="s">
        <v>6902</v>
      </c>
      <c r="H473" s="197" t="s">
        <v>6856</v>
      </c>
      <c r="I473" s="197" t="s">
        <v>6851</v>
      </c>
    </row>
    <row r="474" spans="2:9" ht="31.5" x14ac:dyDescent="0.25">
      <c r="B474" s="170" t="s">
        <v>7387</v>
      </c>
      <c r="C474" s="986" t="s">
        <v>4876</v>
      </c>
      <c r="D474" s="197" t="s">
        <v>7158</v>
      </c>
      <c r="E474" s="170" t="s">
        <v>7157</v>
      </c>
      <c r="F474" s="197" t="s">
        <v>7156</v>
      </c>
      <c r="G474" s="197" t="s">
        <v>6902</v>
      </c>
      <c r="H474" s="197" t="s">
        <v>6856</v>
      </c>
      <c r="I474" s="197" t="s">
        <v>6851</v>
      </c>
    </row>
    <row r="475" spans="2:9" ht="31.5" x14ac:dyDescent="0.25">
      <c r="B475" s="170" t="s">
        <v>7323</v>
      </c>
      <c r="C475" s="988" t="s">
        <v>4876</v>
      </c>
      <c r="D475" s="197" t="s">
        <v>7158</v>
      </c>
      <c r="E475" s="170" t="s">
        <v>7157</v>
      </c>
      <c r="F475" s="197" t="s">
        <v>7156</v>
      </c>
      <c r="G475" s="197" t="s">
        <v>6902</v>
      </c>
      <c r="H475" s="197" t="s">
        <v>6856</v>
      </c>
      <c r="I475" s="197" t="s">
        <v>6851</v>
      </c>
    </row>
    <row r="476" spans="2:9" ht="31.5" x14ac:dyDescent="0.25">
      <c r="B476" s="170" t="s">
        <v>7385</v>
      </c>
      <c r="C476" s="986" t="s">
        <v>4876</v>
      </c>
      <c r="D476" s="197" t="s">
        <v>7158</v>
      </c>
      <c r="E476" s="170" t="s">
        <v>7157</v>
      </c>
      <c r="F476" s="197" t="s">
        <v>7156</v>
      </c>
      <c r="G476" s="197" t="s">
        <v>6902</v>
      </c>
      <c r="H476" s="197" t="s">
        <v>6856</v>
      </c>
      <c r="I476" s="197" t="s">
        <v>6851</v>
      </c>
    </row>
    <row r="477" spans="2:9" ht="31.5" x14ac:dyDescent="0.25">
      <c r="B477" s="170" t="s">
        <v>7382</v>
      </c>
      <c r="C477" s="988" t="s">
        <v>4876</v>
      </c>
      <c r="D477" s="197" t="s">
        <v>7158</v>
      </c>
      <c r="E477" s="170" t="s">
        <v>7157</v>
      </c>
      <c r="F477" s="197" t="s">
        <v>7156</v>
      </c>
      <c r="G477" s="197" t="s">
        <v>6902</v>
      </c>
      <c r="H477" s="197" t="s">
        <v>6856</v>
      </c>
      <c r="I477" s="197" t="s">
        <v>6851</v>
      </c>
    </row>
    <row r="478" spans="2:9" ht="31.5" x14ac:dyDescent="0.25">
      <c r="B478" s="170" t="s">
        <v>7381</v>
      </c>
      <c r="C478" s="986" t="s">
        <v>4876</v>
      </c>
      <c r="D478" s="197" t="s">
        <v>7158</v>
      </c>
      <c r="E478" s="170" t="s">
        <v>7157</v>
      </c>
      <c r="F478" s="197" t="s">
        <v>7156</v>
      </c>
      <c r="G478" s="197" t="s">
        <v>6902</v>
      </c>
      <c r="H478" s="197" t="s">
        <v>6856</v>
      </c>
      <c r="I478" s="197" t="s">
        <v>6851</v>
      </c>
    </row>
    <row r="479" spans="2:9" ht="31.5" x14ac:dyDescent="0.25">
      <c r="B479" s="170" t="s">
        <v>7394</v>
      </c>
      <c r="C479" s="170" t="s">
        <v>7100</v>
      </c>
      <c r="D479" s="197" t="s">
        <v>7153</v>
      </c>
      <c r="E479" s="170" t="s">
        <v>7152</v>
      </c>
      <c r="F479" s="197" t="s">
        <v>7104</v>
      </c>
      <c r="G479" s="197" t="s">
        <v>6902</v>
      </c>
      <c r="H479" s="197" t="s">
        <v>7103</v>
      </c>
      <c r="I479" s="197" t="s">
        <v>7101</v>
      </c>
    </row>
    <row r="480" spans="2:9" ht="31.5" x14ac:dyDescent="0.25">
      <c r="B480" s="170" t="s">
        <v>7393</v>
      </c>
      <c r="C480" s="170" t="s">
        <v>7100</v>
      </c>
      <c r="D480" s="197" t="s">
        <v>7153</v>
      </c>
      <c r="E480" s="170" t="s">
        <v>7152</v>
      </c>
      <c r="F480" s="197" t="s">
        <v>7104</v>
      </c>
      <c r="G480" s="197" t="s">
        <v>6902</v>
      </c>
      <c r="H480" s="197" t="s">
        <v>7103</v>
      </c>
      <c r="I480" s="197" t="s">
        <v>7101</v>
      </c>
    </row>
    <row r="481" spans="2:9" ht="31.5" x14ac:dyDescent="0.25">
      <c r="B481" s="170" t="s">
        <v>7328</v>
      </c>
      <c r="C481" s="170" t="s">
        <v>7100</v>
      </c>
      <c r="D481" s="197" t="s">
        <v>7153</v>
      </c>
      <c r="E481" s="170" t="s">
        <v>7152</v>
      </c>
      <c r="F481" s="197" t="s">
        <v>7104</v>
      </c>
      <c r="G481" s="197" t="s">
        <v>6902</v>
      </c>
      <c r="H481" s="197" t="s">
        <v>7103</v>
      </c>
      <c r="I481" s="197" t="s">
        <v>7101</v>
      </c>
    </row>
    <row r="482" spans="2:9" ht="31.5" x14ac:dyDescent="0.25">
      <c r="B482" s="170" t="s">
        <v>7390</v>
      </c>
      <c r="C482" s="170" t="s">
        <v>7100</v>
      </c>
      <c r="D482" s="197" t="s">
        <v>7153</v>
      </c>
      <c r="E482" s="170" t="s">
        <v>7152</v>
      </c>
      <c r="F482" s="197" t="s">
        <v>7104</v>
      </c>
      <c r="G482" s="197" t="s">
        <v>6902</v>
      </c>
      <c r="H482" s="197" t="s">
        <v>7103</v>
      </c>
      <c r="I482" s="197" t="s">
        <v>7101</v>
      </c>
    </row>
    <row r="483" spans="2:9" ht="31.5" x14ac:dyDescent="0.25">
      <c r="B483" s="170" t="s">
        <v>7326</v>
      </c>
      <c r="C483" s="170" t="s">
        <v>7100</v>
      </c>
      <c r="D483" s="197" t="s">
        <v>7153</v>
      </c>
      <c r="E483" s="170" t="s">
        <v>7152</v>
      </c>
      <c r="F483" s="197" t="s">
        <v>7104</v>
      </c>
      <c r="G483" s="197" t="s">
        <v>6902</v>
      </c>
      <c r="H483" s="197" t="s">
        <v>7103</v>
      </c>
      <c r="I483" s="197" t="s">
        <v>7101</v>
      </c>
    </row>
    <row r="484" spans="2:9" ht="31.5" x14ac:dyDescent="0.25">
      <c r="B484" s="170" t="s">
        <v>7325</v>
      </c>
      <c r="C484" s="170" t="s">
        <v>7100</v>
      </c>
      <c r="D484" s="197" t="s">
        <v>7153</v>
      </c>
      <c r="E484" s="170" t="s">
        <v>7152</v>
      </c>
      <c r="F484" s="197" t="s">
        <v>7104</v>
      </c>
      <c r="G484" s="197" t="s">
        <v>6902</v>
      </c>
      <c r="H484" s="197" t="s">
        <v>7103</v>
      </c>
      <c r="I484" s="197" t="s">
        <v>7101</v>
      </c>
    </row>
    <row r="485" spans="2:9" ht="31.5" x14ac:dyDescent="0.25">
      <c r="B485" s="170" t="s">
        <v>7387</v>
      </c>
      <c r="C485" s="170" t="s">
        <v>7100</v>
      </c>
      <c r="D485" s="197" t="s">
        <v>7153</v>
      </c>
      <c r="E485" s="170" t="s">
        <v>7152</v>
      </c>
      <c r="F485" s="197" t="s">
        <v>7104</v>
      </c>
      <c r="G485" s="197" t="s">
        <v>6902</v>
      </c>
      <c r="H485" s="197" t="s">
        <v>7103</v>
      </c>
      <c r="I485" s="197" t="s">
        <v>7101</v>
      </c>
    </row>
    <row r="486" spans="2:9" ht="31.5" x14ac:dyDescent="0.25">
      <c r="B486" s="170" t="s">
        <v>7323</v>
      </c>
      <c r="C486" s="170" t="s">
        <v>7100</v>
      </c>
      <c r="D486" s="197" t="s">
        <v>7153</v>
      </c>
      <c r="E486" s="170" t="s">
        <v>7152</v>
      </c>
      <c r="F486" s="197" t="s">
        <v>7104</v>
      </c>
      <c r="G486" s="197" t="s">
        <v>6902</v>
      </c>
      <c r="H486" s="197" t="s">
        <v>7103</v>
      </c>
      <c r="I486" s="197" t="s">
        <v>7101</v>
      </c>
    </row>
    <row r="487" spans="2:9" ht="31.5" x14ac:dyDescent="0.25">
      <c r="B487" s="170" t="s">
        <v>7385</v>
      </c>
      <c r="C487" s="170" t="s">
        <v>7100</v>
      </c>
      <c r="D487" s="197" t="s">
        <v>7153</v>
      </c>
      <c r="E487" s="170" t="s">
        <v>7152</v>
      </c>
      <c r="F487" s="197" t="s">
        <v>7104</v>
      </c>
      <c r="G487" s="197" t="s">
        <v>6902</v>
      </c>
      <c r="H487" s="197" t="s">
        <v>7103</v>
      </c>
      <c r="I487" s="197" t="s">
        <v>7101</v>
      </c>
    </row>
    <row r="488" spans="2:9" ht="31.5" x14ac:dyDescent="0.25">
      <c r="B488" s="170" t="s">
        <v>7382</v>
      </c>
      <c r="C488" s="170" t="s">
        <v>7100</v>
      </c>
      <c r="D488" s="197" t="s">
        <v>7153</v>
      </c>
      <c r="E488" s="170" t="s">
        <v>7152</v>
      </c>
      <c r="F488" s="197" t="s">
        <v>7104</v>
      </c>
      <c r="G488" s="197" t="s">
        <v>6902</v>
      </c>
      <c r="H488" s="197" t="s">
        <v>7103</v>
      </c>
      <c r="I488" s="197" t="s">
        <v>7101</v>
      </c>
    </row>
    <row r="489" spans="2:9" ht="31.5" x14ac:dyDescent="0.25">
      <c r="B489" s="170" t="s">
        <v>7381</v>
      </c>
      <c r="C489" s="170" t="s">
        <v>7100</v>
      </c>
      <c r="D489" s="197" t="s">
        <v>7153</v>
      </c>
      <c r="E489" s="170" t="s">
        <v>7152</v>
      </c>
      <c r="F489" s="197" t="s">
        <v>7104</v>
      </c>
      <c r="G489" s="197" t="s">
        <v>6902</v>
      </c>
      <c r="H489" s="197" t="s">
        <v>7103</v>
      </c>
      <c r="I489" s="197" t="s">
        <v>7101</v>
      </c>
    </row>
    <row r="490" spans="2:9" ht="31.5" x14ac:dyDescent="0.25">
      <c r="B490" s="170" t="s">
        <v>7380</v>
      </c>
      <c r="C490" s="170" t="s">
        <v>7100</v>
      </c>
      <c r="D490" s="197" t="s">
        <v>7153</v>
      </c>
      <c r="E490" s="170" t="s">
        <v>7152</v>
      </c>
      <c r="F490" s="197" t="s">
        <v>7104</v>
      </c>
      <c r="G490" s="197" t="s">
        <v>6902</v>
      </c>
      <c r="H490" s="197" t="s">
        <v>7103</v>
      </c>
      <c r="I490" s="197" t="s">
        <v>7101</v>
      </c>
    </row>
    <row r="491" spans="2:9" ht="31.5" x14ac:dyDescent="0.25">
      <c r="B491" s="170" t="s">
        <v>7325</v>
      </c>
      <c r="C491" s="988" t="s">
        <v>4876</v>
      </c>
      <c r="D491" s="197" t="s">
        <v>7151</v>
      </c>
      <c r="E491" s="170" t="s">
        <v>7150</v>
      </c>
      <c r="F491" s="197" t="s">
        <v>521</v>
      </c>
      <c r="G491" s="197" t="s">
        <v>6962</v>
      </c>
      <c r="H491" s="197" t="s">
        <v>6856</v>
      </c>
      <c r="I491" s="197" t="s">
        <v>6851</v>
      </c>
    </row>
    <row r="492" spans="2:9" ht="31.5" x14ac:dyDescent="0.25">
      <c r="B492" s="170" t="s">
        <v>7387</v>
      </c>
      <c r="C492" s="986" t="s">
        <v>4876</v>
      </c>
      <c r="D492" s="197" t="s">
        <v>7151</v>
      </c>
      <c r="E492" s="170" t="s">
        <v>7150</v>
      </c>
      <c r="F492" s="197" t="s">
        <v>521</v>
      </c>
      <c r="G492" s="197" t="s">
        <v>6962</v>
      </c>
      <c r="H492" s="197" t="s">
        <v>6856</v>
      </c>
      <c r="I492" s="197" t="s">
        <v>6851</v>
      </c>
    </row>
    <row r="493" spans="2:9" ht="31.5" x14ac:dyDescent="0.25">
      <c r="B493" s="170" t="s">
        <v>7323</v>
      </c>
      <c r="C493" s="988" t="s">
        <v>4876</v>
      </c>
      <c r="D493" s="197" t="s">
        <v>7151</v>
      </c>
      <c r="E493" s="170" t="s">
        <v>7150</v>
      </c>
      <c r="F493" s="197" t="s">
        <v>521</v>
      </c>
      <c r="G493" s="197" t="s">
        <v>6962</v>
      </c>
      <c r="H493" s="197" t="s">
        <v>6856</v>
      </c>
      <c r="I493" s="197" t="s">
        <v>6851</v>
      </c>
    </row>
    <row r="494" spans="2:9" ht="31.5" x14ac:dyDescent="0.25">
      <c r="B494" s="170" t="s">
        <v>7323</v>
      </c>
      <c r="C494" s="986" t="s">
        <v>4876</v>
      </c>
      <c r="D494" s="197" t="s">
        <v>7148</v>
      </c>
      <c r="E494" s="170" t="s">
        <v>7147</v>
      </c>
      <c r="F494" s="197" t="s">
        <v>6860</v>
      </c>
      <c r="G494" s="197" t="s">
        <v>6897</v>
      </c>
      <c r="H494" s="197" t="s">
        <v>6856</v>
      </c>
      <c r="I494" s="197" t="s">
        <v>6851</v>
      </c>
    </row>
    <row r="495" spans="2:9" ht="31.5" x14ac:dyDescent="0.25">
      <c r="B495" s="170" t="s">
        <v>7385</v>
      </c>
      <c r="C495" s="988" t="s">
        <v>4876</v>
      </c>
      <c r="D495" s="197" t="s">
        <v>7148</v>
      </c>
      <c r="E495" s="170" t="s">
        <v>7147</v>
      </c>
      <c r="F495" s="197" t="s">
        <v>6860</v>
      </c>
      <c r="G495" s="197" t="s">
        <v>6897</v>
      </c>
      <c r="H495" s="197" t="s">
        <v>6856</v>
      </c>
      <c r="I495" s="197" t="s">
        <v>6851</v>
      </c>
    </row>
    <row r="496" spans="2:9" ht="31.5" x14ac:dyDescent="0.25">
      <c r="B496" s="170" t="s">
        <v>7382</v>
      </c>
      <c r="C496" s="986" t="s">
        <v>4876</v>
      </c>
      <c r="D496" s="197" t="s">
        <v>7148</v>
      </c>
      <c r="E496" s="170" t="s">
        <v>7147</v>
      </c>
      <c r="F496" s="197" t="s">
        <v>6860</v>
      </c>
      <c r="G496" s="197" t="s">
        <v>6897</v>
      </c>
      <c r="H496" s="197" t="s">
        <v>6856</v>
      </c>
      <c r="I496" s="197" t="s">
        <v>6851</v>
      </c>
    </row>
    <row r="497" spans="2:9" ht="31.5" x14ac:dyDescent="0.25">
      <c r="B497" s="170" t="s">
        <v>7325</v>
      </c>
      <c r="C497" s="988" t="s">
        <v>4876</v>
      </c>
      <c r="D497" s="197" t="s">
        <v>7146</v>
      </c>
      <c r="E497" s="170" t="s">
        <v>7145</v>
      </c>
      <c r="F497" s="197" t="s">
        <v>6860</v>
      </c>
      <c r="G497" s="197" t="s">
        <v>6902</v>
      </c>
      <c r="H497" s="197" t="s">
        <v>6856</v>
      </c>
      <c r="I497" s="197" t="s">
        <v>6851</v>
      </c>
    </row>
    <row r="498" spans="2:9" ht="31.5" x14ac:dyDescent="0.25">
      <c r="B498" s="170" t="s">
        <v>7387</v>
      </c>
      <c r="C498" s="986" t="s">
        <v>4876</v>
      </c>
      <c r="D498" s="197" t="s">
        <v>7146</v>
      </c>
      <c r="E498" s="170" t="s">
        <v>7145</v>
      </c>
      <c r="F498" s="197" t="s">
        <v>6860</v>
      </c>
      <c r="G498" s="197" t="s">
        <v>6902</v>
      </c>
      <c r="H498" s="197" t="s">
        <v>6856</v>
      </c>
      <c r="I498" s="197" t="s">
        <v>6851</v>
      </c>
    </row>
    <row r="499" spans="2:9" ht="31.5" x14ac:dyDescent="0.25">
      <c r="B499" s="170" t="s">
        <v>7323</v>
      </c>
      <c r="C499" s="988" t="s">
        <v>4876</v>
      </c>
      <c r="D499" s="197" t="s">
        <v>7146</v>
      </c>
      <c r="E499" s="170" t="s">
        <v>7145</v>
      </c>
      <c r="F499" s="197" t="s">
        <v>6860</v>
      </c>
      <c r="G499" s="197" t="s">
        <v>6902</v>
      </c>
      <c r="H499" s="197" t="s">
        <v>6856</v>
      </c>
      <c r="I499" s="197" t="s">
        <v>6851</v>
      </c>
    </row>
    <row r="500" spans="2:9" ht="31.5" x14ac:dyDescent="0.25">
      <c r="B500" s="170" t="s">
        <v>7385</v>
      </c>
      <c r="C500" s="986" t="s">
        <v>4876</v>
      </c>
      <c r="D500" s="197" t="s">
        <v>7146</v>
      </c>
      <c r="E500" s="170" t="s">
        <v>7145</v>
      </c>
      <c r="F500" s="197" t="s">
        <v>6860</v>
      </c>
      <c r="G500" s="197" t="s">
        <v>6902</v>
      </c>
      <c r="H500" s="197" t="s">
        <v>6856</v>
      </c>
      <c r="I500" s="197" t="s">
        <v>6851</v>
      </c>
    </row>
    <row r="501" spans="2:9" ht="31.5" x14ac:dyDescent="0.25">
      <c r="B501" s="170" t="s">
        <v>7394</v>
      </c>
      <c r="C501" s="170" t="s">
        <v>4904</v>
      </c>
      <c r="D501" s="197" t="s">
        <v>7144</v>
      </c>
      <c r="E501" s="170" t="s">
        <v>7143</v>
      </c>
      <c r="F501" s="197" t="s">
        <v>6860</v>
      </c>
      <c r="G501" s="197" t="s">
        <v>6897</v>
      </c>
      <c r="H501" s="197" t="s">
        <v>6980</v>
      </c>
      <c r="I501" s="197" t="s">
        <v>6977</v>
      </c>
    </row>
    <row r="502" spans="2:9" ht="31.5" x14ac:dyDescent="0.25">
      <c r="B502" s="170" t="s">
        <v>7393</v>
      </c>
      <c r="C502" s="170" t="s">
        <v>4904</v>
      </c>
      <c r="D502" s="197" t="s">
        <v>7144</v>
      </c>
      <c r="E502" s="170" t="s">
        <v>7143</v>
      </c>
      <c r="F502" s="197" t="s">
        <v>6860</v>
      </c>
      <c r="G502" s="197" t="s">
        <v>6897</v>
      </c>
      <c r="H502" s="197" t="s">
        <v>6980</v>
      </c>
      <c r="I502" s="197" t="s">
        <v>6977</v>
      </c>
    </row>
    <row r="503" spans="2:9" ht="31.5" x14ac:dyDescent="0.25">
      <c r="B503" s="170" t="s">
        <v>7328</v>
      </c>
      <c r="C503" s="170" t="s">
        <v>4904</v>
      </c>
      <c r="D503" s="197" t="s">
        <v>7144</v>
      </c>
      <c r="E503" s="170" t="s">
        <v>7143</v>
      </c>
      <c r="F503" s="197" t="s">
        <v>6860</v>
      </c>
      <c r="G503" s="197" t="s">
        <v>6897</v>
      </c>
      <c r="H503" s="197" t="s">
        <v>6980</v>
      </c>
      <c r="I503" s="197" t="s">
        <v>6977</v>
      </c>
    </row>
    <row r="504" spans="2:9" ht="31.5" x14ac:dyDescent="0.25">
      <c r="B504" s="170" t="s">
        <v>7390</v>
      </c>
      <c r="C504" s="170" t="s">
        <v>4904</v>
      </c>
      <c r="D504" s="197" t="s">
        <v>7144</v>
      </c>
      <c r="E504" s="170" t="s">
        <v>7143</v>
      </c>
      <c r="F504" s="197" t="s">
        <v>6860</v>
      </c>
      <c r="G504" s="197" t="s">
        <v>6897</v>
      </c>
      <c r="H504" s="197" t="s">
        <v>6980</v>
      </c>
      <c r="I504" s="197" t="s">
        <v>6977</v>
      </c>
    </row>
    <row r="505" spans="2:9" ht="31.5" x14ac:dyDescent="0.25">
      <c r="B505" s="170" t="s">
        <v>7326</v>
      </c>
      <c r="C505" s="170" t="s">
        <v>4904</v>
      </c>
      <c r="D505" s="197" t="s">
        <v>7144</v>
      </c>
      <c r="E505" s="170" t="s">
        <v>7143</v>
      </c>
      <c r="F505" s="197" t="s">
        <v>6860</v>
      </c>
      <c r="G505" s="197" t="s">
        <v>6897</v>
      </c>
      <c r="H505" s="197" t="s">
        <v>6980</v>
      </c>
      <c r="I505" s="197" t="s">
        <v>6977</v>
      </c>
    </row>
    <row r="506" spans="2:9" ht="31.5" x14ac:dyDescent="0.25">
      <c r="B506" s="170" t="s">
        <v>7325</v>
      </c>
      <c r="C506" s="170" t="s">
        <v>4904</v>
      </c>
      <c r="D506" s="197" t="s">
        <v>7144</v>
      </c>
      <c r="E506" s="170" t="s">
        <v>7143</v>
      </c>
      <c r="F506" s="197" t="s">
        <v>6860</v>
      </c>
      <c r="G506" s="197" t="s">
        <v>6897</v>
      </c>
      <c r="H506" s="197" t="s">
        <v>6980</v>
      </c>
      <c r="I506" s="197" t="s">
        <v>6977</v>
      </c>
    </row>
    <row r="507" spans="2:9" ht="31.5" x14ac:dyDescent="0.25">
      <c r="B507" s="170" t="s">
        <v>7387</v>
      </c>
      <c r="C507" s="170" t="s">
        <v>4904</v>
      </c>
      <c r="D507" s="197" t="s">
        <v>7144</v>
      </c>
      <c r="E507" s="170" t="s">
        <v>7143</v>
      </c>
      <c r="F507" s="197" t="s">
        <v>6860</v>
      </c>
      <c r="G507" s="197" t="s">
        <v>6897</v>
      </c>
      <c r="H507" s="197" t="s">
        <v>6980</v>
      </c>
      <c r="I507" s="197" t="s">
        <v>6977</v>
      </c>
    </row>
    <row r="508" spans="2:9" ht="31.5" x14ac:dyDescent="0.25">
      <c r="B508" s="170" t="s">
        <v>7323</v>
      </c>
      <c r="C508" s="988" t="s">
        <v>4876</v>
      </c>
      <c r="D508" s="197" t="s">
        <v>7144</v>
      </c>
      <c r="E508" s="170" t="s">
        <v>7143</v>
      </c>
      <c r="F508" s="197" t="s">
        <v>6860</v>
      </c>
      <c r="G508" s="197" t="s">
        <v>6897</v>
      </c>
      <c r="H508" s="197" t="s">
        <v>6980</v>
      </c>
      <c r="I508" s="197" t="s">
        <v>6977</v>
      </c>
    </row>
    <row r="509" spans="2:9" ht="31.5" x14ac:dyDescent="0.25">
      <c r="B509" s="170" t="s">
        <v>7385</v>
      </c>
      <c r="C509" s="986" t="s">
        <v>4876</v>
      </c>
      <c r="D509" s="197" t="s">
        <v>7144</v>
      </c>
      <c r="E509" s="170" t="s">
        <v>7143</v>
      </c>
      <c r="F509" s="197" t="s">
        <v>6860</v>
      </c>
      <c r="G509" s="197" t="s">
        <v>6897</v>
      </c>
      <c r="H509" s="197" t="s">
        <v>6980</v>
      </c>
      <c r="I509" s="197" t="s">
        <v>6977</v>
      </c>
    </row>
    <row r="510" spans="2:9" ht="31.5" x14ac:dyDescent="0.25">
      <c r="B510" s="170" t="s">
        <v>7382</v>
      </c>
      <c r="C510" s="988" t="s">
        <v>4876</v>
      </c>
      <c r="D510" s="197" t="s">
        <v>7144</v>
      </c>
      <c r="E510" s="170" t="s">
        <v>7143</v>
      </c>
      <c r="F510" s="197" t="s">
        <v>6860</v>
      </c>
      <c r="G510" s="197" t="s">
        <v>6897</v>
      </c>
      <c r="H510" s="197" t="s">
        <v>6980</v>
      </c>
      <c r="I510" s="197" t="s">
        <v>6977</v>
      </c>
    </row>
    <row r="511" spans="2:9" ht="31.5" x14ac:dyDescent="0.25">
      <c r="B511" s="170" t="s">
        <v>7381</v>
      </c>
      <c r="C511" s="170" t="s">
        <v>4904</v>
      </c>
      <c r="D511" s="197" t="s">
        <v>7144</v>
      </c>
      <c r="E511" s="170" t="s">
        <v>7143</v>
      </c>
      <c r="F511" s="197" t="s">
        <v>6860</v>
      </c>
      <c r="G511" s="197" t="s">
        <v>6897</v>
      </c>
      <c r="H511" s="197" t="s">
        <v>6980</v>
      </c>
      <c r="I511" s="197" t="s">
        <v>6977</v>
      </c>
    </row>
    <row r="512" spans="2:9" ht="31.5" x14ac:dyDescent="0.25">
      <c r="B512" s="170" t="s">
        <v>7380</v>
      </c>
      <c r="C512" s="170" t="s">
        <v>4904</v>
      </c>
      <c r="D512" s="197" t="s">
        <v>7144</v>
      </c>
      <c r="E512" s="170" t="s">
        <v>7143</v>
      </c>
      <c r="F512" s="197" t="s">
        <v>6860</v>
      </c>
      <c r="G512" s="197" t="s">
        <v>6897</v>
      </c>
      <c r="H512" s="197" t="s">
        <v>6980</v>
      </c>
      <c r="I512" s="197" t="s">
        <v>6977</v>
      </c>
    </row>
    <row r="513" spans="2:9" ht="31.5" x14ac:dyDescent="0.25">
      <c r="B513" s="170" t="s">
        <v>7394</v>
      </c>
      <c r="C513" s="170" t="s">
        <v>4904</v>
      </c>
      <c r="D513" s="197" t="s">
        <v>7141</v>
      </c>
      <c r="E513" s="170" t="s">
        <v>7140</v>
      </c>
      <c r="F513" s="197" t="s">
        <v>6894</v>
      </c>
      <c r="G513" s="197" t="s">
        <v>6897</v>
      </c>
      <c r="H513" s="197" t="s">
        <v>6890</v>
      </c>
      <c r="I513" s="197" t="s">
        <v>6888</v>
      </c>
    </row>
    <row r="514" spans="2:9" ht="31.5" x14ac:dyDescent="0.25">
      <c r="B514" s="170" t="s">
        <v>7393</v>
      </c>
      <c r="C514" s="170" t="s">
        <v>4904</v>
      </c>
      <c r="D514" s="197" t="s">
        <v>7141</v>
      </c>
      <c r="E514" s="170" t="s">
        <v>7140</v>
      </c>
      <c r="F514" s="197" t="s">
        <v>6894</v>
      </c>
      <c r="G514" s="197" t="s">
        <v>6897</v>
      </c>
      <c r="H514" s="197" t="s">
        <v>6890</v>
      </c>
      <c r="I514" s="197" t="s">
        <v>6888</v>
      </c>
    </row>
    <row r="515" spans="2:9" ht="31.5" x14ac:dyDescent="0.25">
      <c r="B515" s="170" t="s">
        <v>7328</v>
      </c>
      <c r="C515" s="170" t="s">
        <v>4904</v>
      </c>
      <c r="D515" s="197" t="s">
        <v>7141</v>
      </c>
      <c r="E515" s="170" t="s">
        <v>7140</v>
      </c>
      <c r="F515" s="197" t="s">
        <v>6894</v>
      </c>
      <c r="G515" s="197" t="s">
        <v>6897</v>
      </c>
      <c r="H515" s="197" t="s">
        <v>6890</v>
      </c>
      <c r="I515" s="197" t="s">
        <v>6888</v>
      </c>
    </row>
    <row r="516" spans="2:9" ht="31.5" x14ac:dyDescent="0.25">
      <c r="B516" s="170" t="s">
        <v>7390</v>
      </c>
      <c r="C516" s="170" t="s">
        <v>4904</v>
      </c>
      <c r="D516" s="197" t="s">
        <v>7141</v>
      </c>
      <c r="E516" s="170" t="s">
        <v>7140</v>
      </c>
      <c r="F516" s="197" t="s">
        <v>6894</v>
      </c>
      <c r="G516" s="197" t="s">
        <v>6897</v>
      </c>
      <c r="H516" s="197" t="s">
        <v>6890</v>
      </c>
      <c r="I516" s="197" t="s">
        <v>6888</v>
      </c>
    </row>
    <row r="517" spans="2:9" ht="31.5" x14ac:dyDescent="0.25">
      <c r="B517" s="170" t="s">
        <v>7326</v>
      </c>
      <c r="C517" s="170" t="s">
        <v>4904</v>
      </c>
      <c r="D517" s="197" t="s">
        <v>7141</v>
      </c>
      <c r="E517" s="170" t="s">
        <v>7140</v>
      </c>
      <c r="F517" s="197" t="s">
        <v>6894</v>
      </c>
      <c r="G517" s="197" t="s">
        <v>6897</v>
      </c>
      <c r="H517" s="197" t="s">
        <v>6890</v>
      </c>
      <c r="I517" s="197" t="s">
        <v>6888</v>
      </c>
    </row>
    <row r="518" spans="2:9" ht="31.5" x14ac:dyDescent="0.25">
      <c r="B518" s="170" t="s">
        <v>7325</v>
      </c>
      <c r="C518" s="170" t="s">
        <v>4904</v>
      </c>
      <c r="D518" s="197" t="s">
        <v>7141</v>
      </c>
      <c r="E518" s="170" t="s">
        <v>7140</v>
      </c>
      <c r="F518" s="197" t="s">
        <v>6894</v>
      </c>
      <c r="G518" s="197" t="s">
        <v>6897</v>
      </c>
      <c r="H518" s="197" t="s">
        <v>6890</v>
      </c>
      <c r="I518" s="197" t="s">
        <v>6888</v>
      </c>
    </row>
    <row r="519" spans="2:9" ht="31.5" x14ac:dyDescent="0.25">
      <c r="B519" s="170" t="s">
        <v>7387</v>
      </c>
      <c r="C519" s="170" t="s">
        <v>4904</v>
      </c>
      <c r="D519" s="197" t="s">
        <v>7141</v>
      </c>
      <c r="E519" s="170" t="s">
        <v>7140</v>
      </c>
      <c r="F519" s="197" t="s">
        <v>6894</v>
      </c>
      <c r="G519" s="197" t="s">
        <v>6897</v>
      </c>
      <c r="H519" s="197" t="s">
        <v>6890</v>
      </c>
      <c r="I519" s="197" t="s">
        <v>6888</v>
      </c>
    </row>
    <row r="520" spans="2:9" ht="31.5" x14ac:dyDescent="0.25">
      <c r="B520" s="170" t="s">
        <v>7323</v>
      </c>
      <c r="C520" s="170" t="s">
        <v>4904</v>
      </c>
      <c r="D520" s="197" t="s">
        <v>7141</v>
      </c>
      <c r="E520" s="170" t="s">
        <v>7140</v>
      </c>
      <c r="F520" s="197" t="s">
        <v>6894</v>
      </c>
      <c r="G520" s="197" t="s">
        <v>6897</v>
      </c>
      <c r="H520" s="197" t="s">
        <v>6890</v>
      </c>
      <c r="I520" s="197" t="s">
        <v>6888</v>
      </c>
    </row>
    <row r="521" spans="2:9" ht="31.5" x14ac:dyDescent="0.25">
      <c r="B521" s="170" t="s">
        <v>7385</v>
      </c>
      <c r="C521" s="170" t="s">
        <v>4904</v>
      </c>
      <c r="D521" s="197" t="s">
        <v>7141</v>
      </c>
      <c r="E521" s="170" t="s">
        <v>7140</v>
      </c>
      <c r="F521" s="197" t="s">
        <v>6894</v>
      </c>
      <c r="G521" s="197" t="s">
        <v>6897</v>
      </c>
      <c r="H521" s="197" t="s">
        <v>6890</v>
      </c>
      <c r="I521" s="197" t="s">
        <v>6888</v>
      </c>
    </row>
    <row r="522" spans="2:9" ht="31.5" x14ac:dyDescent="0.25">
      <c r="B522" s="170" t="s">
        <v>7382</v>
      </c>
      <c r="C522" s="170" t="s">
        <v>4904</v>
      </c>
      <c r="D522" s="197" t="s">
        <v>7141</v>
      </c>
      <c r="E522" s="170" t="s">
        <v>7140</v>
      </c>
      <c r="F522" s="197" t="s">
        <v>6894</v>
      </c>
      <c r="G522" s="197" t="s">
        <v>6897</v>
      </c>
      <c r="H522" s="197" t="s">
        <v>6890</v>
      </c>
      <c r="I522" s="197" t="s">
        <v>6888</v>
      </c>
    </row>
    <row r="523" spans="2:9" ht="31.5" x14ac:dyDescent="0.25">
      <c r="B523" s="170" t="s">
        <v>7381</v>
      </c>
      <c r="C523" s="170" t="s">
        <v>4904</v>
      </c>
      <c r="D523" s="197" t="s">
        <v>7141</v>
      </c>
      <c r="E523" s="170" t="s">
        <v>7140</v>
      </c>
      <c r="F523" s="197" t="s">
        <v>6894</v>
      </c>
      <c r="G523" s="197" t="s">
        <v>6897</v>
      </c>
      <c r="H523" s="197" t="s">
        <v>6890</v>
      </c>
      <c r="I523" s="197" t="s">
        <v>6888</v>
      </c>
    </row>
    <row r="524" spans="2:9" ht="31.5" x14ac:dyDescent="0.25">
      <c r="B524" s="170" t="s">
        <v>7380</v>
      </c>
      <c r="C524" s="170" t="s">
        <v>4904</v>
      </c>
      <c r="D524" s="197" t="s">
        <v>7141</v>
      </c>
      <c r="E524" s="170" t="s">
        <v>7140</v>
      </c>
      <c r="F524" s="197" t="s">
        <v>6894</v>
      </c>
      <c r="G524" s="197" t="s">
        <v>6897</v>
      </c>
      <c r="H524" s="197" t="s">
        <v>6890</v>
      </c>
      <c r="I524" s="197" t="s">
        <v>6888</v>
      </c>
    </row>
    <row r="525" spans="2:9" ht="31.5" x14ac:dyDescent="0.25">
      <c r="B525" s="170" t="s">
        <v>7325</v>
      </c>
      <c r="C525" s="986" t="s">
        <v>4876</v>
      </c>
      <c r="D525" s="197" t="s">
        <v>7138</v>
      </c>
      <c r="E525" s="170" t="s">
        <v>7137</v>
      </c>
      <c r="F525" s="197" t="s">
        <v>6860</v>
      </c>
      <c r="G525" s="197" t="s">
        <v>6902</v>
      </c>
      <c r="H525" s="197" t="s">
        <v>6856</v>
      </c>
      <c r="I525" s="197" t="s">
        <v>6851</v>
      </c>
    </row>
    <row r="526" spans="2:9" ht="31.5" x14ac:dyDescent="0.25">
      <c r="B526" s="170" t="s">
        <v>7387</v>
      </c>
      <c r="C526" s="988" t="s">
        <v>4876</v>
      </c>
      <c r="D526" s="197" t="s">
        <v>7138</v>
      </c>
      <c r="E526" s="170" t="s">
        <v>7137</v>
      </c>
      <c r="F526" s="197" t="s">
        <v>6860</v>
      </c>
      <c r="G526" s="197" t="s">
        <v>6902</v>
      </c>
      <c r="H526" s="197" t="s">
        <v>6856</v>
      </c>
      <c r="I526" s="197" t="s">
        <v>6851</v>
      </c>
    </row>
    <row r="527" spans="2:9" ht="31.5" x14ac:dyDescent="0.25">
      <c r="B527" s="170" t="s">
        <v>7323</v>
      </c>
      <c r="C527" s="986" t="s">
        <v>4876</v>
      </c>
      <c r="D527" s="197" t="s">
        <v>7138</v>
      </c>
      <c r="E527" s="170" t="s">
        <v>7137</v>
      </c>
      <c r="F527" s="197" t="s">
        <v>6860</v>
      </c>
      <c r="G527" s="197" t="s">
        <v>6902</v>
      </c>
      <c r="H527" s="197" t="s">
        <v>6856</v>
      </c>
      <c r="I527" s="197" t="s">
        <v>6851</v>
      </c>
    </row>
    <row r="528" spans="2:9" ht="31.5" x14ac:dyDescent="0.25">
      <c r="B528" s="170" t="s">
        <v>7385</v>
      </c>
      <c r="C528" s="988" t="s">
        <v>4876</v>
      </c>
      <c r="D528" s="197" t="s">
        <v>7138</v>
      </c>
      <c r="E528" s="170" t="s">
        <v>7137</v>
      </c>
      <c r="F528" s="197" t="s">
        <v>6860</v>
      </c>
      <c r="G528" s="197" t="s">
        <v>6902</v>
      </c>
      <c r="H528" s="197" t="s">
        <v>6856</v>
      </c>
      <c r="I528" s="197" t="s">
        <v>6851</v>
      </c>
    </row>
    <row r="529" spans="2:9" ht="31.5" x14ac:dyDescent="0.25">
      <c r="B529" s="170" t="s">
        <v>7394</v>
      </c>
      <c r="C529" s="170" t="s">
        <v>4904</v>
      </c>
      <c r="D529" s="197" t="s">
        <v>7136</v>
      </c>
      <c r="E529" s="170" t="s">
        <v>7135</v>
      </c>
      <c r="F529" s="197" t="s">
        <v>6894</v>
      </c>
      <c r="G529" s="197" t="s">
        <v>6897</v>
      </c>
      <c r="H529" s="197" t="s">
        <v>6890</v>
      </c>
      <c r="I529" s="197" t="s">
        <v>6888</v>
      </c>
    </row>
    <row r="530" spans="2:9" ht="31.5" x14ac:dyDescent="0.25">
      <c r="B530" s="170" t="s">
        <v>7393</v>
      </c>
      <c r="C530" s="170" t="s">
        <v>4904</v>
      </c>
      <c r="D530" s="197" t="s">
        <v>7136</v>
      </c>
      <c r="E530" s="170" t="s">
        <v>7135</v>
      </c>
      <c r="F530" s="197" t="s">
        <v>6894</v>
      </c>
      <c r="G530" s="197" t="s">
        <v>6897</v>
      </c>
      <c r="H530" s="197" t="s">
        <v>6890</v>
      </c>
      <c r="I530" s="197" t="s">
        <v>6888</v>
      </c>
    </row>
    <row r="531" spans="2:9" ht="31.5" x14ac:dyDescent="0.25">
      <c r="B531" s="170" t="s">
        <v>7328</v>
      </c>
      <c r="C531" s="170" t="s">
        <v>4904</v>
      </c>
      <c r="D531" s="197" t="s">
        <v>7136</v>
      </c>
      <c r="E531" s="170" t="s">
        <v>7135</v>
      </c>
      <c r="F531" s="197" t="s">
        <v>6894</v>
      </c>
      <c r="G531" s="197" t="s">
        <v>6897</v>
      </c>
      <c r="H531" s="197" t="s">
        <v>6890</v>
      </c>
      <c r="I531" s="197" t="s">
        <v>6888</v>
      </c>
    </row>
    <row r="532" spans="2:9" ht="31.5" x14ac:dyDescent="0.25">
      <c r="B532" s="170" t="s">
        <v>7390</v>
      </c>
      <c r="C532" s="170" t="s">
        <v>4904</v>
      </c>
      <c r="D532" s="197" t="s">
        <v>7136</v>
      </c>
      <c r="E532" s="170" t="s">
        <v>7135</v>
      </c>
      <c r="F532" s="197" t="s">
        <v>6894</v>
      </c>
      <c r="G532" s="197" t="s">
        <v>6897</v>
      </c>
      <c r="H532" s="197" t="s">
        <v>6890</v>
      </c>
      <c r="I532" s="197" t="s">
        <v>6888</v>
      </c>
    </row>
    <row r="533" spans="2:9" ht="31.5" x14ac:dyDescent="0.25">
      <c r="B533" s="170" t="s">
        <v>7326</v>
      </c>
      <c r="C533" s="170" t="s">
        <v>4904</v>
      </c>
      <c r="D533" s="197" t="s">
        <v>7136</v>
      </c>
      <c r="E533" s="170" t="s">
        <v>7135</v>
      </c>
      <c r="F533" s="197" t="s">
        <v>6894</v>
      </c>
      <c r="G533" s="197" t="s">
        <v>6897</v>
      </c>
      <c r="H533" s="197" t="s">
        <v>6890</v>
      </c>
      <c r="I533" s="197" t="s">
        <v>6888</v>
      </c>
    </row>
    <row r="534" spans="2:9" ht="31.5" x14ac:dyDescent="0.25">
      <c r="B534" s="170" t="s">
        <v>7325</v>
      </c>
      <c r="C534" s="170" t="s">
        <v>4904</v>
      </c>
      <c r="D534" s="197" t="s">
        <v>7136</v>
      </c>
      <c r="E534" s="170" t="s">
        <v>7135</v>
      </c>
      <c r="F534" s="197" t="s">
        <v>6894</v>
      </c>
      <c r="G534" s="197" t="s">
        <v>6897</v>
      </c>
      <c r="H534" s="197" t="s">
        <v>6890</v>
      </c>
      <c r="I534" s="197" t="s">
        <v>6888</v>
      </c>
    </row>
    <row r="535" spans="2:9" ht="31.5" x14ac:dyDescent="0.25">
      <c r="B535" s="170" t="s">
        <v>7387</v>
      </c>
      <c r="C535" s="170" t="s">
        <v>4904</v>
      </c>
      <c r="D535" s="197" t="s">
        <v>7136</v>
      </c>
      <c r="E535" s="170" t="s">
        <v>7135</v>
      </c>
      <c r="F535" s="197" t="s">
        <v>6894</v>
      </c>
      <c r="G535" s="197" t="s">
        <v>6897</v>
      </c>
      <c r="H535" s="197" t="s">
        <v>6890</v>
      </c>
      <c r="I535" s="197" t="s">
        <v>6888</v>
      </c>
    </row>
    <row r="536" spans="2:9" ht="31.5" x14ac:dyDescent="0.25">
      <c r="B536" s="170" t="s">
        <v>7323</v>
      </c>
      <c r="C536" s="170" t="s">
        <v>4904</v>
      </c>
      <c r="D536" s="197" t="s">
        <v>7136</v>
      </c>
      <c r="E536" s="170" t="s">
        <v>7135</v>
      </c>
      <c r="F536" s="197" t="s">
        <v>6894</v>
      </c>
      <c r="G536" s="197" t="s">
        <v>6897</v>
      </c>
      <c r="H536" s="197" t="s">
        <v>6890</v>
      </c>
      <c r="I536" s="197" t="s">
        <v>6888</v>
      </c>
    </row>
    <row r="537" spans="2:9" ht="31.5" x14ac:dyDescent="0.25">
      <c r="B537" s="170" t="s">
        <v>7385</v>
      </c>
      <c r="C537" s="170" t="s">
        <v>4904</v>
      </c>
      <c r="D537" s="197" t="s">
        <v>7136</v>
      </c>
      <c r="E537" s="170" t="s">
        <v>7135</v>
      </c>
      <c r="F537" s="197" t="s">
        <v>6894</v>
      </c>
      <c r="G537" s="197" t="s">
        <v>6897</v>
      </c>
      <c r="H537" s="197" t="s">
        <v>6890</v>
      </c>
      <c r="I537" s="197" t="s">
        <v>6888</v>
      </c>
    </row>
    <row r="538" spans="2:9" ht="31.5" x14ac:dyDescent="0.25">
      <c r="B538" s="170" t="s">
        <v>7382</v>
      </c>
      <c r="C538" s="170" t="s">
        <v>4904</v>
      </c>
      <c r="D538" s="197" t="s">
        <v>7136</v>
      </c>
      <c r="E538" s="170" t="s">
        <v>7135</v>
      </c>
      <c r="F538" s="197" t="s">
        <v>6894</v>
      </c>
      <c r="G538" s="197" t="s">
        <v>6897</v>
      </c>
      <c r="H538" s="197" t="s">
        <v>6890</v>
      </c>
      <c r="I538" s="197" t="s">
        <v>6888</v>
      </c>
    </row>
    <row r="539" spans="2:9" ht="31.5" x14ac:dyDescent="0.25">
      <c r="B539" s="170" t="s">
        <v>7381</v>
      </c>
      <c r="C539" s="170" t="s">
        <v>4904</v>
      </c>
      <c r="D539" s="197" t="s">
        <v>7136</v>
      </c>
      <c r="E539" s="170" t="s">
        <v>7135</v>
      </c>
      <c r="F539" s="197" t="s">
        <v>6894</v>
      </c>
      <c r="G539" s="197" t="s">
        <v>6897</v>
      </c>
      <c r="H539" s="197" t="s">
        <v>6890</v>
      </c>
      <c r="I539" s="197" t="s">
        <v>6888</v>
      </c>
    </row>
    <row r="540" spans="2:9" ht="31.5" x14ac:dyDescent="0.25">
      <c r="B540" s="170" t="s">
        <v>7380</v>
      </c>
      <c r="C540" s="170" t="s">
        <v>4904</v>
      </c>
      <c r="D540" s="197" t="s">
        <v>7136</v>
      </c>
      <c r="E540" s="170" t="s">
        <v>7135</v>
      </c>
      <c r="F540" s="197" t="s">
        <v>6894</v>
      </c>
      <c r="G540" s="197" t="s">
        <v>6897</v>
      </c>
      <c r="H540" s="197" t="s">
        <v>6890</v>
      </c>
      <c r="I540" s="197" t="s">
        <v>6888</v>
      </c>
    </row>
    <row r="541" spans="2:9" ht="31.5" x14ac:dyDescent="0.25">
      <c r="B541" s="170" t="s">
        <v>7394</v>
      </c>
      <c r="C541" s="170" t="s">
        <v>4904</v>
      </c>
      <c r="D541" s="197" t="s">
        <v>7134</v>
      </c>
      <c r="E541" s="170" t="s">
        <v>7133</v>
      </c>
      <c r="F541" s="197" t="s">
        <v>6894</v>
      </c>
      <c r="G541" s="197" t="s">
        <v>6897</v>
      </c>
      <c r="H541" s="197" t="s">
        <v>6890</v>
      </c>
      <c r="I541" s="197" t="s">
        <v>6888</v>
      </c>
    </row>
    <row r="542" spans="2:9" ht="31.5" x14ac:dyDescent="0.25">
      <c r="B542" s="170" t="s">
        <v>7393</v>
      </c>
      <c r="C542" s="170" t="s">
        <v>4904</v>
      </c>
      <c r="D542" s="197" t="s">
        <v>7134</v>
      </c>
      <c r="E542" s="170" t="s">
        <v>7133</v>
      </c>
      <c r="F542" s="197" t="s">
        <v>6894</v>
      </c>
      <c r="G542" s="197" t="s">
        <v>6897</v>
      </c>
      <c r="H542" s="197" t="s">
        <v>6890</v>
      </c>
      <c r="I542" s="197" t="s">
        <v>6888</v>
      </c>
    </row>
    <row r="543" spans="2:9" ht="31.5" x14ac:dyDescent="0.25">
      <c r="B543" s="170" t="s">
        <v>7328</v>
      </c>
      <c r="C543" s="170" t="s">
        <v>4904</v>
      </c>
      <c r="D543" s="197" t="s">
        <v>7134</v>
      </c>
      <c r="E543" s="170" t="s">
        <v>7133</v>
      </c>
      <c r="F543" s="197" t="s">
        <v>6894</v>
      </c>
      <c r="G543" s="197" t="s">
        <v>6897</v>
      </c>
      <c r="H543" s="197" t="s">
        <v>6890</v>
      </c>
      <c r="I543" s="197" t="s">
        <v>6888</v>
      </c>
    </row>
    <row r="544" spans="2:9" ht="31.5" x14ac:dyDescent="0.25">
      <c r="B544" s="170" t="s">
        <v>7390</v>
      </c>
      <c r="C544" s="170" t="s">
        <v>4904</v>
      </c>
      <c r="D544" s="197" t="s">
        <v>7134</v>
      </c>
      <c r="E544" s="170" t="s">
        <v>7133</v>
      </c>
      <c r="F544" s="197" t="s">
        <v>6894</v>
      </c>
      <c r="G544" s="197" t="s">
        <v>6897</v>
      </c>
      <c r="H544" s="197" t="s">
        <v>6890</v>
      </c>
      <c r="I544" s="197" t="s">
        <v>6888</v>
      </c>
    </row>
    <row r="545" spans="2:9" ht="31.5" x14ac:dyDescent="0.25">
      <c r="B545" s="170" t="s">
        <v>7326</v>
      </c>
      <c r="C545" s="170" t="s">
        <v>4904</v>
      </c>
      <c r="D545" s="197" t="s">
        <v>7134</v>
      </c>
      <c r="E545" s="170" t="s">
        <v>7133</v>
      </c>
      <c r="F545" s="197" t="s">
        <v>6894</v>
      </c>
      <c r="G545" s="197" t="s">
        <v>6897</v>
      </c>
      <c r="H545" s="197" t="s">
        <v>6890</v>
      </c>
      <c r="I545" s="197" t="s">
        <v>6888</v>
      </c>
    </row>
    <row r="546" spans="2:9" ht="31.5" x14ac:dyDescent="0.25">
      <c r="B546" s="170" t="s">
        <v>7325</v>
      </c>
      <c r="C546" s="170" t="s">
        <v>4904</v>
      </c>
      <c r="D546" s="197" t="s">
        <v>7134</v>
      </c>
      <c r="E546" s="170" t="s">
        <v>7133</v>
      </c>
      <c r="F546" s="197" t="s">
        <v>6894</v>
      </c>
      <c r="G546" s="197" t="s">
        <v>6897</v>
      </c>
      <c r="H546" s="197" t="s">
        <v>6890</v>
      </c>
      <c r="I546" s="197" t="s">
        <v>6888</v>
      </c>
    </row>
    <row r="547" spans="2:9" ht="31.5" x14ac:dyDescent="0.25">
      <c r="B547" s="170" t="s">
        <v>7387</v>
      </c>
      <c r="C547" s="170" t="s">
        <v>4904</v>
      </c>
      <c r="D547" s="197" t="s">
        <v>7134</v>
      </c>
      <c r="E547" s="170" t="s">
        <v>7133</v>
      </c>
      <c r="F547" s="197" t="s">
        <v>6894</v>
      </c>
      <c r="G547" s="197" t="s">
        <v>6897</v>
      </c>
      <c r="H547" s="197" t="s">
        <v>6890</v>
      </c>
      <c r="I547" s="197" t="s">
        <v>6888</v>
      </c>
    </row>
    <row r="548" spans="2:9" ht="31.5" x14ac:dyDescent="0.25">
      <c r="B548" s="170" t="s">
        <v>7323</v>
      </c>
      <c r="C548" s="170" t="s">
        <v>4904</v>
      </c>
      <c r="D548" s="197" t="s">
        <v>7134</v>
      </c>
      <c r="E548" s="170" t="s">
        <v>7133</v>
      </c>
      <c r="F548" s="197" t="s">
        <v>6894</v>
      </c>
      <c r="G548" s="197" t="s">
        <v>6897</v>
      </c>
      <c r="H548" s="197" t="s">
        <v>6890</v>
      </c>
      <c r="I548" s="197" t="s">
        <v>6888</v>
      </c>
    </row>
    <row r="549" spans="2:9" ht="31.5" x14ac:dyDescent="0.25">
      <c r="B549" s="170" t="s">
        <v>7385</v>
      </c>
      <c r="C549" s="170" t="s">
        <v>4904</v>
      </c>
      <c r="D549" s="197" t="s">
        <v>7134</v>
      </c>
      <c r="E549" s="170" t="s">
        <v>7133</v>
      </c>
      <c r="F549" s="197" t="s">
        <v>6894</v>
      </c>
      <c r="G549" s="197" t="s">
        <v>6897</v>
      </c>
      <c r="H549" s="197" t="s">
        <v>6890</v>
      </c>
      <c r="I549" s="197" t="s">
        <v>6888</v>
      </c>
    </row>
    <row r="550" spans="2:9" ht="31.5" x14ac:dyDescent="0.25">
      <c r="B550" s="170" t="s">
        <v>7382</v>
      </c>
      <c r="C550" s="170" t="s">
        <v>4904</v>
      </c>
      <c r="D550" s="197" t="s">
        <v>7134</v>
      </c>
      <c r="E550" s="170" t="s">
        <v>7133</v>
      </c>
      <c r="F550" s="197" t="s">
        <v>6894</v>
      </c>
      <c r="G550" s="197" t="s">
        <v>6897</v>
      </c>
      <c r="H550" s="197" t="s">
        <v>6890</v>
      </c>
      <c r="I550" s="197" t="s">
        <v>6888</v>
      </c>
    </row>
    <row r="551" spans="2:9" ht="31.5" x14ac:dyDescent="0.25">
      <c r="B551" s="170" t="s">
        <v>7381</v>
      </c>
      <c r="C551" s="170" t="s">
        <v>4904</v>
      </c>
      <c r="D551" s="197" t="s">
        <v>7134</v>
      </c>
      <c r="E551" s="170" t="s">
        <v>7133</v>
      </c>
      <c r="F551" s="197" t="s">
        <v>6894</v>
      </c>
      <c r="G551" s="197" t="s">
        <v>6897</v>
      </c>
      <c r="H551" s="197" t="s">
        <v>6890</v>
      </c>
      <c r="I551" s="197" t="s">
        <v>6888</v>
      </c>
    </row>
    <row r="552" spans="2:9" ht="31.5" x14ac:dyDescent="0.25">
      <c r="B552" s="170" t="s">
        <v>7380</v>
      </c>
      <c r="C552" s="170" t="s">
        <v>4904</v>
      </c>
      <c r="D552" s="197" t="s">
        <v>7134</v>
      </c>
      <c r="E552" s="170" t="s">
        <v>7133</v>
      </c>
      <c r="F552" s="197" t="s">
        <v>6894</v>
      </c>
      <c r="G552" s="197" t="s">
        <v>6897</v>
      </c>
      <c r="H552" s="197" t="s">
        <v>6890</v>
      </c>
      <c r="I552" s="197" t="s">
        <v>6888</v>
      </c>
    </row>
    <row r="553" spans="2:9" ht="31.5" x14ac:dyDescent="0.25">
      <c r="B553" s="170" t="s">
        <v>7325</v>
      </c>
      <c r="C553" s="986" t="s">
        <v>4876</v>
      </c>
      <c r="D553" s="197" t="s">
        <v>7132</v>
      </c>
      <c r="E553" s="170" t="s">
        <v>7131</v>
      </c>
      <c r="F553" s="197" t="s">
        <v>6860</v>
      </c>
      <c r="G553" s="197" t="s">
        <v>7037</v>
      </c>
      <c r="H553" s="197" t="s">
        <v>6856</v>
      </c>
      <c r="I553" s="197" t="s">
        <v>6851</v>
      </c>
    </row>
    <row r="554" spans="2:9" ht="31.5" x14ac:dyDescent="0.25">
      <c r="B554" s="170" t="s">
        <v>7387</v>
      </c>
      <c r="C554" s="988" t="s">
        <v>4876</v>
      </c>
      <c r="D554" s="197" t="s">
        <v>7132</v>
      </c>
      <c r="E554" s="170" t="s">
        <v>7131</v>
      </c>
      <c r="F554" s="197" t="s">
        <v>6860</v>
      </c>
      <c r="G554" s="197" t="s">
        <v>7037</v>
      </c>
      <c r="H554" s="197" t="s">
        <v>6856</v>
      </c>
      <c r="I554" s="197" t="s">
        <v>6851</v>
      </c>
    </row>
    <row r="555" spans="2:9" ht="31.5" x14ac:dyDescent="0.25">
      <c r="B555" s="170" t="s">
        <v>7323</v>
      </c>
      <c r="C555" s="986" t="s">
        <v>4876</v>
      </c>
      <c r="D555" s="197" t="s">
        <v>7132</v>
      </c>
      <c r="E555" s="170" t="s">
        <v>7131</v>
      </c>
      <c r="F555" s="197" t="s">
        <v>6860</v>
      </c>
      <c r="G555" s="197" t="s">
        <v>7037</v>
      </c>
      <c r="H555" s="197" t="s">
        <v>6856</v>
      </c>
      <c r="I555" s="197" t="s">
        <v>6851</v>
      </c>
    </row>
    <row r="556" spans="2:9" ht="31.5" x14ac:dyDescent="0.25">
      <c r="B556" s="170" t="s">
        <v>7385</v>
      </c>
      <c r="C556" s="988" t="s">
        <v>4876</v>
      </c>
      <c r="D556" s="197" t="s">
        <v>7132</v>
      </c>
      <c r="E556" s="170" t="s">
        <v>7131</v>
      </c>
      <c r="F556" s="197" t="s">
        <v>6860</v>
      </c>
      <c r="G556" s="197" t="s">
        <v>7037</v>
      </c>
      <c r="H556" s="197" t="s">
        <v>6856</v>
      </c>
      <c r="I556" s="197" t="s">
        <v>6851</v>
      </c>
    </row>
    <row r="557" spans="2:9" ht="31.5" x14ac:dyDescent="0.25">
      <c r="B557" s="170" t="s">
        <v>7394</v>
      </c>
      <c r="C557" s="170" t="s">
        <v>7100</v>
      </c>
      <c r="D557" s="197" t="s">
        <v>7130</v>
      </c>
      <c r="E557" s="170" t="s">
        <v>7129</v>
      </c>
      <c r="F557" s="197" t="s">
        <v>7104</v>
      </c>
      <c r="G557" s="197" t="s">
        <v>6902</v>
      </c>
      <c r="H557" s="197" t="s">
        <v>7103</v>
      </c>
      <c r="I557" s="197" t="s">
        <v>7101</v>
      </c>
    </row>
    <row r="558" spans="2:9" ht="31.5" x14ac:dyDescent="0.25">
      <c r="B558" s="170" t="s">
        <v>7393</v>
      </c>
      <c r="C558" s="170" t="s">
        <v>7100</v>
      </c>
      <c r="D558" s="197" t="s">
        <v>7130</v>
      </c>
      <c r="E558" s="170" t="s">
        <v>7129</v>
      </c>
      <c r="F558" s="197" t="s">
        <v>7104</v>
      </c>
      <c r="G558" s="197" t="s">
        <v>6902</v>
      </c>
      <c r="H558" s="197" t="s">
        <v>7103</v>
      </c>
      <c r="I558" s="197" t="s">
        <v>7101</v>
      </c>
    </row>
    <row r="559" spans="2:9" ht="31.5" x14ac:dyDescent="0.25">
      <c r="B559" s="170" t="s">
        <v>7328</v>
      </c>
      <c r="C559" s="170" t="s">
        <v>7100</v>
      </c>
      <c r="D559" s="197" t="s">
        <v>7130</v>
      </c>
      <c r="E559" s="170" t="s">
        <v>7129</v>
      </c>
      <c r="F559" s="197" t="s">
        <v>7104</v>
      </c>
      <c r="G559" s="197" t="s">
        <v>6902</v>
      </c>
      <c r="H559" s="197" t="s">
        <v>7103</v>
      </c>
      <c r="I559" s="197" t="s">
        <v>7101</v>
      </c>
    </row>
    <row r="560" spans="2:9" ht="31.5" x14ac:dyDescent="0.25">
      <c r="B560" s="170" t="s">
        <v>7390</v>
      </c>
      <c r="C560" s="170" t="s">
        <v>7100</v>
      </c>
      <c r="D560" s="197" t="s">
        <v>7130</v>
      </c>
      <c r="E560" s="170" t="s">
        <v>7129</v>
      </c>
      <c r="F560" s="197" t="s">
        <v>7104</v>
      </c>
      <c r="G560" s="197" t="s">
        <v>6902</v>
      </c>
      <c r="H560" s="197" t="s">
        <v>7103</v>
      </c>
      <c r="I560" s="197" t="s">
        <v>7101</v>
      </c>
    </row>
    <row r="561" spans="2:9" ht="31.5" x14ac:dyDescent="0.25">
      <c r="B561" s="170" t="s">
        <v>7326</v>
      </c>
      <c r="C561" s="170" t="s">
        <v>7100</v>
      </c>
      <c r="D561" s="197" t="s">
        <v>7130</v>
      </c>
      <c r="E561" s="170" t="s">
        <v>7129</v>
      </c>
      <c r="F561" s="197" t="s">
        <v>7104</v>
      </c>
      <c r="G561" s="197" t="s">
        <v>6902</v>
      </c>
      <c r="H561" s="197" t="s">
        <v>7103</v>
      </c>
      <c r="I561" s="197" t="s">
        <v>7101</v>
      </c>
    </row>
    <row r="562" spans="2:9" ht="31.5" x14ac:dyDescent="0.25">
      <c r="B562" s="170" t="s">
        <v>7325</v>
      </c>
      <c r="C562" s="170" t="s">
        <v>7100</v>
      </c>
      <c r="D562" s="197" t="s">
        <v>7130</v>
      </c>
      <c r="E562" s="170" t="s">
        <v>7129</v>
      </c>
      <c r="F562" s="197" t="s">
        <v>7104</v>
      </c>
      <c r="G562" s="197" t="s">
        <v>6902</v>
      </c>
      <c r="H562" s="197" t="s">
        <v>7103</v>
      </c>
      <c r="I562" s="197" t="s">
        <v>7101</v>
      </c>
    </row>
    <row r="563" spans="2:9" ht="31.5" x14ac:dyDescent="0.25">
      <c r="B563" s="170" t="s">
        <v>7387</v>
      </c>
      <c r="C563" s="170" t="s">
        <v>7100</v>
      </c>
      <c r="D563" s="197" t="s">
        <v>7130</v>
      </c>
      <c r="E563" s="170" t="s">
        <v>7129</v>
      </c>
      <c r="F563" s="197" t="s">
        <v>7104</v>
      </c>
      <c r="G563" s="197" t="s">
        <v>6902</v>
      </c>
      <c r="H563" s="197" t="s">
        <v>7103</v>
      </c>
      <c r="I563" s="197" t="s">
        <v>7101</v>
      </c>
    </row>
    <row r="564" spans="2:9" ht="31.5" x14ac:dyDescent="0.25">
      <c r="B564" s="170" t="s">
        <v>7323</v>
      </c>
      <c r="C564" s="170" t="s">
        <v>7100</v>
      </c>
      <c r="D564" s="197" t="s">
        <v>7130</v>
      </c>
      <c r="E564" s="170" t="s">
        <v>7129</v>
      </c>
      <c r="F564" s="197" t="s">
        <v>7104</v>
      </c>
      <c r="G564" s="197" t="s">
        <v>6902</v>
      </c>
      <c r="H564" s="197" t="s">
        <v>7103</v>
      </c>
      <c r="I564" s="197" t="s">
        <v>7101</v>
      </c>
    </row>
    <row r="565" spans="2:9" ht="31.5" x14ac:dyDescent="0.25">
      <c r="B565" s="170" t="s">
        <v>7385</v>
      </c>
      <c r="C565" s="170" t="s">
        <v>7100</v>
      </c>
      <c r="D565" s="197" t="s">
        <v>7130</v>
      </c>
      <c r="E565" s="170" t="s">
        <v>7129</v>
      </c>
      <c r="F565" s="197" t="s">
        <v>7104</v>
      </c>
      <c r="G565" s="197" t="s">
        <v>6902</v>
      </c>
      <c r="H565" s="197" t="s">
        <v>7103</v>
      </c>
      <c r="I565" s="197" t="s">
        <v>7101</v>
      </c>
    </row>
    <row r="566" spans="2:9" ht="31.5" x14ac:dyDescent="0.25">
      <c r="B566" s="170" t="s">
        <v>7382</v>
      </c>
      <c r="C566" s="170" t="s">
        <v>7100</v>
      </c>
      <c r="D566" s="197" t="s">
        <v>7130</v>
      </c>
      <c r="E566" s="170" t="s">
        <v>7129</v>
      </c>
      <c r="F566" s="197" t="s">
        <v>7104</v>
      </c>
      <c r="G566" s="197" t="s">
        <v>6902</v>
      </c>
      <c r="H566" s="197" t="s">
        <v>7103</v>
      </c>
      <c r="I566" s="197" t="s">
        <v>7101</v>
      </c>
    </row>
    <row r="567" spans="2:9" ht="31.5" x14ac:dyDescent="0.25">
      <c r="B567" s="170" t="s">
        <v>7381</v>
      </c>
      <c r="C567" s="170" t="s">
        <v>7100</v>
      </c>
      <c r="D567" s="197" t="s">
        <v>7130</v>
      </c>
      <c r="E567" s="170" t="s">
        <v>7129</v>
      </c>
      <c r="F567" s="197" t="s">
        <v>7104</v>
      </c>
      <c r="G567" s="197" t="s">
        <v>6902</v>
      </c>
      <c r="H567" s="197" t="s">
        <v>7103</v>
      </c>
      <c r="I567" s="197" t="s">
        <v>7101</v>
      </c>
    </row>
    <row r="568" spans="2:9" ht="31.5" x14ac:dyDescent="0.25">
      <c r="B568" s="170" t="s">
        <v>7380</v>
      </c>
      <c r="C568" s="170" t="s">
        <v>7100</v>
      </c>
      <c r="D568" s="197" t="s">
        <v>7130</v>
      </c>
      <c r="E568" s="170" t="s">
        <v>7129</v>
      </c>
      <c r="F568" s="197" t="s">
        <v>7104</v>
      </c>
      <c r="G568" s="197" t="s">
        <v>6902</v>
      </c>
      <c r="H568" s="197" t="s">
        <v>7103</v>
      </c>
      <c r="I568" s="197" t="s">
        <v>7101</v>
      </c>
    </row>
    <row r="569" spans="2:9" ht="31.5" x14ac:dyDescent="0.25">
      <c r="B569" s="170" t="s">
        <v>7394</v>
      </c>
      <c r="C569" s="986" t="s">
        <v>4876</v>
      </c>
      <c r="D569" s="197" t="s">
        <v>7128</v>
      </c>
      <c r="E569" s="170" t="s">
        <v>7127</v>
      </c>
      <c r="F569" s="197" t="s">
        <v>521</v>
      </c>
      <c r="G569" s="197" t="s">
        <v>6962</v>
      </c>
      <c r="H569" s="197" t="s">
        <v>6856</v>
      </c>
      <c r="I569" s="197" t="s">
        <v>6851</v>
      </c>
    </row>
    <row r="570" spans="2:9" ht="31.5" x14ac:dyDescent="0.25">
      <c r="B570" s="170" t="s">
        <v>7382</v>
      </c>
      <c r="C570" s="988" t="s">
        <v>4876</v>
      </c>
      <c r="D570" s="197" t="s">
        <v>7128</v>
      </c>
      <c r="E570" s="170" t="s">
        <v>7127</v>
      </c>
      <c r="F570" s="197" t="s">
        <v>521</v>
      </c>
      <c r="G570" s="197" t="s">
        <v>6962</v>
      </c>
      <c r="H570" s="197" t="s">
        <v>6856</v>
      </c>
      <c r="I570" s="197" t="s">
        <v>6851</v>
      </c>
    </row>
    <row r="571" spans="2:9" ht="31.5" x14ac:dyDescent="0.25">
      <c r="B571" s="170" t="s">
        <v>7381</v>
      </c>
      <c r="C571" s="986" t="s">
        <v>4876</v>
      </c>
      <c r="D571" s="197" t="s">
        <v>7128</v>
      </c>
      <c r="E571" s="170" t="s">
        <v>7127</v>
      </c>
      <c r="F571" s="197" t="s">
        <v>521</v>
      </c>
      <c r="G571" s="197" t="s">
        <v>6962</v>
      </c>
      <c r="H571" s="197" t="s">
        <v>6856</v>
      </c>
      <c r="I571" s="197" t="s">
        <v>6851</v>
      </c>
    </row>
    <row r="572" spans="2:9" ht="31.5" x14ac:dyDescent="0.25">
      <c r="B572" s="170" t="s">
        <v>7380</v>
      </c>
      <c r="C572" s="988" t="s">
        <v>4876</v>
      </c>
      <c r="D572" s="197" t="s">
        <v>7128</v>
      </c>
      <c r="E572" s="170" t="s">
        <v>7127</v>
      </c>
      <c r="F572" s="197" t="s">
        <v>521</v>
      </c>
      <c r="G572" s="197" t="s">
        <v>6962</v>
      </c>
      <c r="H572" s="197" t="s">
        <v>6856</v>
      </c>
      <c r="I572" s="197" t="s">
        <v>6851</v>
      </c>
    </row>
    <row r="573" spans="2:9" ht="31.5" x14ac:dyDescent="0.25">
      <c r="B573" s="170" t="s">
        <v>7394</v>
      </c>
      <c r="C573" s="986" t="s">
        <v>4876</v>
      </c>
      <c r="D573" s="197" t="s">
        <v>7125</v>
      </c>
      <c r="E573" s="170" t="s">
        <v>7124</v>
      </c>
      <c r="F573" s="197" t="s">
        <v>521</v>
      </c>
      <c r="G573" s="197" t="s">
        <v>6962</v>
      </c>
      <c r="H573" s="197" t="s">
        <v>6856</v>
      </c>
      <c r="I573" s="197" t="s">
        <v>6851</v>
      </c>
    </row>
    <row r="574" spans="2:9" ht="31.5" x14ac:dyDescent="0.25">
      <c r="B574" s="170" t="s">
        <v>7393</v>
      </c>
      <c r="C574" s="988" t="s">
        <v>4876</v>
      </c>
      <c r="D574" s="197" t="s">
        <v>7125</v>
      </c>
      <c r="E574" s="170" t="s">
        <v>7124</v>
      </c>
      <c r="F574" s="197" t="s">
        <v>521</v>
      </c>
      <c r="G574" s="197" t="s">
        <v>6962</v>
      </c>
      <c r="H574" s="197" t="s">
        <v>6856</v>
      </c>
      <c r="I574" s="197" t="s">
        <v>6851</v>
      </c>
    </row>
    <row r="575" spans="2:9" ht="31.5" x14ac:dyDescent="0.25">
      <c r="B575" s="170" t="s">
        <v>7328</v>
      </c>
      <c r="C575" s="986" t="s">
        <v>4876</v>
      </c>
      <c r="D575" s="197" t="s">
        <v>7125</v>
      </c>
      <c r="E575" s="170" t="s">
        <v>7124</v>
      </c>
      <c r="F575" s="197" t="s">
        <v>521</v>
      </c>
      <c r="G575" s="197" t="s">
        <v>6962</v>
      </c>
      <c r="H575" s="197" t="s">
        <v>6856</v>
      </c>
      <c r="I575" s="197" t="s">
        <v>6851</v>
      </c>
    </row>
    <row r="576" spans="2:9" ht="31.5" x14ac:dyDescent="0.25">
      <c r="B576" s="170" t="s">
        <v>7390</v>
      </c>
      <c r="C576" s="988" t="s">
        <v>4876</v>
      </c>
      <c r="D576" s="197" t="s">
        <v>7125</v>
      </c>
      <c r="E576" s="170" t="s">
        <v>7124</v>
      </c>
      <c r="F576" s="197" t="s">
        <v>521</v>
      </c>
      <c r="G576" s="197" t="s">
        <v>6962</v>
      </c>
      <c r="H576" s="197" t="s">
        <v>6856</v>
      </c>
      <c r="I576" s="197" t="s">
        <v>6851</v>
      </c>
    </row>
    <row r="577" spans="2:9" ht="31.5" x14ac:dyDescent="0.25">
      <c r="B577" s="170" t="s">
        <v>7381</v>
      </c>
      <c r="C577" s="986" t="s">
        <v>4876</v>
      </c>
      <c r="D577" s="197" t="s">
        <v>7125</v>
      </c>
      <c r="E577" s="170" t="s">
        <v>7124</v>
      </c>
      <c r="F577" s="197" t="s">
        <v>521</v>
      </c>
      <c r="G577" s="197" t="s">
        <v>6962</v>
      </c>
      <c r="H577" s="197" t="s">
        <v>6856</v>
      </c>
      <c r="I577" s="197" t="s">
        <v>6851</v>
      </c>
    </row>
    <row r="578" spans="2:9" ht="31.5" x14ac:dyDescent="0.25">
      <c r="B578" s="170" t="s">
        <v>7380</v>
      </c>
      <c r="C578" s="988" t="s">
        <v>4876</v>
      </c>
      <c r="D578" s="197" t="s">
        <v>7125</v>
      </c>
      <c r="E578" s="170" t="s">
        <v>7124</v>
      </c>
      <c r="F578" s="197" t="s">
        <v>521</v>
      </c>
      <c r="G578" s="197" t="s">
        <v>6962</v>
      </c>
      <c r="H578" s="197" t="s">
        <v>6856</v>
      </c>
      <c r="I578" s="197" t="s">
        <v>6851</v>
      </c>
    </row>
    <row r="579" spans="2:9" ht="31.5" x14ac:dyDescent="0.25">
      <c r="B579" s="170" t="s">
        <v>7394</v>
      </c>
      <c r="C579" s="170" t="s">
        <v>4904</v>
      </c>
      <c r="D579" s="197" t="s">
        <v>7121</v>
      </c>
      <c r="E579" s="170" t="s">
        <v>7120</v>
      </c>
      <c r="F579" s="197" t="s">
        <v>6894</v>
      </c>
      <c r="G579" s="197" t="s">
        <v>6897</v>
      </c>
      <c r="H579" s="197" t="s">
        <v>6890</v>
      </c>
      <c r="I579" s="197" t="s">
        <v>6888</v>
      </c>
    </row>
    <row r="580" spans="2:9" ht="31.5" x14ac:dyDescent="0.25">
      <c r="B580" s="170" t="s">
        <v>7393</v>
      </c>
      <c r="C580" s="170" t="s">
        <v>4904</v>
      </c>
      <c r="D580" s="197" t="s">
        <v>7121</v>
      </c>
      <c r="E580" s="170" t="s">
        <v>7120</v>
      </c>
      <c r="F580" s="197" t="s">
        <v>6894</v>
      </c>
      <c r="G580" s="197" t="s">
        <v>6897</v>
      </c>
      <c r="H580" s="197" t="s">
        <v>6890</v>
      </c>
      <c r="I580" s="197" t="s">
        <v>6888</v>
      </c>
    </row>
    <row r="581" spans="2:9" ht="31.5" x14ac:dyDescent="0.25">
      <c r="B581" s="170" t="s">
        <v>7328</v>
      </c>
      <c r="C581" s="170" t="s">
        <v>4904</v>
      </c>
      <c r="D581" s="197" t="s">
        <v>7121</v>
      </c>
      <c r="E581" s="170" t="s">
        <v>7120</v>
      </c>
      <c r="F581" s="197" t="s">
        <v>6894</v>
      </c>
      <c r="G581" s="197" t="s">
        <v>6897</v>
      </c>
      <c r="H581" s="197" t="s">
        <v>6890</v>
      </c>
      <c r="I581" s="197" t="s">
        <v>6888</v>
      </c>
    </row>
    <row r="582" spans="2:9" ht="31.5" x14ac:dyDescent="0.25">
      <c r="B582" s="170" t="s">
        <v>7390</v>
      </c>
      <c r="C582" s="170" t="s">
        <v>4904</v>
      </c>
      <c r="D582" s="197" t="s">
        <v>7121</v>
      </c>
      <c r="E582" s="170" t="s">
        <v>7120</v>
      </c>
      <c r="F582" s="197" t="s">
        <v>6894</v>
      </c>
      <c r="G582" s="197" t="s">
        <v>6897</v>
      </c>
      <c r="H582" s="197" t="s">
        <v>6890</v>
      </c>
      <c r="I582" s="197" t="s">
        <v>6888</v>
      </c>
    </row>
    <row r="583" spans="2:9" ht="31.5" x14ac:dyDescent="0.25">
      <c r="B583" s="170" t="s">
        <v>7326</v>
      </c>
      <c r="C583" s="170" t="s">
        <v>4904</v>
      </c>
      <c r="D583" s="197" t="s">
        <v>7121</v>
      </c>
      <c r="E583" s="170" t="s">
        <v>7120</v>
      </c>
      <c r="F583" s="197" t="s">
        <v>6894</v>
      </c>
      <c r="G583" s="197" t="s">
        <v>6897</v>
      </c>
      <c r="H583" s="197" t="s">
        <v>6890</v>
      </c>
      <c r="I583" s="197" t="s">
        <v>6888</v>
      </c>
    </row>
    <row r="584" spans="2:9" ht="31.5" x14ac:dyDescent="0.25">
      <c r="B584" s="170" t="s">
        <v>7325</v>
      </c>
      <c r="C584" s="170" t="s">
        <v>4904</v>
      </c>
      <c r="D584" s="197" t="s">
        <v>7121</v>
      </c>
      <c r="E584" s="170" t="s">
        <v>7120</v>
      </c>
      <c r="F584" s="197" t="s">
        <v>6894</v>
      </c>
      <c r="G584" s="197" t="s">
        <v>6897</v>
      </c>
      <c r="H584" s="197" t="s">
        <v>6890</v>
      </c>
      <c r="I584" s="197" t="s">
        <v>6888</v>
      </c>
    </row>
    <row r="585" spans="2:9" ht="31.5" x14ac:dyDescent="0.25">
      <c r="B585" s="170" t="s">
        <v>7387</v>
      </c>
      <c r="C585" s="170" t="s">
        <v>4904</v>
      </c>
      <c r="D585" s="197" t="s">
        <v>7121</v>
      </c>
      <c r="E585" s="170" t="s">
        <v>7120</v>
      </c>
      <c r="F585" s="197" t="s">
        <v>6894</v>
      </c>
      <c r="G585" s="197" t="s">
        <v>6897</v>
      </c>
      <c r="H585" s="197" t="s">
        <v>6890</v>
      </c>
      <c r="I585" s="197" t="s">
        <v>6888</v>
      </c>
    </row>
    <row r="586" spans="2:9" ht="31.5" x14ac:dyDescent="0.25">
      <c r="B586" s="170" t="s">
        <v>7323</v>
      </c>
      <c r="C586" s="170" t="s">
        <v>4904</v>
      </c>
      <c r="D586" s="197" t="s">
        <v>7121</v>
      </c>
      <c r="E586" s="170" t="s">
        <v>7120</v>
      </c>
      <c r="F586" s="197" t="s">
        <v>6894</v>
      </c>
      <c r="G586" s="197" t="s">
        <v>6897</v>
      </c>
      <c r="H586" s="197" t="s">
        <v>6890</v>
      </c>
      <c r="I586" s="197" t="s">
        <v>6888</v>
      </c>
    </row>
    <row r="587" spans="2:9" ht="31.5" x14ac:dyDescent="0.25">
      <c r="B587" s="170" t="s">
        <v>7385</v>
      </c>
      <c r="C587" s="170" t="s">
        <v>4904</v>
      </c>
      <c r="D587" s="197" t="s">
        <v>7121</v>
      </c>
      <c r="E587" s="170" t="s">
        <v>7120</v>
      </c>
      <c r="F587" s="197" t="s">
        <v>6894</v>
      </c>
      <c r="G587" s="197" t="s">
        <v>6897</v>
      </c>
      <c r="H587" s="197" t="s">
        <v>6890</v>
      </c>
      <c r="I587" s="197" t="s">
        <v>6888</v>
      </c>
    </row>
    <row r="588" spans="2:9" ht="31.5" x14ac:dyDescent="0.25">
      <c r="B588" s="170" t="s">
        <v>7382</v>
      </c>
      <c r="C588" s="170" t="s">
        <v>4904</v>
      </c>
      <c r="D588" s="197" t="s">
        <v>7121</v>
      </c>
      <c r="E588" s="170" t="s">
        <v>7120</v>
      </c>
      <c r="F588" s="197" t="s">
        <v>6894</v>
      </c>
      <c r="G588" s="197" t="s">
        <v>6897</v>
      </c>
      <c r="H588" s="197" t="s">
        <v>6890</v>
      </c>
      <c r="I588" s="197" t="s">
        <v>6888</v>
      </c>
    </row>
    <row r="589" spans="2:9" ht="31.5" x14ac:dyDescent="0.25">
      <c r="B589" s="170" t="s">
        <v>7381</v>
      </c>
      <c r="C589" s="170" t="s">
        <v>4904</v>
      </c>
      <c r="D589" s="197" t="s">
        <v>7121</v>
      </c>
      <c r="E589" s="170" t="s">
        <v>7120</v>
      </c>
      <c r="F589" s="197" t="s">
        <v>6894</v>
      </c>
      <c r="G589" s="197" t="s">
        <v>6897</v>
      </c>
      <c r="H589" s="197" t="s">
        <v>6890</v>
      </c>
      <c r="I589" s="197" t="s">
        <v>6888</v>
      </c>
    </row>
    <row r="590" spans="2:9" ht="31.5" x14ac:dyDescent="0.25">
      <c r="B590" s="170" t="s">
        <v>7380</v>
      </c>
      <c r="C590" s="170" t="s">
        <v>4904</v>
      </c>
      <c r="D590" s="197" t="s">
        <v>7121</v>
      </c>
      <c r="E590" s="170" t="s">
        <v>7120</v>
      </c>
      <c r="F590" s="197" t="s">
        <v>6894</v>
      </c>
      <c r="G590" s="197" t="s">
        <v>6897</v>
      </c>
      <c r="H590" s="197" t="s">
        <v>6890</v>
      </c>
      <c r="I590" s="197" t="s">
        <v>6888</v>
      </c>
    </row>
    <row r="591" spans="2:9" ht="31.5" x14ac:dyDescent="0.25">
      <c r="B591" s="170" t="s">
        <v>7394</v>
      </c>
      <c r="C591" s="170" t="s">
        <v>4904</v>
      </c>
      <c r="D591" s="197" t="s">
        <v>7119</v>
      </c>
      <c r="E591" s="170" t="s">
        <v>7118</v>
      </c>
      <c r="F591" s="197" t="s">
        <v>6894</v>
      </c>
      <c r="G591" s="197" t="s">
        <v>6982</v>
      </c>
      <c r="H591" s="197" t="s">
        <v>6890</v>
      </c>
      <c r="I591" s="197" t="s">
        <v>6888</v>
      </c>
    </row>
    <row r="592" spans="2:9" ht="31.5" x14ac:dyDescent="0.25">
      <c r="B592" s="170" t="s">
        <v>7393</v>
      </c>
      <c r="C592" s="170" t="s">
        <v>4904</v>
      </c>
      <c r="D592" s="197" t="s">
        <v>7119</v>
      </c>
      <c r="E592" s="170" t="s">
        <v>7118</v>
      </c>
      <c r="F592" s="197" t="s">
        <v>6894</v>
      </c>
      <c r="G592" s="197" t="s">
        <v>6982</v>
      </c>
      <c r="H592" s="197" t="s">
        <v>6890</v>
      </c>
      <c r="I592" s="197" t="s">
        <v>6888</v>
      </c>
    </row>
    <row r="593" spans="2:9" ht="31.5" x14ac:dyDescent="0.25">
      <c r="B593" s="170" t="s">
        <v>7328</v>
      </c>
      <c r="C593" s="170" t="s">
        <v>4904</v>
      </c>
      <c r="D593" s="197" t="s">
        <v>7119</v>
      </c>
      <c r="E593" s="170" t="s">
        <v>7118</v>
      </c>
      <c r="F593" s="197" t="s">
        <v>6894</v>
      </c>
      <c r="G593" s="197" t="s">
        <v>6982</v>
      </c>
      <c r="H593" s="197" t="s">
        <v>6890</v>
      </c>
      <c r="I593" s="197" t="s">
        <v>6888</v>
      </c>
    </row>
    <row r="594" spans="2:9" ht="31.5" x14ac:dyDescent="0.25">
      <c r="B594" s="170" t="s">
        <v>7390</v>
      </c>
      <c r="C594" s="170" t="s">
        <v>4904</v>
      </c>
      <c r="D594" s="197" t="s">
        <v>7119</v>
      </c>
      <c r="E594" s="170" t="s">
        <v>7118</v>
      </c>
      <c r="F594" s="197" t="s">
        <v>6894</v>
      </c>
      <c r="G594" s="197" t="s">
        <v>6982</v>
      </c>
      <c r="H594" s="197" t="s">
        <v>6890</v>
      </c>
      <c r="I594" s="197" t="s">
        <v>6888</v>
      </c>
    </row>
    <row r="595" spans="2:9" ht="31.5" x14ac:dyDescent="0.25">
      <c r="B595" s="170" t="s">
        <v>7326</v>
      </c>
      <c r="C595" s="170" t="s">
        <v>4904</v>
      </c>
      <c r="D595" s="197" t="s">
        <v>7119</v>
      </c>
      <c r="E595" s="170" t="s">
        <v>7118</v>
      </c>
      <c r="F595" s="197" t="s">
        <v>6894</v>
      </c>
      <c r="G595" s="197" t="s">
        <v>6982</v>
      </c>
      <c r="H595" s="197" t="s">
        <v>6890</v>
      </c>
      <c r="I595" s="197" t="s">
        <v>6888</v>
      </c>
    </row>
    <row r="596" spans="2:9" ht="31.5" x14ac:dyDescent="0.25">
      <c r="B596" s="170" t="s">
        <v>7325</v>
      </c>
      <c r="C596" s="170" t="s">
        <v>4904</v>
      </c>
      <c r="D596" s="197" t="s">
        <v>7119</v>
      </c>
      <c r="E596" s="170" t="s">
        <v>7118</v>
      </c>
      <c r="F596" s="197" t="s">
        <v>6894</v>
      </c>
      <c r="G596" s="197" t="s">
        <v>6982</v>
      </c>
      <c r="H596" s="197" t="s">
        <v>6890</v>
      </c>
      <c r="I596" s="197" t="s">
        <v>6888</v>
      </c>
    </row>
    <row r="597" spans="2:9" ht="31.5" x14ac:dyDescent="0.25">
      <c r="B597" s="170" t="s">
        <v>7387</v>
      </c>
      <c r="C597" s="170" t="s">
        <v>4904</v>
      </c>
      <c r="D597" s="197" t="s">
        <v>7119</v>
      </c>
      <c r="E597" s="170" t="s">
        <v>7118</v>
      </c>
      <c r="F597" s="197" t="s">
        <v>6894</v>
      </c>
      <c r="G597" s="197" t="s">
        <v>6982</v>
      </c>
      <c r="H597" s="197" t="s">
        <v>6890</v>
      </c>
      <c r="I597" s="197" t="s">
        <v>6888</v>
      </c>
    </row>
    <row r="598" spans="2:9" ht="31.5" x14ac:dyDescent="0.25">
      <c r="B598" s="170" t="s">
        <v>7323</v>
      </c>
      <c r="C598" s="170" t="s">
        <v>4904</v>
      </c>
      <c r="D598" s="197" t="s">
        <v>7119</v>
      </c>
      <c r="E598" s="170" t="s">
        <v>7118</v>
      </c>
      <c r="F598" s="197" t="s">
        <v>6894</v>
      </c>
      <c r="G598" s="197" t="s">
        <v>6982</v>
      </c>
      <c r="H598" s="197" t="s">
        <v>6890</v>
      </c>
      <c r="I598" s="197" t="s">
        <v>6888</v>
      </c>
    </row>
    <row r="599" spans="2:9" ht="31.5" x14ac:dyDescent="0.25">
      <c r="B599" s="170" t="s">
        <v>7385</v>
      </c>
      <c r="C599" s="170" t="s">
        <v>4904</v>
      </c>
      <c r="D599" s="197" t="s">
        <v>7119</v>
      </c>
      <c r="E599" s="170" t="s">
        <v>7118</v>
      </c>
      <c r="F599" s="197" t="s">
        <v>6894</v>
      </c>
      <c r="G599" s="197" t="s">
        <v>6982</v>
      </c>
      <c r="H599" s="197" t="s">
        <v>6890</v>
      </c>
      <c r="I599" s="197" t="s">
        <v>6888</v>
      </c>
    </row>
    <row r="600" spans="2:9" ht="31.5" x14ac:dyDescent="0.25">
      <c r="B600" s="170" t="s">
        <v>7382</v>
      </c>
      <c r="C600" s="170" t="s">
        <v>4904</v>
      </c>
      <c r="D600" s="197" t="s">
        <v>7119</v>
      </c>
      <c r="E600" s="170" t="s">
        <v>7118</v>
      </c>
      <c r="F600" s="197" t="s">
        <v>6894</v>
      </c>
      <c r="G600" s="197" t="s">
        <v>6982</v>
      </c>
      <c r="H600" s="197" t="s">
        <v>6890</v>
      </c>
      <c r="I600" s="197" t="s">
        <v>6888</v>
      </c>
    </row>
    <row r="601" spans="2:9" ht="31.5" x14ac:dyDescent="0.25">
      <c r="B601" s="170" t="s">
        <v>7381</v>
      </c>
      <c r="C601" s="170" t="s">
        <v>4904</v>
      </c>
      <c r="D601" s="197" t="s">
        <v>7119</v>
      </c>
      <c r="E601" s="170" t="s">
        <v>7118</v>
      </c>
      <c r="F601" s="197" t="s">
        <v>6894</v>
      </c>
      <c r="G601" s="197" t="s">
        <v>6982</v>
      </c>
      <c r="H601" s="197" t="s">
        <v>6890</v>
      </c>
      <c r="I601" s="197" t="s">
        <v>6888</v>
      </c>
    </row>
    <row r="602" spans="2:9" ht="31.5" x14ac:dyDescent="0.25">
      <c r="B602" s="170" t="s">
        <v>7380</v>
      </c>
      <c r="C602" s="170" t="s">
        <v>4904</v>
      </c>
      <c r="D602" s="197" t="s">
        <v>7119</v>
      </c>
      <c r="E602" s="170" t="s">
        <v>7118</v>
      </c>
      <c r="F602" s="197" t="s">
        <v>6894</v>
      </c>
      <c r="G602" s="197" t="s">
        <v>6982</v>
      </c>
      <c r="H602" s="197" t="s">
        <v>6890</v>
      </c>
      <c r="I602" s="197" t="s">
        <v>6888</v>
      </c>
    </row>
    <row r="603" spans="2:9" ht="31.5" x14ac:dyDescent="0.25">
      <c r="B603" s="170" t="s">
        <v>7394</v>
      </c>
      <c r="C603" s="170" t="s">
        <v>4904</v>
      </c>
      <c r="D603" s="197" t="s">
        <v>7117</v>
      </c>
      <c r="E603" s="170" t="s">
        <v>7116</v>
      </c>
      <c r="F603" s="197" t="s">
        <v>6894</v>
      </c>
      <c r="G603" s="197" t="s">
        <v>6982</v>
      </c>
      <c r="H603" s="197" t="s">
        <v>6890</v>
      </c>
      <c r="I603" s="197" t="s">
        <v>6888</v>
      </c>
    </row>
    <row r="604" spans="2:9" ht="31.5" x14ac:dyDescent="0.25">
      <c r="B604" s="170" t="s">
        <v>7393</v>
      </c>
      <c r="C604" s="170" t="s">
        <v>4904</v>
      </c>
      <c r="D604" s="197" t="s">
        <v>7117</v>
      </c>
      <c r="E604" s="170" t="s">
        <v>7116</v>
      </c>
      <c r="F604" s="197" t="s">
        <v>6894</v>
      </c>
      <c r="G604" s="197" t="s">
        <v>6982</v>
      </c>
      <c r="H604" s="197" t="s">
        <v>6890</v>
      </c>
      <c r="I604" s="197" t="s">
        <v>6888</v>
      </c>
    </row>
    <row r="605" spans="2:9" ht="31.5" x14ac:dyDescent="0.25">
      <c r="B605" s="170" t="s">
        <v>7328</v>
      </c>
      <c r="C605" s="170" t="s">
        <v>4904</v>
      </c>
      <c r="D605" s="197" t="s">
        <v>7117</v>
      </c>
      <c r="E605" s="170" t="s">
        <v>7116</v>
      </c>
      <c r="F605" s="197" t="s">
        <v>6894</v>
      </c>
      <c r="G605" s="197" t="s">
        <v>6982</v>
      </c>
      <c r="H605" s="197" t="s">
        <v>6890</v>
      </c>
      <c r="I605" s="197" t="s">
        <v>6888</v>
      </c>
    </row>
    <row r="606" spans="2:9" ht="31.5" x14ac:dyDescent="0.25">
      <c r="B606" s="170" t="s">
        <v>7390</v>
      </c>
      <c r="C606" s="170" t="s">
        <v>4904</v>
      </c>
      <c r="D606" s="197" t="s">
        <v>7117</v>
      </c>
      <c r="E606" s="170" t="s">
        <v>7116</v>
      </c>
      <c r="F606" s="197" t="s">
        <v>6894</v>
      </c>
      <c r="G606" s="197" t="s">
        <v>6982</v>
      </c>
      <c r="H606" s="197" t="s">
        <v>6890</v>
      </c>
      <c r="I606" s="197" t="s">
        <v>6888</v>
      </c>
    </row>
    <row r="607" spans="2:9" ht="31.5" x14ac:dyDescent="0.25">
      <c r="B607" s="170" t="s">
        <v>7326</v>
      </c>
      <c r="C607" s="170" t="s">
        <v>4904</v>
      </c>
      <c r="D607" s="197" t="s">
        <v>7117</v>
      </c>
      <c r="E607" s="170" t="s">
        <v>7116</v>
      </c>
      <c r="F607" s="197" t="s">
        <v>6894</v>
      </c>
      <c r="G607" s="197" t="s">
        <v>6982</v>
      </c>
      <c r="H607" s="197" t="s">
        <v>6890</v>
      </c>
      <c r="I607" s="197" t="s">
        <v>6888</v>
      </c>
    </row>
    <row r="608" spans="2:9" ht="31.5" x14ac:dyDescent="0.25">
      <c r="B608" s="170" t="s">
        <v>7325</v>
      </c>
      <c r="C608" s="170" t="s">
        <v>4904</v>
      </c>
      <c r="D608" s="197" t="s">
        <v>7117</v>
      </c>
      <c r="E608" s="170" t="s">
        <v>7116</v>
      </c>
      <c r="F608" s="197" t="s">
        <v>6894</v>
      </c>
      <c r="G608" s="197" t="s">
        <v>6982</v>
      </c>
      <c r="H608" s="197" t="s">
        <v>6890</v>
      </c>
      <c r="I608" s="197" t="s">
        <v>6888</v>
      </c>
    </row>
    <row r="609" spans="2:9" ht="31.5" x14ac:dyDescent="0.25">
      <c r="B609" s="170" t="s">
        <v>7387</v>
      </c>
      <c r="C609" s="170" t="s">
        <v>4904</v>
      </c>
      <c r="D609" s="197" t="s">
        <v>7117</v>
      </c>
      <c r="E609" s="170" t="s">
        <v>7116</v>
      </c>
      <c r="F609" s="197" t="s">
        <v>6894</v>
      </c>
      <c r="G609" s="197" t="s">
        <v>6982</v>
      </c>
      <c r="H609" s="197" t="s">
        <v>6890</v>
      </c>
      <c r="I609" s="197" t="s">
        <v>6888</v>
      </c>
    </row>
    <row r="610" spans="2:9" ht="31.5" x14ac:dyDescent="0.25">
      <c r="B610" s="170" t="s">
        <v>7323</v>
      </c>
      <c r="C610" s="170" t="s">
        <v>4904</v>
      </c>
      <c r="D610" s="197" t="s">
        <v>7117</v>
      </c>
      <c r="E610" s="170" t="s">
        <v>7116</v>
      </c>
      <c r="F610" s="197" t="s">
        <v>6894</v>
      </c>
      <c r="G610" s="197" t="s">
        <v>6982</v>
      </c>
      <c r="H610" s="197" t="s">
        <v>6890</v>
      </c>
      <c r="I610" s="197" t="s">
        <v>6888</v>
      </c>
    </row>
    <row r="611" spans="2:9" ht="31.5" x14ac:dyDescent="0.25">
      <c r="B611" s="170" t="s">
        <v>7385</v>
      </c>
      <c r="C611" s="170" t="s">
        <v>4904</v>
      </c>
      <c r="D611" s="197" t="s">
        <v>7117</v>
      </c>
      <c r="E611" s="170" t="s">
        <v>7116</v>
      </c>
      <c r="F611" s="197" t="s">
        <v>6894</v>
      </c>
      <c r="G611" s="197" t="s">
        <v>6982</v>
      </c>
      <c r="H611" s="197" t="s">
        <v>6890</v>
      </c>
      <c r="I611" s="197" t="s">
        <v>6888</v>
      </c>
    </row>
    <row r="612" spans="2:9" ht="31.5" x14ac:dyDescent="0.25">
      <c r="B612" s="170" t="s">
        <v>7382</v>
      </c>
      <c r="C612" s="170" t="s">
        <v>4904</v>
      </c>
      <c r="D612" s="197" t="s">
        <v>7117</v>
      </c>
      <c r="E612" s="170" t="s">
        <v>7116</v>
      </c>
      <c r="F612" s="197" t="s">
        <v>6894</v>
      </c>
      <c r="G612" s="197" t="s">
        <v>6982</v>
      </c>
      <c r="H612" s="197" t="s">
        <v>6890</v>
      </c>
      <c r="I612" s="197" t="s">
        <v>6888</v>
      </c>
    </row>
    <row r="613" spans="2:9" ht="31.5" x14ac:dyDescent="0.25">
      <c r="B613" s="170" t="s">
        <v>7381</v>
      </c>
      <c r="C613" s="170" t="s">
        <v>4904</v>
      </c>
      <c r="D613" s="197" t="s">
        <v>7117</v>
      </c>
      <c r="E613" s="170" t="s">
        <v>7116</v>
      </c>
      <c r="F613" s="197" t="s">
        <v>6894</v>
      </c>
      <c r="G613" s="197" t="s">
        <v>6982</v>
      </c>
      <c r="H613" s="197" t="s">
        <v>6890</v>
      </c>
      <c r="I613" s="197" t="s">
        <v>6888</v>
      </c>
    </row>
    <row r="614" spans="2:9" ht="31.5" x14ac:dyDescent="0.25">
      <c r="B614" s="170" t="s">
        <v>7380</v>
      </c>
      <c r="C614" s="170" t="s">
        <v>4904</v>
      </c>
      <c r="D614" s="197" t="s">
        <v>7117</v>
      </c>
      <c r="E614" s="170" t="s">
        <v>7116</v>
      </c>
      <c r="F614" s="197" t="s">
        <v>6894</v>
      </c>
      <c r="G614" s="197" t="s">
        <v>6982</v>
      </c>
      <c r="H614" s="197" t="s">
        <v>6890</v>
      </c>
      <c r="I614" s="197" t="s">
        <v>6888</v>
      </c>
    </row>
    <row r="615" spans="2:9" ht="31.5" x14ac:dyDescent="0.25">
      <c r="B615" s="170" t="s">
        <v>7394</v>
      </c>
      <c r="C615" s="170" t="s">
        <v>4904</v>
      </c>
      <c r="D615" s="197" t="s">
        <v>7115</v>
      </c>
      <c r="E615" s="170" t="s">
        <v>7114</v>
      </c>
      <c r="F615" s="197" t="s">
        <v>6894</v>
      </c>
      <c r="G615" s="197" t="s">
        <v>6982</v>
      </c>
      <c r="H615" s="197" t="s">
        <v>6890</v>
      </c>
      <c r="I615" s="197" t="s">
        <v>6888</v>
      </c>
    </row>
    <row r="616" spans="2:9" ht="31.5" x14ac:dyDescent="0.25">
      <c r="B616" s="170" t="s">
        <v>7393</v>
      </c>
      <c r="C616" s="170" t="s">
        <v>4904</v>
      </c>
      <c r="D616" s="197" t="s">
        <v>7115</v>
      </c>
      <c r="E616" s="170" t="s">
        <v>7114</v>
      </c>
      <c r="F616" s="197" t="s">
        <v>6894</v>
      </c>
      <c r="G616" s="197" t="s">
        <v>6982</v>
      </c>
      <c r="H616" s="197" t="s">
        <v>6890</v>
      </c>
      <c r="I616" s="197" t="s">
        <v>6888</v>
      </c>
    </row>
    <row r="617" spans="2:9" ht="31.5" x14ac:dyDescent="0.25">
      <c r="B617" s="170" t="s">
        <v>7328</v>
      </c>
      <c r="C617" s="170" t="s">
        <v>4904</v>
      </c>
      <c r="D617" s="197" t="s">
        <v>7115</v>
      </c>
      <c r="E617" s="170" t="s">
        <v>7114</v>
      </c>
      <c r="F617" s="197" t="s">
        <v>6894</v>
      </c>
      <c r="G617" s="197" t="s">
        <v>6982</v>
      </c>
      <c r="H617" s="197" t="s">
        <v>6890</v>
      </c>
      <c r="I617" s="197" t="s">
        <v>6888</v>
      </c>
    </row>
    <row r="618" spans="2:9" ht="31.5" x14ac:dyDescent="0.25">
      <c r="B618" s="170" t="s">
        <v>7390</v>
      </c>
      <c r="C618" s="170" t="s">
        <v>4904</v>
      </c>
      <c r="D618" s="197" t="s">
        <v>7115</v>
      </c>
      <c r="E618" s="170" t="s">
        <v>7114</v>
      </c>
      <c r="F618" s="197" t="s">
        <v>6894</v>
      </c>
      <c r="G618" s="197" t="s">
        <v>6982</v>
      </c>
      <c r="H618" s="197" t="s">
        <v>6890</v>
      </c>
      <c r="I618" s="197" t="s">
        <v>6888</v>
      </c>
    </row>
    <row r="619" spans="2:9" ht="31.5" x14ac:dyDescent="0.25">
      <c r="B619" s="170" t="s">
        <v>7326</v>
      </c>
      <c r="C619" s="170" t="s">
        <v>4904</v>
      </c>
      <c r="D619" s="197" t="s">
        <v>7115</v>
      </c>
      <c r="E619" s="170" t="s">
        <v>7114</v>
      </c>
      <c r="F619" s="197" t="s">
        <v>6894</v>
      </c>
      <c r="G619" s="197" t="s">
        <v>6982</v>
      </c>
      <c r="H619" s="197" t="s">
        <v>6890</v>
      </c>
      <c r="I619" s="197" t="s">
        <v>6888</v>
      </c>
    </row>
    <row r="620" spans="2:9" ht="31.5" x14ac:dyDescent="0.25">
      <c r="B620" s="170" t="s">
        <v>7325</v>
      </c>
      <c r="C620" s="170" t="s">
        <v>4904</v>
      </c>
      <c r="D620" s="197" t="s">
        <v>7115</v>
      </c>
      <c r="E620" s="170" t="s">
        <v>7114</v>
      </c>
      <c r="F620" s="197" t="s">
        <v>6894</v>
      </c>
      <c r="G620" s="197" t="s">
        <v>6982</v>
      </c>
      <c r="H620" s="197" t="s">
        <v>6890</v>
      </c>
      <c r="I620" s="197" t="s">
        <v>6888</v>
      </c>
    </row>
    <row r="621" spans="2:9" ht="31.5" x14ac:dyDescent="0.25">
      <c r="B621" s="170" t="s">
        <v>7387</v>
      </c>
      <c r="C621" s="170" t="s">
        <v>4904</v>
      </c>
      <c r="D621" s="197" t="s">
        <v>7115</v>
      </c>
      <c r="E621" s="170" t="s">
        <v>7114</v>
      </c>
      <c r="F621" s="197" t="s">
        <v>6894</v>
      </c>
      <c r="G621" s="197" t="s">
        <v>6982</v>
      </c>
      <c r="H621" s="197" t="s">
        <v>6890</v>
      </c>
      <c r="I621" s="197" t="s">
        <v>6888</v>
      </c>
    </row>
    <row r="622" spans="2:9" ht="31.5" x14ac:dyDescent="0.25">
      <c r="B622" s="170" t="s">
        <v>7323</v>
      </c>
      <c r="C622" s="170" t="s">
        <v>4904</v>
      </c>
      <c r="D622" s="197" t="s">
        <v>7115</v>
      </c>
      <c r="E622" s="170" t="s">
        <v>7114</v>
      </c>
      <c r="F622" s="197" t="s">
        <v>6894</v>
      </c>
      <c r="G622" s="197" t="s">
        <v>6982</v>
      </c>
      <c r="H622" s="197" t="s">
        <v>6890</v>
      </c>
      <c r="I622" s="197" t="s">
        <v>6888</v>
      </c>
    </row>
    <row r="623" spans="2:9" ht="31.5" x14ac:dyDescent="0.25">
      <c r="B623" s="170" t="s">
        <v>7385</v>
      </c>
      <c r="C623" s="170" t="s">
        <v>4904</v>
      </c>
      <c r="D623" s="197" t="s">
        <v>7115</v>
      </c>
      <c r="E623" s="170" t="s">
        <v>7114</v>
      </c>
      <c r="F623" s="197" t="s">
        <v>6894</v>
      </c>
      <c r="G623" s="197" t="s">
        <v>6982</v>
      </c>
      <c r="H623" s="197" t="s">
        <v>6890</v>
      </c>
      <c r="I623" s="197" t="s">
        <v>6888</v>
      </c>
    </row>
    <row r="624" spans="2:9" ht="31.5" x14ac:dyDescent="0.25">
      <c r="B624" s="170" t="s">
        <v>7382</v>
      </c>
      <c r="C624" s="170" t="s">
        <v>4904</v>
      </c>
      <c r="D624" s="197" t="s">
        <v>7115</v>
      </c>
      <c r="E624" s="170" t="s">
        <v>7114</v>
      </c>
      <c r="F624" s="197" t="s">
        <v>6894</v>
      </c>
      <c r="G624" s="197" t="s">
        <v>6982</v>
      </c>
      <c r="H624" s="197" t="s">
        <v>6890</v>
      </c>
      <c r="I624" s="197" t="s">
        <v>6888</v>
      </c>
    </row>
    <row r="625" spans="2:9" ht="31.5" x14ac:dyDescent="0.25">
      <c r="B625" s="170" t="s">
        <v>7381</v>
      </c>
      <c r="C625" s="170" t="s">
        <v>4904</v>
      </c>
      <c r="D625" s="197" t="s">
        <v>7115</v>
      </c>
      <c r="E625" s="170" t="s">
        <v>7114</v>
      </c>
      <c r="F625" s="197" t="s">
        <v>6894</v>
      </c>
      <c r="G625" s="197" t="s">
        <v>6982</v>
      </c>
      <c r="H625" s="197" t="s">
        <v>6890</v>
      </c>
      <c r="I625" s="197" t="s">
        <v>6888</v>
      </c>
    </row>
    <row r="626" spans="2:9" ht="31.5" x14ac:dyDescent="0.25">
      <c r="B626" s="170" t="s">
        <v>7380</v>
      </c>
      <c r="C626" s="170" t="s">
        <v>4904</v>
      </c>
      <c r="D626" s="197" t="s">
        <v>7115</v>
      </c>
      <c r="E626" s="170" t="s">
        <v>7114</v>
      </c>
      <c r="F626" s="197" t="s">
        <v>6894</v>
      </c>
      <c r="G626" s="197" t="s">
        <v>6982</v>
      </c>
      <c r="H626" s="197" t="s">
        <v>6890</v>
      </c>
      <c r="I626" s="197" t="s">
        <v>6888</v>
      </c>
    </row>
    <row r="627" spans="2:9" ht="31.5" x14ac:dyDescent="0.25">
      <c r="B627" s="170" t="s">
        <v>7394</v>
      </c>
      <c r="C627" s="170" t="s">
        <v>4904</v>
      </c>
      <c r="D627" s="197" t="s">
        <v>7113</v>
      </c>
      <c r="E627" s="170" t="s">
        <v>7112</v>
      </c>
      <c r="F627" s="197" t="s">
        <v>6860</v>
      </c>
      <c r="G627" s="197" t="s">
        <v>6897</v>
      </c>
      <c r="H627" s="197" t="s">
        <v>6890</v>
      </c>
      <c r="I627" s="197" t="s">
        <v>6888</v>
      </c>
    </row>
    <row r="628" spans="2:9" ht="31.5" x14ac:dyDescent="0.25">
      <c r="B628" s="170" t="s">
        <v>7393</v>
      </c>
      <c r="C628" s="170" t="s">
        <v>4904</v>
      </c>
      <c r="D628" s="197" t="s">
        <v>7113</v>
      </c>
      <c r="E628" s="170" t="s">
        <v>7112</v>
      </c>
      <c r="F628" s="197" t="s">
        <v>6860</v>
      </c>
      <c r="G628" s="197" t="s">
        <v>6897</v>
      </c>
      <c r="H628" s="197" t="s">
        <v>6890</v>
      </c>
      <c r="I628" s="197" t="s">
        <v>6888</v>
      </c>
    </row>
    <row r="629" spans="2:9" ht="31.5" x14ac:dyDescent="0.25">
      <c r="B629" s="170" t="s">
        <v>7328</v>
      </c>
      <c r="C629" s="170" t="s">
        <v>4904</v>
      </c>
      <c r="D629" s="197" t="s">
        <v>7113</v>
      </c>
      <c r="E629" s="170" t="s">
        <v>7112</v>
      </c>
      <c r="F629" s="197" t="s">
        <v>6860</v>
      </c>
      <c r="G629" s="197" t="s">
        <v>6897</v>
      </c>
      <c r="H629" s="197" t="s">
        <v>6890</v>
      </c>
      <c r="I629" s="197" t="s">
        <v>6888</v>
      </c>
    </row>
    <row r="630" spans="2:9" ht="31.5" x14ac:dyDescent="0.25">
      <c r="B630" s="170" t="s">
        <v>7390</v>
      </c>
      <c r="C630" s="170" t="s">
        <v>4904</v>
      </c>
      <c r="D630" s="197" t="s">
        <v>7113</v>
      </c>
      <c r="E630" s="170" t="s">
        <v>7112</v>
      </c>
      <c r="F630" s="197" t="s">
        <v>6860</v>
      </c>
      <c r="G630" s="197" t="s">
        <v>6897</v>
      </c>
      <c r="H630" s="197" t="s">
        <v>6890</v>
      </c>
      <c r="I630" s="197" t="s">
        <v>6888</v>
      </c>
    </row>
    <row r="631" spans="2:9" ht="31.5" x14ac:dyDescent="0.25">
      <c r="B631" s="170" t="s">
        <v>7326</v>
      </c>
      <c r="C631" s="170" t="s">
        <v>4904</v>
      </c>
      <c r="D631" s="197" t="s">
        <v>7113</v>
      </c>
      <c r="E631" s="170" t="s">
        <v>7112</v>
      </c>
      <c r="F631" s="197" t="s">
        <v>6860</v>
      </c>
      <c r="G631" s="197" t="s">
        <v>6897</v>
      </c>
      <c r="H631" s="197" t="s">
        <v>6890</v>
      </c>
      <c r="I631" s="197" t="s">
        <v>6888</v>
      </c>
    </row>
    <row r="632" spans="2:9" ht="31.5" x14ac:dyDescent="0.25">
      <c r="B632" s="170" t="s">
        <v>7325</v>
      </c>
      <c r="C632" s="170" t="s">
        <v>4904</v>
      </c>
      <c r="D632" s="197" t="s">
        <v>7113</v>
      </c>
      <c r="E632" s="170" t="s">
        <v>7112</v>
      </c>
      <c r="F632" s="197" t="s">
        <v>6860</v>
      </c>
      <c r="G632" s="197" t="s">
        <v>6897</v>
      </c>
      <c r="H632" s="197" t="s">
        <v>6890</v>
      </c>
      <c r="I632" s="197" t="s">
        <v>6888</v>
      </c>
    </row>
    <row r="633" spans="2:9" ht="31.5" x14ac:dyDescent="0.25">
      <c r="B633" s="170" t="s">
        <v>7387</v>
      </c>
      <c r="C633" s="170" t="s">
        <v>4904</v>
      </c>
      <c r="D633" s="197" t="s">
        <v>7113</v>
      </c>
      <c r="E633" s="170" t="s">
        <v>7112</v>
      </c>
      <c r="F633" s="197" t="s">
        <v>6860</v>
      </c>
      <c r="G633" s="197" t="s">
        <v>6897</v>
      </c>
      <c r="H633" s="197" t="s">
        <v>6890</v>
      </c>
      <c r="I633" s="197" t="s">
        <v>6888</v>
      </c>
    </row>
    <row r="634" spans="2:9" ht="31.5" x14ac:dyDescent="0.25">
      <c r="B634" s="170" t="s">
        <v>7323</v>
      </c>
      <c r="C634" s="170" t="s">
        <v>4904</v>
      </c>
      <c r="D634" s="197" t="s">
        <v>7113</v>
      </c>
      <c r="E634" s="170" t="s">
        <v>7112</v>
      </c>
      <c r="F634" s="197" t="s">
        <v>6860</v>
      </c>
      <c r="G634" s="197" t="s">
        <v>6897</v>
      </c>
      <c r="H634" s="197" t="s">
        <v>6890</v>
      </c>
      <c r="I634" s="197" t="s">
        <v>6888</v>
      </c>
    </row>
    <row r="635" spans="2:9" ht="31.5" x14ac:dyDescent="0.25">
      <c r="B635" s="170" t="s">
        <v>7385</v>
      </c>
      <c r="C635" s="170" t="s">
        <v>4904</v>
      </c>
      <c r="D635" s="197" t="s">
        <v>7113</v>
      </c>
      <c r="E635" s="170" t="s">
        <v>7112</v>
      </c>
      <c r="F635" s="197" t="s">
        <v>6860</v>
      </c>
      <c r="G635" s="197" t="s">
        <v>6897</v>
      </c>
      <c r="H635" s="197" t="s">
        <v>6890</v>
      </c>
      <c r="I635" s="197" t="s">
        <v>6888</v>
      </c>
    </row>
    <row r="636" spans="2:9" ht="31.5" x14ac:dyDescent="0.25">
      <c r="B636" s="170" t="s">
        <v>7382</v>
      </c>
      <c r="C636" s="170" t="s">
        <v>4904</v>
      </c>
      <c r="D636" s="197" t="s">
        <v>7113</v>
      </c>
      <c r="E636" s="170" t="s">
        <v>7112</v>
      </c>
      <c r="F636" s="197" t="s">
        <v>6860</v>
      </c>
      <c r="G636" s="197" t="s">
        <v>6897</v>
      </c>
      <c r="H636" s="197" t="s">
        <v>6890</v>
      </c>
      <c r="I636" s="197" t="s">
        <v>6888</v>
      </c>
    </row>
    <row r="637" spans="2:9" ht="31.5" x14ac:dyDescent="0.25">
      <c r="B637" s="170" t="s">
        <v>7381</v>
      </c>
      <c r="C637" s="170" t="s">
        <v>4904</v>
      </c>
      <c r="D637" s="197" t="s">
        <v>7113</v>
      </c>
      <c r="E637" s="170" t="s">
        <v>7112</v>
      </c>
      <c r="F637" s="197" t="s">
        <v>6860</v>
      </c>
      <c r="G637" s="197" t="s">
        <v>6897</v>
      </c>
      <c r="H637" s="197" t="s">
        <v>6890</v>
      </c>
      <c r="I637" s="197" t="s">
        <v>6888</v>
      </c>
    </row>
    <row r="638" spans="2:9" ht="31.5" x14ac:dyDescent="0.25">
      <c r="B638" s="170" t="s">
        <v>7380</v>
      </c>
      <c r="C638" s="170" t="s">
        <v>4904</v>
      </c>
      <c r="D638" s="197" t="s">
        <v>7113</v>
      </c>
      <c r="E638" s="170" t="s">
        <v>7112</v>
      </c>
      <c r="F638" s="197" t="s">
        <v>6860</v>
      </c>
      <c r="G638" s="197" t="s">
        <v>6897</v>
      </c>
      <c r="H638" s="197" t="s">
        <v>6890</v>
      </c>
      <c r="I638" s="197" t="s">
        <v>6888</v>
      </c>
    </row>
    <row r="639" spans="2:9" ht="31.5" x14ac:dyDescent="0.25">
      <c r="B639" s="170" t="s">
        <v>7387</v>
      </c>
      <c r="C639" s="986" t="s">
        <v>4876</v>
      </c>
      <c r="D639" s="197" t="s">
        <v>7111</v>
      </c>
      <c r="E639" s="170" t="s">
        <v>7110</v>
      </c>
      <c r="F639" s="197" t="s">
        <v>6860</v>
      </c>
      <c r="G639" s="197" t="s">
        <v>6897</v>
      </c>
      <c r="H639" s="197" t="s">
        <v>6856</v>
      </c>
      <c r="I639" s="197" t="s">
        <v>6851</v>
      </c>
    </row>
    <row r="640" spans="2:9" ht="31.5" x14ac:dyDescent="0.25">
      <c r="B640" s="170" t="s">
        <v>7323</v>
      </c>
      <c r="C640" s="988" t="s">
        <v>4876</v>
      </c>
      <c r="D640" s="197" t="s">
        <v>7111</v>
      </c>
      <c r="E640" s="170" t="s">
        <v>7110</v>
      </c>
      <c r="F640" s="197" t="s">
        <v>6860</v>
      </c>
      <c r="G640" s="197" t="s">
        <v>6897</v>
      </c>
      <c r="H640" s="197" t="s">
        <v>6856</v>
      </c>
      <c r="I640" s="197" t="s">
        <v>6851</v>
      </c>
    </row>
    <row r="641" spans="2:9" ht="31.5" x14ac:dyDescent="0.25">
      <c r="B641" s="170" t="s">
        <v>7385</v>
      </c>
      <c r="C641" s="986" t="s">
        <v>4876</v>
      </c>
      <c r="D641" s="197" t="s">
        <v>7111</v>
      </c>
      <c r="E641" s="170" t="s">
        <v>7110</v>
      </c>
      <c r="F641" s="197" t="s">
        <v>6860</v>
      </c>
      <c r="G641" s="197" t="s">
        <v>6897</v>
      </c>
      <c r="H641" s="197" t="s">
        <v>6856</v>
      </c>
      <c r="I641" s="197" t="s">
        <v>6851</v>
      </c>
    </row>
    <row r="642" spans="2:9" ht="31.5" x14ac:dyDescent="0.25">
      <c r="B642" s="170" t="s">
        <v>7382</v>
      </c>
      <c r="C642" s="988" t="s">
        <v>4876</v>
      </c>
      <c r="D642" s="197" t="s">
        <v>7111</v>
      </c>
      <c r="E642" s="170" t="s">
        <v>7110</v>
      </c>
      <c r="F642" s="197" t="s">
        <v>6860</v>
      </c>
      <c r="G642" s="197" t="s">
        <v>6897</v>
      </c>
      <c r="H642" s="197" t="s">
        <v>6856</v>
      </c>
      <c r="I642" s="197" t="s">
        <v>6851</v>
      </c>
    </row>
    <row r="643" spans="2:9" ht="31.5" x14ac:dyDescent="0.25">
      <c r="B643" s="170" t="s">
        <v>7394</v>
      </c>
      <c r="C643" s="986" t="s">
        <v>4876</v>
      </c>
      <c r="D643" s="197" t="s">
        <v>7109</v>
      </c>
      <c r="E643" s="170" t="s">
        <v>7108</v>
      </c>
      <c r="F643" s="197" t="s">
        <v>521</v>
      </c>
      <c r="G643" s="197" t="s">
        <v>6962</v>
      </c>
      <c r="H643" s="197" t="s">
        <v>6856</v>
      </c>
      <c r="I643" s="197" t="s">
        <v>6851</v>
      </c>
    </row>
    <row r="644" spans="2:9" ht="31.5" x14ac:dyDescent="0.25">
      <c r="B644" s="170" t="s">
        <v>7393</v>
      </c>
      <c r="C644" s="988" t="s">
        <v>4876</v>
      </c>
      <c r="D644" s="197" t="s">
        <v>7109</v>
      </c>
      <c r="E644" s="170" t="s">
        <v>7108</v>
      </c>
      <c r="F644" s="197" t="s">
        <v>521</v>
      </c>
      <c r="G644" s="197" t="s">
        <v>6962</v>
      </c>
      <c r="H644" s="197" t="s">
        <v>6856</v>
      </c>
      <c r="I644" s="197" t="s">
        <v>6851</v>
      </c>
    </row>
    <row r="645" spans="2:9" ht="31.5" x14ac:dyDescent="0.25">
      <c r="B645" s="170" t="s">
        <v>7381</v>
      </c>
      <c r="C645" s="986" t="s">
        <v>4876</v>
      </c>
      <c r="D645" s="197" t="s">
        <v>7109</v>
      </c>
      <c r="E645" s="170" t="s">
        <v>7108</v>
      </c>
      <c r="F645" s="197" t="s">
        <v>521</v>
      </c>
      <c r="G645" s="197" t="s">
        <v>6962</v>
      </c>
      <c r="H645" s="197" t="s">
        <v>6856</v>
      </c>
      <c r="I645" s="197" t="s">
        <v>6851</v>
      </c>
    </row>
    <row r="646" spans="2:9" ht="31.5" x14ac:dyDescent="0.25">
      <c r="B646" s="170" t="s">
        <v>7380</v>
      </c>
      <c r="C646" s="988" t="s">
        <v>4876</v>
      </c>
      <c r="D646" s="197" t="s">
        <v>7109</v>
      </c>
      <c r="E646" s="170" t="s">
        <v>7108</v>
      </c>
      <c r="F646" s="197" t="s">
        <v>521</v>
      </c>
      <c r="G646" s="197" t="s">
        <v>6962</v>
      </c>
      <c r="H646" s="197" t="s">
        <v>6856</v>
      </c>
      <c r="I646" s="197" t="s">
        <v>6851</v>
      </c>
    </row>
    <row r="647" spans="2:9" ht="31.5" x14ac:dyDescent="0.25">
      <c r="B647" s="170" t="s">
        <v>7394</v>
      </c>
      <c r="C647" s="170" t="s">
        <v>7100</v>
      </c>
      <c r="D647" s="197" t="s">
        <v>7106</v>
      </c>
      <c r="E647" s="170" t="s">
        <v>7105</v>
      </c>
      <c r="F647" s="197" t="s">
        <v>7104</v>
      </c>
      <c r="G647" s="197" t="s">
        <v>6974</v>
      </c>
      <c r="H647" s="197" t="s">
        <v>7103</v>
      </c>
      <c r="I647" s="197" t="s">
        <v>7101</v>
      </c>
    </row>
    <row r="648" spans="2:9" ht="31.5" x14ac:dyDescent="0.25">
      <c r="B648" s="170" t="s">
        <v>7393</v>
      </c>
      <c r="C648" s="170" t="s">
        <v>7100</v>
      </c>
      <c r="D648" s="197" t="s">
        <v>7106</v>
      </c>
      <c r="E648" s="170" t="s">
        <v>7105</v>
      </c>
      <c r="F648" s="197" t="s">
        <v>7104</v>
      </c>
      <c r="G648" s="197" t="s">
        <v>6974</v>
      </c>
      <c r="H648" s="197" t="s">
        <v>7103</v>
      </c>
      <c r="I648" s="197" t="s">
        <v>7101</v>
      </c>
    </row>
    <row r="649" spans="2:9" ht="31.5" x14ac:dyDescent="0.25">
      <c r="B649" s="170" t="s">
        <v>7328</v>
      </c>
      <c r="C649" s="170" t="s">
        <v>7100</v>
      </c>
      <c r="D649" s="197" t="s">
        <v>7106</v>
      </c>
      <c r="E649" s="170" t="s">
        <v>7105</v>
      </c>
      <c r="F649" s="197" t="s">
        <v>7104</v>
      </c>
      <c r="G649" s="197" t="s">
        <v>6974</v>
      </c>
      <c r="H649" s="197" t="s">
        <v>7103</v>
      </c>
      <c r="I649" s="197" t="s">
        <v>7101</v>
      </c>
    </row>
    <row r="650" spans="2:9" ht="31.5" x14ac:dyDescent="0.25">
      <c r="B650" s="170" t="s">
        <v>7390</v>
      </c>
      <c r="C650" s="170" t="s">
        <v>7100</v>
      </c>
      <c r="D650" s="197" t="s">
        <v>7106</v>
      </c>
      <c r="E650" s="170" t="s">
        <v>7105</v>
      </c>
      <c r="F650" s="197" t="s">
        <v>7104</v>
      </c>
      <c r="G650" s="197" t="s">
        <v>6974</v>
      </c>
      <c r="H650" s="197" t="s">
        <v>7103</v>
      </c>
      <c r="I650" s="197" t="s">
        <v>7101</v>
      </c>
    </row>
    <row r="651" spans="2:9" ht="31.5" x14ac:dyDescent="0.25">
      <c r="B651" s="170" t="s">
        <v>7326</v>
      </c>
      <c r="C651" s="170" t="s">
        <v>7100</v>
      </c>
      <c r="D651" s="197" t="s">
        <v>7106</v>
      </c>
      <c r="E651" s="170" t="s">
        <v>7105</v>
      </c>
      <c r="F651" s="197" t="s">
        <v>7104</v>
      </c>
      <c r="G651" s="197" t="s">
        <v>6974</v>
      </c>
      <c r="H651" s="197" t="s">
        <v>7103</v>
      </c>
      <c r="I651" s="197" t="s">
        <v>7101</v>
      </c>
    </row>
    <row r="652" spans="2:9" ht="31.5" x14ac:dyDescent="0.25">
      <c r="B652" s="170" t="s">
        <v>7325</v>
      </c>
      <c r="C652" s="170" t="s">
        <v>7100</v>
      </c>
      <c r="D652" s="197" t="s">
        <v>7106</v>
      </c>
      <c r="E652" s="170" t="s">
        <v>7105</v>
      </c>
      <c r="F652" s="197" t="s">
        <v>7104</v>
      </c>
      <c r="G652" s="197" t="s">
        <v>6974</v>
      </c>
      <c r="H652" s="197" t="s">
        <v>7103</v>
      </c>
      <c r="I652" s="197" t="s">
        <v>7101</v>
      </c>
    </row>
    <row r="653" spans="2:9" ht="31.5" x14ac:dyDescent="0.25">
      <c r="B653" s="170" t="s">
        <v>7387</v>
      </c>
      <c r="C653" s="170" t="s">
        <v>7100</v>
      </c>
      <c r="D653" s="197" t="s">
        <v>7106</v>
      </c>
      <c r="E653" s="170" t="s">
        <v>7105</v>
      </c>
      <c r="F653" s="197" t="s">
        <v>7104</v>
      </c>
      <c r="G653" s="197" t="s">
        <v>6974</v>
      </c>
      <c r="H653" s="197" t="s">
        <v>7103</v>
      </c>
      <c r="I653" s="197" t="s">
        <v>7101</v>
      </c>
    </row>
    <row r="654" spans="2:9" ht="31.5" x14ac:dyDescent="0.25">
      <c r="B654" s="170" t="s">
        <v>7323</v>
      </c>
      <c r="C654" s="170" t="s">
        <v>7100</v>
      </c>
      <c r="D654" s="197" t="s">
        <v>7106</v>
      </c>
      <c r="E654" s="170" t="s">
        <v>7105</v>
      </c>
      <c r="F654" s="197" t="s">
        <v>7104</v>
      </c>
      <c r="G654" s="197" t="s">
        <v>6974</v>
      </c>
      <c r="H654" s="197" t="s">
        <v>7103</v>
      </c>
      <c r="I654" s="197" t="s">
        <v>7101</v>
      </c>
    </row>
    <row r="655" spans="2:9" ht="31.5" x14ac:dyDescent="0.25">
      <c r="B655" s="170" t="s">
        <v>7385</v>
      </c>
      <c r="C655" s="170" t="s">
        <v>7100</v>
      </c>
      <c r="D655" s="197" t="s">
        <v>7106</v>
      </c>
      <c r="E655" s="170" t="s">
        <v>7105</v>
      </c>
      <c r="F655" s="197" t="s">
        <v>7104</v>
      </c>
      <c r="G655" s="197" t="s">
        <v>6974</v>
      </c>
      <c r="H655" s="197" t="s">
        <v>7103</v>
      </c>
      <c r="I655" s="197" t="s">
        <v>7101</v>
      </c>
    </row>
    <row r="656" spans="2:9" ht="31.5" x14ac:dyDescent="0.25">
      <c r="B656" s="170" t="s">
        <v>7382</v>
      </c>
      <c r="C656" s="170" t="s">
        <v>7100</v>
      </c>
      <c r="D656" s="197" t="s">
        <v>7106</v>
      </c>
      <c r="E656" s="170" t="s">
        <v>7105</v>
      </c>
      <c r="F656" s="197" t="s">
        <v>7104</v>
      </c>
      <c r="G656" s="197" t="s">
        <v>6974</v>
      </c>
      <c r="H656" s="197" t="s">
        <v>7103</v>
      </c>
      <c r="I656" s="197" t="s">
        <v>7101</v>
      </c>
    </row>
    <row r="657" spans="2:9" ht="31.5" x14ac:dyDescent="0.25">
      <c r="B657" s="170" t="s">
        <v>7381</v>
      </c>
      <c r="C657" s="170" t="s">
        <v>7100</v>
      </c>
      <c r="D657" s="197" t="s">
        <v>7106</v>
      </c>
      <c r="E657" s="170" t="s">
        <v>7105</v>
      </c>
      <c r="F657" s="197" t="s">
        <v>7104</v>
      </c>
      <c r="G657" s="197" t="s">
        <v>6974</v>
      </c>
      <c r="H657" s="197" t="s">
        <v>7103</v>
      </c>
      <c r="I657" s="197" t="s">
        <v>7101</v>
      </c>
    </row>
    <row r="658" spans="2:9" ht="31.5" x14ac:dyDescent="0.25">
      <c r="B658" s="170" t="s">
        <v>7380</v>
      </c>
      <c r="C658" s="170" t="s">
        <v>7100</v>
      </c>
      <c r="D658" s="197" t="s">
        <v>7106</v>
      </c>
      <c r="E658" s="170" t="s">
        <v>7105</v>
      </c>
      <c r="F658" s="197" t="s">
        <v>7104</v>
      </c>
      <c r="G658" s="197" t="s">
        <v>6974</v>
      </c>
      <c r="H658" s="197" t="s">
        <v>7103</v>
      </c>
      <c r="I658" s="197" t="s">
        <v>7101</v>
      </c>
    </row>
    <row r="659" spans="2:9" ht="31.5" x14ac:dyDescent="0.25">
      <c r="B659" s="170" t="s">
        <v>7394</v>
      </c>
      <c r="C659" s="170" t="s">
        <v>4904</v>
      </c>
      <c r="D659" s="197" t="s">
        <v>7099</v>
      </c>
      <c r="E659" s="170" t="s">
        <v>7098</v>
      </c>
      <c r="F659" s="197" t="s">
        <v>6860</v>
      </c>
      <c r="G659" s="197" t="s">
        <v>6897</v>
      </c>
      <c r="H659" s="197" t="s">
        <v>6980</v>
      </c>
      <c r="I659" s="197" t="s">
        <v>6977</v>
      </c>
    </row>
    <row r="660" spans="2:9" ht="31.5" x14ac:dyDescent="0.25">
      <c r="B660" s="170" t="s">
        <v>7393</v>
      </c>
      <c r="C660" s="170" t="s">
        <v>4904</v>
      </c>
      <c r="D660" s="197" t="s">
        <v>7099</v>
      </c>
      <c r="E660" s="170" t="s">
        <v>7098</v>
      </c>
      <c r="F660" s="197" t="s">
        <v>6860</v>
      </c>
      <c r="G660" s="197" t="s">
        <v>6897</v>
      </c>
      <c r="H660" s="197" t="s">
        <v>6980</v>
      </c>
      <c r="I660" s="197" t="s">
        <v>6977</v>
      </c>
    </row>
    <row r="661" spans="2:9" ht="31.5" x14ac:dyDescent="0.25">
      <c r="B661" s="170" t="s">
        <v>7328</v>
      </c>
      <c r="C661" s="170" t="s">
        <v>4904</v>
      </c>
      <c r="D661" s="197" t="s">
        <v>7099</v>
      </c>
      <c r="E661" s="170" t="s">
        <v>7098</v>
      </c>
      <c r="F661" s="197" t="s">
        <v>6860</v>
      </c>
      <c r="G661" s="197" t="s">
        <v>6897</v>
      </c>
      <c r="H661" s="197" t="s">
        <v>6980</v>
      </c>
      <c r="I661" s="197" t="s">
        <v>6977</v>
      </c>
    </row>
    <row r="662" spans="2:9" ht="31.5" x14ac:dyDescent="0.25">
      <c r="B662" s="170" t="s">
        <v>7382</v>
      </c>
      <c r="C662" s="986" t="s">
        <v>4876</v>
      </c>
      <c r="D662" s="197" t="s">
        <v>7099</v>
      </c>
      <c r="E662" s="170" t="s">
        <v>7098</v>
      </c>
      <c r="F662" s="197" t="s">
        <v>6860</v>
      </c>
      <c r="G662" s="197" t="s">
        <v>6897</v>
      </c>
      <c r="H662" s="197" t="s">
        <v>6980</v>
      </c>
      <c r="I662" s="197" t="s">
        <v>6977</v>
      </c>
    </row>
    <row r="663" spans="2:9" ht="31.5" x14ac:dyDescent="0.25">
      <c r="B663" s="170" t="s">
        <v>7381</v>
      </c>
      <c r="C663" s="988" t="s">
        <v>4876</v>
      </c>
      <c r="D663" s="197" t="s">
        <v>7099</v>
      </c>
      <c r="E663" s="170" t="s">
        <v>7098</v>
      </c>
      <c r="F663" s="197" t="s">
        <v>6860</v>
      </c>
      <c r="G663" s="197" t="s">
        <v>6897</v>
      </c>
      <c r="H663" s="197" t="s">
        <v>6980</v>
      </c>
      <c r="I663" s="197" t="s">
        <v>6977</v>
      </c>
    </row>
    <row r="664" spans="2:9" ht="31.5" x14ac:dyDescent="0.25">
      <c r="B664" s="170" t="s">
        <v>7380</v>
      </c>
      <c r="C664" s="986" t="s">
        <v>4876</v>
      </c>
      <c r="D664" s="197" t="s">
        <v>7099</v>
      </c>
      <c r="E664" s="170" t="s">
        <v>7098</v>
      </c>
      <c r="F664" s="197" t="s">
        <v>6860</v>
      </c>
      <c r="G664" s="197" t="s">
        <v>6897</v>
      </c>
      <c r="H664" s="197" t="s">
        <v>6980</v>
      </c>
      <c r="I664" s="197" t="s">
        <v>6977</v>
      </c>
    </row>
    <row r="665" spans="2:9" ht="31.5" x14ac:dyDescent="0.25">
      <c r="B665" s="170" t="s">
        <v>7325</v>
      </c>
      <c r="C665" s="988" t="s">
        <v>4876</v>
      </c>
      <c r="D665" s="197" t="s">
        <v>7096</v>
      </c>
      <c r="E665" s="170" t="s">
        <v>7095</v>
      </c>
      <c r="F665" s="197" t="s">
        <v>521</v>
      </c>
      <c r="G665" s="197" t="s">
        <v>6962</v>
      </c>
      <c r="H665" s="197" t="s">
        <v>6856</v>
      </c>
      <c r="I665" s="197" t="s">
        <v>6851</v>
      </c>
    </row>
    <row r="666" spans="2:9" ht="31.5" x14ac:dyDescent="0.25">
      <c r="B666" s="170" t="s">
        <v>7387</v>
      </c>
      <c r="C666" s="986" t="s">
        <v>4876</v>
      </c>
      <c r="D666" s="197" t="s">
        <v>7096</v>
      </c>
      <c r="E666" s="170" t="s">
        <v>7095</v>
      </c>
      <c r="F666" s="197" t="s">
        <v>521</v>
      </c>
      <c r="G666" s="197" t="s">
        <v>6962</v>
      </c>
      <c r="H666" s="197" t="s">
        <v>6856</v>
      </c>
      <c r="I666" s="197" t="s">
        <v>6851</v>
      </c>
    </row>
    <row r="667" spans="2:9" ht="31.5" x14ac:dyDescent="0.25">
      <c r="B667" s="170" t="s">
        <v>7323</v>
      </c>
      <c r="C667" s="988" t="s">
        <v>4876</v>
      </c>
      <c r="D667" s="197" t="s">
        <v>7096</v>
      </c>
      <c r="E667" s="170" t="s">
        <v>7095</v>
      </c>
      <c r="F667" s="197" t="s">
        <v>521</v>
      </c>
      <c r="G667" s="197" t="s">
        <v>6962</v>
      </c>
      <c r="H667" s="197" t="s">
        <v>6856</v>
      </c>
      <c r="I667" s="197" t="s">
        <v>6851</v>
      </c>
    </row>
    <row r="668" spans="2:9" ht="31.5" x14ac:dyDescent="0.25">
      <c r="B668" s="170" t="s">
        <v>7385</v>
      </c>
      <c r="C668" s="986" t="s">
        <v>4876</v>
      </c>
      <c r="D668" s="197" t="s">
        <v>7096</v>
      </c>
      <c r="E668" s="170" t="s">
        <v>7095</v>
      </c>
      <c r="F668" s="197" t="s">
        <v>521</v>
      </c>
      <c r="G668" s="197" t="s">
        <v>6962</v>
      </c>
      <c r="H668" s="197" t="s">
        <v>6856</v>
      </c>
      <c r="I668" s="197" t="s">
        <v>6851</v>
      </c>
    </row>
    <row r="669" spans="2:9" ht="31.5" x14ac:dyDescent="0.25">
      <c r="B669" s="170" t="s">
        <v>7323</v>
      </c>
      <c r="C669" s="988" t="s">
        <v>4876</v>
      </c>
      <c r="D669" s="197" t="s">
        <v>7094</v>
      </c>
      <c r="E669" s="170" t="s">
        <v>7093</v>
      </c>
      <c r="F669" s="197" t="s">
        <v>521</v>
      </c>
      <c r="G669" s="197" t="s">
        <v>6974</v>
      </c>
      <c r="H669" s="197" t="s">
        <v>6856</v>
      </c>
      <c r="I669" s="197" t="s">
        <v>6851</v>
      </c>
    </row>
    <row r="670" spans="2:9" ht="31.5" x14ac:dyDescent="0.25">
      <c r="B670" s="170" t="s">
        <v>7385</v>
      </c>
      <c r="C670" s="986" t="s">
        <v>4876</v>
      </c>
      <c r="D670" s="197" t="s">
        <v>7094</v>
      </c>
      <c r="E670" s="170" t="s">
        <v>7093</v>
      </c>
      <c r="F670" s="197" t="s">
        <v>521</v>
      </c>
      <c r="G670" s="197" t="s">
        <v>6974</v>
      </c>
      <c r="H670" s="197" t="s">
        <v>6856</v>
      </c>
      <c r="I670" s="197" t="s">
        <v>6851</v>
      </c>
    </row>
    <row r="671" spans="2:9" ht="31.5" x14ac:dyDescent="0.25">
      <c r="B671" s="170" t="s">
        <v>7323</v>
      </c>
      <c r="C671" s="988" t="s">
        <v>4876</v>
      </c>
      <c r="D671" s="197" t="s">
        <v>7092</v>
      </c>
      <c r="E671" s="170" t="s">
        <v>7091</v>
      </c>
      <c r="F671" s="197" t="s">
        <v>521</v>
      </c>
      <c r="G671" s="197" t="s">
        <v>6962</v>
      </c>
      <c r="H671" s="197" t="s">
        <v>6856</v>
      </c>
      <c r="I671" s="197" t="s">
        <v>6851</v>
      </c>
    </row>
    <row r="672" spans="2:9" ht="31.5" x14ac:dyDescent="0.25">
      <c r="B672" s="170" t="s">
        <v>7385</v>
      </c>
      <c r="C672" s="986" t="s">
        <v>4876</v>
      </c>
      <c r="D672" s="197" t="s">
        <v>7092</v>
      </c>
      <c r="E672" s="170" t="s">
        <v>7091</v>
      </c>
      <c r="F672" s="197" t="s">
        <v>521</v>
      </c>
      <c r="G672" s="197" t="s">
        <v>6962</v>
      </c>
      <c r="H672" s="197" t="s">
        <v>6856</v>
      </c>
      <c r="I672" s="197" t="s">
        <v>6851</v>
      </c>
    </row>
    <row r="673" spans="2:9" ht="31.5" x14ac:dyDescent="0.25">
      <c r="B673" s="170" t="s">
        <v>7394</v>
      </c>
      <c r="C673" s="988" t="s">
        <v>4876</v>
      </c>
      <c r="D673" s="197" t="s">
        <v>7088</v>
      </c>
      <c r="E673" s="170" t="s">
        <v>7087</v>
      </c>
      <c r="F673" s="197" t="s">
        <v>6860</v>
      </c>
      <c r="G673" s="197" t="s">
        <v>6902</v>
      </c>
      <c r="H673" s="197" t="s">
        <v>6856</v>
      </c>
      <c r="I673" s="197" t="s">
        <v>6851</v>
      </c>
    </row>
    <row r="674" spans="2:9" ht="31.5" x14ac:dyDescent="0.25">
      <c r="B674" s="170" t="s">
        <v>7393</v>
      </c>
      <c r="C674" s="986" t="s">
        <v>4876</v>
      </c>
      <c r="D674" s="197" t="s">
        <v>7088</v>
      </c>
      <c r="E674" s="170" t="s">
        <v>7087</v>
      </c>
      <c r="F674" s="197" t="s">
        <v>6860</v>
      </c>
      <c r="G674" s="197" t="s">
        <v>6902</v>
      </c>
      <c r="H674" s="197" t="s">
        <v>6856</v>
      </c>
      <c r="I674" s="197" t="s">
        <v>6851</v>
      </c>
    </row>
    <row r="675" spans="2:9" ht="31.5" x14ac:dyDescent="0.25">
      <c r="B675" s="170" t="s">
        <v>7328</v>
      </c>
      <c r="C675" s="988" t="s">
        <v>4876</v>
      </c>
      <c r="D675" s="197" t="s">
        <v>7088</v>
      </c>
      <c r="E675" s="170" t="s">
        <v>7087</v>
      </c>
      <c r="F675" s="197" t="s">
        <v>6860</v>
      </c>
      <c r="G675" s="197" t="s">
        <v>6902</v>
      </c>
      <c r="H675" s="197" t="s">
        <v>6856</v>
      </c>
      <c r="I675" s="197" t="s">
        <v>6851</v>
      </c>
    </row>
    <row r="676" spans="2:9" ht="31.5" x14ac:dyDescent="0.25">
      <c r="B676" s="170" t="s">
        <v>7390</v>
      </c>
      <c r="C676" s="986" t="s">
        <v>4876</v>
      </c>
      <c r="D676" s="197" t="s">
        <v>7088</v>
      </c>
      <c r="E676" s="170" t="s">
        <v>7087</v>
      </c>
      <c r="F676" s="197" t="s">
        <v>6860</v>
      </c>
      <c r="G676" s="197" t="s">
        <v>6902</v>
      </c>
      <c r="H676" s="197" t="s">
        <v>6856</v>
      </c>
      <c r="I676" s="197" t="s">
        <v>6851</v>
      </c>
    </row>
    <row r="677" spans="2:9" ht="31.5" x14ac:dyDescent="0.25">
      <c r="B677" s="170" t="s">
        <v>7326</v>
      </c>
      <c r="C677" s="988" t="s">
        <v>4876</v>
      </c>
      <c r="D677" s="197" t="s">
        <v>7088</v>
      </c>
      <c r="E677" s="170" t="s">
        <v>7087</v>
      </c>
      <c r="F677" s="197" t="s">
        <v>6860</v>
      </c>
      <c r="G677" s="197" t="s">
        <v>6902</v>
      </c>
      <c r="H677" s="197" t="s">
        <v>6856</v>
      </c>
      <c r="I677" s="197" t="s">
        <v>6851</v>
      </c>
    </row>
    <row r="678" spans="2:9" ht="31.5" x14ac:dyDescent="0.25">
      <c r="B678" s="170" t="s">
        <v>7382</v>
      </c>
      <c r="C678" s="986" t="s">
        <v>4876</v>
      </c>
      <c r="D678" s="197" t="s">
        <v>7088</v>
      </c>
      <c r="E678" s="170" t="s">
        <v>7087</v>
      </c>
      <c r="F678" s="197" t="s">
        <v>6860</v>
      </c>
      <c r="G678" s="197" t="s">
        <v>6902</v>
      </c>
      <c r="H678" s="197" t="s">
        <v>6856</v>
      </c>
      <c r="I678" s="197" t="s">
        <v>6851</v>
      </c>
    </row>
    <row r="679" spans="2:9" ht="31.5" x14ac:dyDescent="0.25">
      <c r="B679" s="170" t="s">
        <v>7381</v>
      </c>
      <c r="C679" s="988" t="s">
        <v>4876</v>
      </c>
      <c r="D679" s="197" t="s">
        <v>7088</v>
      </c>
      <c r="E679" s="170" t="s">
        <v>7087</v>
      </c>
      <c r="F679" s="197" t="s">
        <v>6860</v>
      </c>
      <c r="G679" s="197" t="s">
        <v>6902</v>
      </c>
      <c r="H679" s="197" t="s">
        <v>6856</v>
      </c>
      <c r="I679" s="197" t="s">
        <v>6851</v>
      </c>
    </row>
    <row r="680" spans="2:9" ht="31.5" x14ac:dyDescent="0.25">
      <c r="B680" s="170" t="s">
        <v>7380</v>
      </c>
      <c r="C680" s="986" t="s">
        <v>4876</v>
      </c>
      <c r="D680" s="197" t="s">
        <v>7088</v>
      </c>
      <c r="E680" s="170" t="s">
        <v>7087</v>
      </c>
      <c r="F680" s="197" t="s">
        <v>6860</v>
      </c>
      <c r="G680" s="197" t="s">
        <v>6902</v>
      </c>
      <c r="H680" s="197" t="s">
        <v>6856</v>
      </c>
      <c r="I680" s="197" t="s">
        <v>6851</v>
      </c>
    </row>
    <row r="681" spans="2:9" ht="31.5" x14ac:dyDescent="0.25">
      <c r="B681" s="170" t="s">
        <v>7387</v>
      </c>
      <c r="C681" s="988" t="s">
        <v>4876</v>
      </c>
      <c r="D681" s="197" t="s">
        <v>7084</v>
      </c>
      <c r="E681" s="170" t="s">
        <v>7083</v>
      </c>
      <c r="F681" s="197" t="s">
        <v>521</v>
      </c>
      <c r="G681" s="197" t="s">
        <v>6962</v>
      </c>
      <c r="H681" s="197" t="s">
        <v>6856</v>
      </c>
      <c r="I681" s="197" t="s">
        <v>6851</v>
      </c>
    </row>
    <row r="682" spans="2:9" ht="31.5" x14ac:dyDescent="0.25">
      <c r="B682" s="170" t="s">
        <v>7323</v>
      </c>
      <c r="C682" s="986" t="s">
        <v>4876</v>
      </c>
      <c r="D682" s="197" t="s">
        <v>7084</v>
      </c>
      <c r="E682" s="170" t="s">
        <v>7083</v>
      </c>
      <c r="F682" s="197" t="s">
        <v>521</v>
      </c>
      <c r="G682" s="197" t="s">
        <v>6962</v>
      </c>
      <c r="H682" s="197" t="s">
        <v>6856</v>
      </c>
      <c r="I682" s="197" t="s">
        <v>6851</v>
      </c>
    </row>
    <row r="683" spans="2:9" ht="31.5" x14ac:dyDescent="0.25">
      <c r="B683" s="170" t="s">
        <v>7385</v>
      </c>
      <c r="C683" s="988" t="s">
        <v>4876</v>
      </c>
      <c r="D683" s="197" t="s">
        <v>7084</v>
      </c>
      <c r="E683" s="170" t="s">
        <v>7083</v>
      </c>
      <c r="F683" s="197" t="s">
        <v>521</v>
      </c>
      <c r="G683" s="197" t="s">
        <v>6962</v>
      </c>
      <c r="H683" s="197" t="s">
        <v>6856</v>
      </c>
      <c r="I683" s="197" t="s">
        <v>6851</v>
      </c>
    </row>
    <row r="684" spans="2:9" ht="31.5" x14ac:dyDescent="0.25">
      <c r="B684" s="170" t="s">
        <v>7394</v>
      </c>
      <c r="C684" s="170" t="s">
        <v>4904</v>
      </c>
      <c r="D684" s="197" t="s">
        <v>7082</v>
      </c>
      <c r="E684" s="170" t="s">
        <v>7081</v>
      </c>
      <c r="F684" s="197" t="s">
        <v>521</v>
      </c>
      <c r="G684" s="197" t="s">
        <v>6991</v>
      </c>
      <c r="H684" s="197" t="s">
        <v>6980</v>
      </c>
      <c r="I684" s="197" t="s">
        <v>6977</v>
      </c>
    </row>
    <row r="685" spans="2:9" ht="31.5" x14ac:dyDescent="0.25">
      <c r="B685" s="170" t="s">
        <v>7393</v>
      </c>
      <c r="C685" s="170" t="s">
        <v>4904</v>
      </c>
      <c r="D685" s="197" t="s">
        <v>7082</v>
      </c>
      <c r="E685" s="170" t="s">
        <v>7081</v>
      </c>
      <c r="F685" s="197" t="s">
        <v>521</v>
      </c>
      <c r="G685" s="197" t="s">
        <v>6991</v>
      </c>
      <c r="H685" s="197" t="s">
        <v>6980</v>
      </c>
      <c r="I685" s="197" t="s">
        <v>6977</v>
      </c>
    </row>
    <row r="686" spans="2:9" ht="31.5" x14ac:dyDescent="0.25">
      <c r="B686" s="170" t="s">
        <v>7328</v>
      </c>
      <c r="C686" s="170" t="s">
        <v>4904</v>
      </c>
      <c r="D686" s="197" t="s">
        <v>7082</v>
      </c>
      <c r="E686" s="170" t="s">
        <v>7081</v>
      </c>
      <c r="F686" s="197" t="s">
        <v>521</v>
      </c>
      <c r="G686" s="197" t="s">
        <v>6991</v>
      </c>
      <c r="H686" s="197" t="s">
        <v>6980</v>
      </c>
      <c r="I686" s="197" t="s">
        <v>6977</v>
      </c>
    </row>
    <row r="687" spans="2:9" ht="31.5" x14ac:dyDescent="0.25">
      <c r="B687" s="170" t="s">
        <v>7390</v>
      </c>
      <c r="C687" s="170" t="s">
        <v>4904</v>
      </c>
      <c r="D687" s="197" t="s">
        <v>7082</v>
      </c>
      <c r="E687" s="170" t="s">
        <v>7081</v>
      </c>
      <c r="F687" s="197" t="s">
        <v>521</v>
      </c>
      <c r="G687" s="197" t="s">
        <v>6991</v>
      </c>
      <c r="H687" s="197" t="s">
        <v>6980</v>
      </c>
      <c r="I687" s="197" t="s">
        <v>6977</v>
      </c>
    </row>
    <row r="688" spans="2:9" ht="31.5" x14ac:dyDescent="0.25">
      <c r="B688" s="170" t="s">
        <v>7326</v>
      </c>
      <c r="C688" s="170" t="s">
        <v>4904</v>
      </c>
      <c r="D688" s="197" t="s">
        <v>7082</v>
      </c>
      <c r="E688" s="170" t="s">
        <v>7081</v>
      </c>
      <c r="F688" s="197" t="s">
        <v>521</v>
      </c>
      <c r="G688" s="197" t="s">
        <v>6991</v>
      </c>
      <c r="H688" s="197" t="s">
        <v>6980</v>
      </c>
      <c r="I688" s="197" t="s">
        <v>6977</v>
      </c>
    </row>
    <row r="689" spans="2:9" ht="31.5" x14ac:dyDescent="0.25">
      <c r="B689" s="170" t="s">
        <v>7325</v>
      </c>
      <c r="C689" s="170" t="s">
        <v>4904</v>
      </c>
      <c r="D689" s="197" t="s">
        <v>7082</v>
      </c>
      <c r="E689" s="170" t="s">
        <v>7081</v>
      </c>
      <c r="F689" s="197" t="s">
        <v>521</v>
      </c>
      <c r="G689" s="197" t="s">
        <v>6991</v>
      </c>
      <c r="H689" s="197" t="s">
        <v>6980</v>
      </c>
      <c r="I689" s="197" t="s">
        <v>6977</v>
      </c>
    </row>
    <row r="690" spans="2:9" ht="31.5" x14ac:dyDescent="0.25">
      <c r="B690" s="170" t="s">
        <v>7387</v>
      </c>
      <c r="C690" s="170" t="s">
        <v>4904</v>
      </c>
      <c r="D690" s="197" t="s">
        <v>7082</v>
      </c>
      <c r="E690" s="170" t="s">
        <v>7081</v>
      </c>
      <c r="F690" s="197" t="s">
        <v>521</v>
      </c>
      <c r="G690" s="197" t="s">
        <v>6991</v>
      </c>
      <c r="H690" s="197" t="s">
        <v>6980</v>
      </c>
      <c r="I690" s="197" t="s">
        <v>6977</v>
      </c>
    </row>
    <row r="691" spans="2:9" ht="31.5" x14ac:dyDescent="0.25">
      <c r="B691" s="170" t="s">
        <v>7385</v>
      </c>
      <c r="C691" s="986" t="s">
        <v>4876</v>
      </c>
      <c r="D691" s="197" t="s">
        <v>7082</v>
      </c>
      <c r="E691" s="170" t="s">
        <v>7081</v>
      </c>
      <c r="F691" s="197" t="s">
        <v>521</v>
      </c>
      <c r="G691" s="197" t="s">
        <v>6991</v>
      </c>
      <c r="H691" s="197" t="s">
        <v>6980</v>
      </c>
      <c r="I691" s="197" t="s">
        <v>6977</v>
      </c>
    </row>
    <row r="692" spans="2:9" ht="31.5" x14ac:dyDescent="0.25">
      <c r="B692" s="170" t="s">
        <v>7382</v>
      </c>
      <c r="C692" s="988" t="s">
        <v>4876</v>
      </c>
      <c r="D692" s="197" t="s">
        <v>7082</v>
      </c>
      <c r="E692" s="170" t="s">
        <v>7081</v>
      </c>
      <c r="F692" s="197" t="s">
        <v>521</v>
      </c>
      <c r="G692" s="197" t="s">
        <v>6991</v>
      </c>
      <c r="H692" s="197" t="s">
        <v>6980</v>
      </c>
      <c r="I692" s="197" t="s">
        <v>6977</v>
      </c>
    </row>
    <row r="693" spans="2:9" ht="31.5" x14ac:dyDescent="0.25">
      <c r="B693" s="170" t="s">
        <v>7381</v>
      </c>
      <c r="C693" s="170" t="s">
        <v>4904</v>
      </c>
      <c r="D693" s="197" t="s">
        <v>7082</v>
      </c>
      <c r="E693" s="170" t="s">
        <v>7081</v>
      </c>
      <c r="F693" s="197" t="s">
        <v>521</v>
      </c>
      <c r="G693" s="197" t="s">
        <v>6991</v>
      </c>
      <c r="H693" s="197" t="s">
        <v>6980</v>
      </c>
      <c r="I693" s="197" t="s">
        <v>6977</v>
      </c>
    </row>
    <row r="694" spans="2:9" ht="31.5" x14ac:dyDescent="0.25">
      <c r="B694" s="170" t="s">
        <v>7380</v>
      </c>
      <c r="C694" s="170" t="s">
        <v>4904</v>
      </c>
      <c r="D694" s="197" t="s">
        <v>7082</v>
      </c>
      <c r="E694" s="170" t="s">
        <v>7081</v>
      </c>
      <c r="F694" s="197" t="s">
        <v>521</v>
      </c>
      <c r="G694" s="197" t="s">
        <v>6991</v>
      </c>
      <c r="H694" s="197" t="s">
        <v>6980</v>
      </c>
      <c r="I694" s="197" t="s">
        <v>6977</v>
      </c>
    </row>
    <row r="695" spans="2:9" ht="31.5" x14ac:dyDescent="0.25">
      <c r="B695" s="170" t="s">
        <v>7394</v>
      </c>
      <c r="C695" s="170" t="s">
        <v>4904</v>
      </c>
      <c r="D695" s="197" t="s">
        <v>7078</v>
      </c>
      <c r="E695" s="170" t="s">
        <v>7077</v>
      </c>
      <c r="F695" s="197" t="s">
        <v>7072</v>
      </c>
      <c r="G695" s="197" t="s">
        <v>6893</v>
      </c>
      <c r="H695" s="197" t="s">
        <v>6980</v>
      </c>
      <c r="I695" s="197" t="s">
        <v>6977</v>
      </c>
    </row>
    <row r="696" spans="2:9" ht="31.5" x14ac:dyDescent="0.25">
      <c r="B696" s="170" t="s">
        <v>7393</v>
      </c>
      <c r="C696" s="170" t="s">
        <v>4904</v>
      </c>
      <c r="D696" s="197" t="s">
        <v>7078</v>
      </c>
      <c r="E696" s="170" t="s">
        <v>7077</v>
      </c>
      <c r="F696" s="197" t="s">
        <v>7072</v>
      </c>
      <c r="G696" s="197" t="s">
        <v>6893</v>
      </c>
      <c r="H696" s="197" t="s">
        <v>6980</v>
      </c>
      <c r="I696" s="197" t="s">
        <v>6977</v>
      </c>
    </row>
    <row r="697" spans="2:9" ht="31.5" x14ac:dyDescent="0.25">
      <c r="B697" s="170" t="s">
        <v>7328</v>
      </c>
      <c r="C697" s="170" t="s">
        <v>4904</v>
      </c>
      <c r="D697" s="197" t="s">
        <v>7078</v>
      </c>
      <c r="E697" s="170" t="s">
        <v>7077</v>
      </c>
      <c r="F697" s="197" t="s">
        <v>7072</v>
      </c>
      <c r="G697" s="197" t="s">
        <v>6893</v>
      </c>
      <c r="H697" s="197" t="s">
        <v>6980</v>
      </c>
      <c r="I697" s="197" t="s">
        <v>6977</v>
      </c>
    </row>
    <row r="698" spans="2:9" ht="31.5" x14ac:dyDescent="0.25">
      <c r="B698" s="170" t="s">
        <v>7390</v>
      </c>
      <c r="C698" s="170" t="s">
        <v>4904</v>
      </c>
      <c r="D698" s="197" t="s">
        <v>7078</v>
      </c>
      <c r="E698" s="170" t="s">
        <v>7077</v>
      </c>
      <c r="F698" s="197" t="s">
        <v>7072</v>
      </c>
      <c r="G698" s="197" t="s">
        <v>6893</v>
      </c>
      <c r="H698" s="197" t="s">
        <v>6980</v>
      </c>
      <c r="I698" s="197" t="s">
        <v>6977</v>
      </c>
    </row>
    <row r="699" spans="2:9" ht="31.5" x14ac:dyDescent="0.25">
      <c r="B699" s="170" t="s">
        <v>7326</v>
      </c>
      <c r="C699" s="170" t="s">
        <v>4904</v>
      </c>
      <c r="D699" s="197" t="s">
        <v>7078</v>
      </c>
      <c r="E699" s="170" t="s">
        <v>7077</v>
      </c>
      <c r="F699" s="197" t="s">
        <v>7072</v>
      </c>
      <c r="G699" s="197" t="s">
        <v>6893</v>
      </c>
      <c r="H699" s="197" t="s">
        <v>6980</v>
      </c>
      <c r="I699" s="197" t="s">
        <v>6977</v>
      </c>
    </row>
    <row r="700" spans="2:9" ht="31.5" x14ac:dyDescent="0.25">
      <c r="B700" s="170" t="s">
        <v>7325</v>
      </c>
      <c r="C700" s="170" t="s">
        <v>4904</v>
      </c>
      <c r="D700" s="197" t="s">
        <v>7078</v>
      </c>
      <c r="E700" s="170" t="s">
        <v>7077</v>
      </c>
      <c r="F700" s="197" t="s">
        <v>7072</v>
      </c>
      <c r="G700" s="197" t="s">
        <v>6893</v>
      </c>
      <c r="H700" s="197" t="s">
        <v>6980</v>
      </c>
      <c r="I700" s="197" t="s">
        <v>6977</v>
      </c>
    </row>
    <row r="701" spans="2:9" ht="31.5" x14ac:dyDescent="0.25">
      <c r="B701" s="170" t="s">
        <v>7387</v>
      </c>
      <c r="C701" s="986" t="s">
        <v>4876</v>
      </c>
      <c r="D701" s="197" t="s">
        <v>7078</v>
      </c>
      <c r="E701" s="170" t="s">
        <v>7077</v>
      </c>
      <c r="F701" s="197" t="s">
        <v>7072</v>
      </c>
      <c r="G701" s="197" t="s">
        <v>6893</v>
      </c>
      <c r="H701" s="197" t="s">
        <v>6980</v>
      </c>
      <c r="I701" s="197" t="s">
        <v>6977</v>
      </c>
    </row>
    <row r="702" spans="2:9" ht="31.5" x14ac:dyDescent="0.25">
      <c r="B702" s="170" t="s">
        <v>7323</v>
      </c>
      <c r="C702" s="988" t="s">
        <v>4876</v>
      </c>
      <c r="D702" s="197" t="s">
        <v>7078</v>
      </c>
      <c r="E702" s="170" t="s">
        <v>7077</v>
      </c>
      <c r="F702" s="197" t="s">
        <v>7072</v>
      </c>
      <c r="G702" s="197" t="s">
        <v>6893</v>
      </c>
      <c r="H702" s="197" t="s">
        <v>6980</v>
      </c>
      <c r="I702" s="197" t="s">
        <v>6977</v>
      </c>
    </row>
    <row r="703" spans="2:9" ht="31.5" x14ac:dyDescent="0.25">
      <c r="B703" s="170" t="s">
        <v>7385</v>
      </c>
      <c r="C703" s="986" t="s">
        <v>4876</v>
      </c>
      <c r="D703" s="197" t="s">
        <v>7078</v>
      </c>
      <c r="E703" s="170" t="s">
        <v>7077</v>
      </c>
      <c r="F703" s="197" t="s">
        <v>7072</v>
      </c>
      <c r="G703" s="197" t="s">
        <v>6893</v>
      </c>
      <c r="H703" s="197" t="s">
        <v>6980</v>
      </c>
      <c r="I703" s="197" t="s">
        <v>6977</v>
      </c>
    </row>
    <row r="704" spans="2:9" ht="31.5" x14ac:dyDescent="0.25">
      <c r="B704" s="170" t="s">
        <v>7382</v>
      </c>
      <c r="C704" s="170" t="s">
        <v>4904</v>
      </c>
      <c r="D704" s="197" t="s">
        <v>7078</v>
      </c>
      <c r="E704" s="170" t="s">
        <v>7077</v>
      </c>
      <c r="F704" s="197" t="s">
        <v>7072</v>
      </c>
      <c r="G704" s="197" t="s">
        <v>6893</v>
      </c>
      <c r="H704" s="197" t="s">
        <v>6980</v>
      </c>
      <c r="I704" s="197" t="s">
        <v>6977</v>
      </c>
    </row>
    <row r="705" spans="2:9" ht="31.5" x14ac:dyDescent="0.25">
      <c r="B705" s="170" t="s">
        <v>7381</v>
      </c>
      <c r="C705" s="170" t="s">
        <v>4904</v>
      </c>
      <c r="D705" s="197" t="s">
        <v>7078</v>
      </c>
      <c r="E705" s="170" t="s">
        <v>7077</v>
      </c>
      <c r="F705" s="197" t="s">
        <v>7072</v>
      </c>
      <c r="G705" s="197" t="s">
        <v>6893</v>
      </c>
      <c r="H705" s="197" t="s">
        <v>6980</v>
      </c>
      <c r="I705" s="197" t="s">
        <v>6977</v>
      </c>
    </row>
    <row r="706" spans="2:9" ht="31.5" x14ac:dyDescent="0.25">
      <c r="B706" s="170" t="s">
        <v>7380</v>
      </c>
      <c r="C706" s="170" t="s">
        <v>4904</v>
      </c>
      <c r="D706" s="197" t="s">
        <v>7078</v>
      </c>
      <c r="E706" s="170" t="s">
        <v>7077</v>
      </c>
      <c r="F706" s="197" t="s">
        <v>7072</v>
      </c>
      <c r="G706" s="197" t="s">
        <v>6893</v>
      </c>
      <c r="H706" s="197" t="s">
        <v>6980</v>
      </c>
      <c r="I706" s="197" t="s">
        <v>6977</v>
      </c>
    </row>
    <row r="707" spans="2:9" ht="31.5" x14ac:dyDescent="0.25">
      <c r="B707" s="170" t="s">
        <v>7390</v>
      </c>
      <c r="C707" s="988" t="s">
        <v>4876</v>
      </c>
      <c r="D707" s="197" t="s">
        <v>7074</v>
      </c>
      <c r="E707" s="170" t="s">
        <v>7073</v>
      </c>
      <c r="F707" s="197" t="s">
        <v>7072</v>
      </c>
      <c r="G707" s="197" t="s">
        <v>6866</v>
      </c>
      <c r="H707" s="197" t="s">
        <v>6856</v>
      </c>
      <c r="I707" s="197" t="s">
        <v>6851</v>
      </c>
    </row>
    <row r="708" spans="2:9" ht="31.5" x14ac:dyDescent="0.25">
      <c r="B708" s="170" t="s">
        <v>7326</v>
      </c>
      <c r="C708" s="986" t="s">
        <v>4876</v>
      </c>
      <c r="D708" s="197" t="s">
        <v>7074</v>
      </c>
      <c r="E708" s="170" t="s">
        <v>7073</v>
      </c>
      <c r="F708" s="197" t="s">
        <v>7072</v>
      </c>
      <c r="G708" s="197" t="s">
        <v>6866</v>
      </c>
      <c r="H708" s="197" t="s">
        <v>6856</v>
      </c>
      <c r="I708" s="197" t="s">
        <v>6851</v>
      </c>
    </row>
    <row r="709" spans="2:9" ht="31.5" x14ac:dyDescent="0.25">
      <c r="B709" s="170" t="s">
        <v>7325</v>
      </c>
      <c r="C709" s="988" t="s">
        <v>4876</v>
      </c>
      <c r="D709" s="197" t="s">
        <v>7074</v>
      </c>
      <c r="E709" s="170" t="s">
        <v>7073</v>
      </c>
      <c r="F709" s="197" t="s">
        <v>7072</v>
      </c>
      <c r="G709" s="197" t="s">
        <v>6866</v>
      </c>
      <c r="H709" s="197" t="s">
        <v>6856</v>
      </c>
      <c r="I709" s="197" t="s">
        <v>6851</v>
      </c>
    </row>
    <row r="710" spans="2:9" ht="31.5" x14ac:dyDescent="0.25">
      <c r="B710" s="170" t="s">
        <v>7387</v>
      </c>
      <c r="C710" s="986" t="s">
        <v>4876</v>
      </c>
      <c r="D710" s="197" t="s">
        <v>7074</v>
      </c>
      <c r="E710" s="170" t="s">
        <v>7073</v>
      </c>
      <c r="F710" s="197" t="s">
        <v>7072</v>
      </c>
      <c r="G710" s="197" t="s">
        <v>6866</v>
      </c>
      <c r="H710" s="197" t="s">
        <v>6856</v>
      </c>
      <c r="I710" s="197" t="s">
        <v>6851</v>
      </c>
    </row>
    <row r="711" spans="2:9" ht="31.5" x14ac:dyDescent="0.25">
      <c r="B711" s="170" t="s">
        <v>7394</v>
      </c>
      <c r="C711" s="988" t="s">
        <v>4876</v>
      </c>
      <c r="D711" s="197" t="s">
        <v>7069</v>
      </c>
      <c r="E711" s="170" t="s">
        <v>7068</v>
      </c>
      <c r="F711" s="197" t="s">
        <v>521</v>
      </c>
      <c r="G711" s="197" t="s">
        <v>6962</v>
      </c>
      <c r="H711" s="197" t="s">
        <v>6856</v>
      </c>
      <c r="I711" s="197" t="s">
        <v>6851</v>
      </c>
    </row>
    <row r="712" spans="2:9" ht="31.5" x14ac:dyDescent="0.25">
      <c r="B712" s="170" t="s">
        <v>7393</v>
      </c>
      <c r="C712" s="986" t="s">
        <v>4876</v>
      </c>
      <c r="D712" s="197" t="s">
        <v>7069</v>
      </c>
      <c r="E712" s="170" t="s">
        <v>7068</v>
      </c>
      <c r="F712" s="197" t="s">
        <v>521</v>
      </c>
      <c r="G712" s="197" t="s">
        <v>6962</v>
      </c>
      <c r="H712" s="197" t="s">
        <v>6856</v>
      </c>
      <c r="I712" s="197" t="s">
        <v>6851</v>
      </c>
    </row>
    <row r="713" spans="2:9" ht="31.5" x14ac:dyDescent="0.25">
      <c r="B713" s="170" t="s">
        <v>7328</v>
      </c>
      <c r="C713" s="988" t="s">
        <v>4876</v>
      </c>
      <c r="D713" s="197" t="s">
        <v>7069</v>
      </c>
      <c r="E713" s="170" t="s">
        <v>7068</v>
      </c>
      <c r="F713" s="197" t="s">
        <v>521</v>
      </c>
      <c r="G713" s="197" t="s">
        <v>6962</v>
      </c>
      <c r="H713" s="197" t="s">
        <v>6856</v>
      </c>
      <c r="I713" s="197" t="s">
        <v>6851</v>
      </c>
    </row>
    <row r="714" spans="2:9" ht="31.5" x14ac:dyDescent="0.25">
      <c r="B714" s="170" t="s">
        <v>7390</v>
      </c>
      <c r="C714" s="986" t="s">
        <v>4876</v>
      </c>
      <c r="D714" s="197" t="s">
        <v>7069</v>
      </c>
      <c r="E714" s="170" t="s">
        <v>7068</v>
      </c>
      <c r="F714" s="197" t="s">
        <v>521</v>
      </c>
      <c r="G714" s="197" t="s">
        <v>6962</v>
      </c>
      <c r="H714" s="197" t="s">
        <v>6856</v>
      </c>
      <c r="I714" s="197" t="s">
        <v>6851</v>
      </c>
    </row>
    <row r="715" spans="2:9" ht="31.5" x14ac:dyDescent="0.25">
      <c r="B715" s="170" t="s">
        <v>7380</v>
      </c>
      <c r="C715" s="988" t="s">
        <v>4876</v>
      </c>
      <c r="D715" s="197" t="s">
        <v>7069</v>
      </c>
      <c r="E715" s="170" t="s">
        <v>7068</v>
      </c>
      <c r="F715" s="197" t="s">
        <v>521</v>
      </c>
      <c r="G715" s="197" t="s">
        <v>6962</v>
      </c>
      <c r="H715" s="197" t="s">
        <v>6856</v>
      </c>
      <c r="I715" s="197" t="s">
        <v>6851</v>
      </c>
    </row>
    <row r="716" spans="2:9" ht="31.5" x14ac:dyDescent="0.25">
      <c r="B716" s="170" t="s">
        <v>7394</v>
      </c>
      <c r="C716" s="986" t="s">
        <v>4876</v>
      </c>
      <c r="D716" s="197" t="s">
        <v>7065</v>
      </c>
      <c r="E716" s="170" t="s">
        <v>7064</v>
      </c>
      <c r="F716" s="197" t="s">
        <v>521</v>
      </c>
      <c r="G716" s="197" t="s">
        <v>6991</v>
      </c>
      <c r="H716" s="197" t="s">
        <v>6856</v>
      </c>
      <c r="I716" s="197" t="s">
        <v>6851</v>
      </c>
    </row>
    <row r="717" spans="2:9" ht="31.5" x14ac:dyDescent="0.25">
      <c r="B717" s="170" t="s">
        <v>7393</v>
      </c>
      <c r="C717" s="988" t="s">
        <v>4876</v>
      </c>
      <c r="D717" s="197" t="s">
        <v>7065</v>
      </c>
      <c r="E717" s="170" t="s">
        <v>7064</v>
      </c>
      <c r="F717" s="197" t="s">
        <v>521</v>
      </c>
      <c r="G717" s="197" t="s">
        <v>6991</v>
      </c>
      <c r="H717" s="197" t="s">
        <v>6856</v>
      </c>
      <c r="I717" s="197" t="s">
        <v>6851</v>
      </c>
    </row>
    <row r="718" spans="2:9" ht="31.5" x14ac:dyDescent="0.25">
      <c r="B718" s="170" t="s">
        <v>7328</v>
      </c>
      <c r="C718" s="986" t="s">
        <v>4876</v>
      </c>
      <c r="D718" s="197" t="s">
        <v>7065</v>
      </c>
      <c r="E718" s="170" t="s">
        <v>7064</v>
      </c>
      <c r="F718" s="197" t="s">
        <v>521</v>
      </c>
      <c r="G718" s="197" t="s">
        <v>6991</v>
      </c>
      <c r="H718" s="197" t="s">
        <v>6856</v>
      </c>
      <c r="I718" s="197" t="s">
        <v>6851</v>
      </c>
    </row>
    <row r="719" spans="2:9" ht="31.5" x14ac:dyDescent="0.25">
      <c r="B719" s="170" t="s">
        <v>7390</v>
      </c>
      <c r="C719" s="988" t="s">
        <v>4876</v>
      </c>
      <c r="D719" s="197" t="s">
        <v>7065</v>
      </c>
      <c r="E719" s="170" t="s">
        <v>7064</v>
      </c>
      <c r="F719" s="197" t="s">
        <v>521</v>
      </c>
      <c r="G719" s="197" t="s">
        <v>6991</v>
      </c>
      <c r="H719" s="197" t="s">
        <v>6856</v>
      </c>
      <c r="I719" s="197" t="s">
        <v>6851</v>
      </c>
    </row>
    <row r="720" spans="2:9" ht="31.5" x14ac:dyDescent="0.25">
      <c r="B720" s="170" t="s">
        <v>7326</v>
      </c>
      <c r="C720" s="986" t="s">
        <v>4876</v>
      </c>
      <c r="D720" s="197" t="s">
        <v>7065</v>
      </c>
      <c r="E720" s="170" t="s">
        <v>7064</v>
      </c>
      <c r="F720" s="197" t="s">
        <v>521</v>
      </c>
      <c r="G720" s="197" t="s">
        <v>6991</v>
      </c>
      <c r="H720" s="197" t="s">
        <v>6856</v>
      </c>
      <c r="I720" s="197" t="s">
        <v>6851</v>
      </c>
    </row>
    <row r="721" spans="2:9" ht="31.5" x14ac:dyDescent="0.25">
      <c r="B721" s="170" t="s">
        <v>7381</v>
      </c>
      <c r="C721" s="988" t="s">
        <v>4876</v>
      </c>
      <c r="D721" s="197" t="s">
        <v>7065</v>
      </c>
      <c r="E721" s="170" t="s">
        <v>7064</v>
      </c>
      <c r="F721" s="197" t="s">
        <v>521</v>
      </c>
      <c r="G721" s="197" t="s">
        <v>6991</v>
      </c>
      <c r="H721" s="197" t="s">
        <v>6856</v>
      </c>
      <c r="I721" s="197" t="s">
        <v>6851</v>
      </c>
    </row>
    <row r="722" spans="2:9" ht="31.5" x14ac:dyDescent="0.25">
      <c r="B722" s="170" t="s">
        <v>7380</v>
      </c>
      <c r="C722" s="986" t="s">
        <v>4876</v>
      </c>
      <c r="D722" s="197" t="s">
        <v>7065</v>
      </c>
      <c r="E722" s="170" t="s">
        <v>7064</v>
      </c>
      <c r="F722" s="197" t="s">
        <v>521</v>
      </c>
      <c r="G722" s="197" t="s">
        <v>6991</v>
      </c>
      <c r="H722" s="197" t="s">
        <v>6856</v>
      </c>
      <c r="I722" s="197" t="s">
        <v>6851</v>
      </c>
    </row>
    <row r="723" spans="2:9" ht="31.5" x14ac:dyDescent="0.25">
      <c r="B723" s="170" t="s">
        <v>7394</v>
      </c>
      <c r="C723" s="988" t="s">
        <v>4876</v>
      </c>
      <c r="D723" s="197" t="s">
        <v>7062</v>
      </c>
      <c r="E723" s="170" t="s">
        <v>7061</v>
      </c>
      <c r="F723" s="197" t="s">
        <v>6860</v>
      </c>
      <c r="G723" s="197" t="s">
        <v>6902</v>
      </c>
      <c r="H723" s="197" t="s">
        <v>6856</v>
      </c>
      <c r="I723" s="197" t="s">
        <v>6851</v>
      </c>
    </row>
    <row r="724" spans="2:9" ht="31.5" x14ac:dyDescent="0.25">
      <c r="B724" s="170" t="s">
        <v>7393</v>
      </c>
      <c r="C724" s="986" t="s">
        <v>4876</v>
      </c>
      <c r="D724" s="197" t="s">
        <v>7062</v>
      </c>
      <c r="E724" s="170" t="s">
        <v>7061</v>
      </c>
      <c r="F724" s="197" t="s">
        <v>6860</v>
      </c>
      <c r="G724" s="197" t="s">
        <v>6902</v>
      </c>
      <c r="H724" s="197" t="s">
        <v>6856</v>
      </c>
      <c r="I724" s="197" t="s">
        <v>6851</v>
      </c>
    </row>
    <row r="725" spans="2:9" ht="31.5" x14ac:dyDescent="0.25">
      <c r="B725" s="170" t="s">
        <v>7328</v>
      </c>
      <c r="C725" s="988" t="s">
        <v>4876</v>
      </c>
      <c r="D725" s="197" t="s">
        <v>7062</v>
      </c>
      <c r="E725" s="170" t="s">
        <v>7061</v>
      </c>
      <c r="F725" s="197" t="s">
        <v>6860</v>
      </c>
      <c r="G725" s="197" t="s">
        <v>6902</v>
      </c>
      <c r="H725" s="197" t="s">
        <v>6856</v>
      </c>
      <c r="I725" s="197" t="s">
        <v>6851</v>
      </c>
    </row>
    <row r="726" spans="2:9" ht="31.5" x14ac:dyDescent="0.25">
      <c r="B726" s="170" t="s">
        <v>7382</v>
      </c>
      <c r="C726" s="986" t="s">
        <v>4876</v>
      </c>
      <c r="D726" s="197" t="s">
        <v>7062</v>
      </c>
      <c r="E726" s="170" t="s">
        <v>7061</v>
      </c>
      <c r="F726" s="197" t="s">
        <v>6860</v>
      </c>
      <c r="G726" s="197" t="s">
        <v>6902</v>
      </c>
      <c r="H726" s="197" t="s">
        <v>6856</v>
      </c>
      <c r="I726" s="197" t="s">
        <v>6851</v>
      </c>
    </row>
    <row r="727" spans="2:9" ht="31.5" x14ac:dyDescent="0.25">
      <c r="B727" s="170" t="s">
        <v>7381</v>
      </c>
      <c r="C727" s="988" t="s">
        <v>4876</v>
      </c>
      <c r="D727" s="197" t="s">
        <v>7062</v>
      </c>
      <c r="E727" s="170" t="s">
        <v>7061</v>
      </c>
      <c r="F727" s="197" t="s">
        <v>6860</v>
      </c>
      <c r="G727" s="197" t="s">
        <v>6902</v>
      </c>
      <c r="H727" s="197" t="s">
        <v>6856</v>
      </c>
      <c r="I727" s="197" t="s">
        <v>6851</v>
      </c>
    </row>
    <row r="728" spans="2:9" ht="31.5" x14ac:dyDescent="0.25">
      <c r="B728" s="170" t="s">
        <v>7380</v>
      </c>
      <c r="C728" s="986" t="s">
        <v>4876</v>
      </c>
      <c r="D728" s="197" t="s">
        <v>7062</v>
      </c>
      <c r="E728" s="170" t="s">
        <v>7061</v>
      </c>
      <c r="F728" s="197" t="s">
        <v>6860</v>
      </c>
      <c r="G728" s="197" t="s">
        <v>6902</v>
      </c>
      <c r="H728" s="197" t="s">
        <v>6856</v>
      </c>
      <c r="I728" s="197" t="s">
        <v>6851</v>
      </c>
    </row>
    <row r="729" spans="2:9" ht="31.5" x14ac:dyDescent="0.25">
      <c r="B729" s="170" t="s">
        <v>7394</v>
      </c>
      <c r="C729" s="988" t="s">
        <v>4876</v>
      </c>
      <c r="D729" s="197" t="s">
        <v>7060</v>
      </c>
      <c r="E729" s="170" t="s">
        <v>7059</v>
      </c>
      <c r="F729" s="197" t="s">
        <v>521</v>
      </c>
      <c r="G729" s="197" t="s">
        <v>6962</v>
      </c>
      <c r="H729" s="197" t="s">
        <v>6856</v>
      </c>
      <c r="I729" s="197" t="s">
        <v>6851</v>
      </c>
    </row>
    <row r="730" spans="2:9" ht="31.5" x14ac:dyDescent="0.25">
      <c r="B730" s="170" t="s">
        <v>7393</v>
      </c>
      <c r="C730" s="986" t="s">
        <v>4876</v>
      </c>
      <c r="D730" s="197" t="s">
        <v>7060</v>
      </c>
      <c r="E730" s="170" t="s">
        <v>7059</v>
      </c>
      <c r="F730" s="197" t="s">
        <v>521</v>
      </c>
      <c r="G730" s="197" t="s">
        <v>6962</v>
      </c>
      <c r="H730" s="197" t="s">
        <v>6856</v>
      </c>
      <c r="I730" s="197" t="s">
        <v>6851</v>
      </c>
    </row>
    <row r="731" spans="2:9" ht="31.5" x14ac:dyDescent="0.25">
      <c r="B731" s="170" t="s">
        <v>7328</v>
      </c>
      <c r="C731" s="988" t="s">
        <v>4876</v>
      </c>
      <c r="D731" s="197" t="s">
        <v>7060</v>
      </c>
      <c r="E731" s="170" t="s">
        <v>7059</v>
      </c>
      <c r="F731" s="197" t="s">
        <v>521</v>
      </c>
      <c r="G731" s="197" t="s">
        <v>6962</v>
      </c>
      <c r="H731" s="197" t="s">
        <v>6856</v>
      </c>
      <c r="I731" s="197" t="s">
        <v>6851</v>
      </c>
    </row>
    <row r="732" spans="2:9" ht="31.5" x14ac:dyDescent="0.25">
      <c r="B732" s="170" t="s">
        <v>7390</v>
      </c>
      <c r="C732" s="986" t="s">
        <v>4876</v>
      </c>
      <c r="D732" s="197" t="s">
        <v>7060</v>
      </c>
      <c r="E732" s="170" t="s">
        <v>7059</v>
      </c>
      <c r="F732" s="197" t="s">
        <v>521</v>
      </c>
      <c r="G732" s="197" t="s">
        <v>6962</v>
      </c>
      <c r="H732" s="197" t="s">
        <v>6856</v>
      </c>
      <c r="I732" s="197" t="s">
        <v>6851</v>
      </c>
    </row>
    <row r="733" spans="2:9" ht="31.5" x14ac:dyDescent="0.25">
      <c r="B733" s="170" t="s">
        <v>7380</v>
      </c>
      <c r="C733" s="988" t="s">
        <v>4876</v>
      </c>
      <c r="D733" s="197" t="s">
        <v>7060</v>
      </c>
      <c r="E733" s="170" t="s">
        <v>7059</v>
      </c>
      <c r="F733" s="197" t="s">
        <v>521</v>
      </c>
      <c r="G733" s="197" t="s">
        <v>6962</v>
      </c>
      <c r="H733" s="197" t="s">
        <v>6856</v>
      </c>
      <c r="I733" s="197" t="s">
        <v>6851</v>
      </c>
    </row>
    <row r="734" spans="2:9" ht="31.5" x14ac:dyDescent="0.25">
      <c r="B734" s="170" t="s">
        <v>7325</v>
      </c>
      <c r="C734" s="986" t="s">
        <v>4876</v>
      </c>
      <c r="D734" s="197" t="s">
        <v>7057</v>
      </c>
      <c r="E734" s="170" t="s">
        <v>7056</v>
      </c>
      <c r="F734" s="197" t="s">
        <v>521</v>
      </c>
      <c r="G734" s="197" t="s">
        <v>6962</v>
      </c>
      <c r="H734" s="197" t="s">
        <v>6856</v>
      </c>
      <c r="I734" s="197" t="s">
        <v>6851</v>
      </c>
    </row>
    <row r="735" spans="2:9" ht="31.5" x14ac:dyDescent="0.25">
      <c r="B735" s="170" t="s">
        <v>7387</v>
      </c>
      <c r="C735" s="988" t="s">
        <v>4876</v>
      </c>
      <c r="D735" s="197" t="s">
        <v>7057</v>
      </c>
      <c r="E735" s="170" t="s">
        <v>7056</v>
      </c>
      <c r="F735" s="197" t="s">
        <v>521</v>
      </c>
      <c r="G735" s="197" t="s">
        <v>6962</v>
      </c>
      <c r="H735" s="197" t="s">
        <v>6856</v>
      </c>
      <c r="I735" s="197" t="s">
        <v>6851</v>
      </c>
    </row>
    <row r="736" spans="2:9" ht="31.5" x14ac:dyDescent="0.25">
      <c r="B736" s="170" t="s">
        <v>7323</v>
      </c>
      <c r="C736" s="986" t="s">
        <v>4876</v>
      </c>
      <c r="D736" s="197" t="s">
        <v>7057</v>
      </c>
      <c r="E736" s="170" t="s">
        <v>7056</v>
      </c>
      <c r="F736" s="197" t="s">
        <v>521</v>
      </c>
      <c r="G736" s="197" t="s">
        <v>6962</v>
      </c>
      <c r="H736" s="197" t="s">
        <v>6856</v>
      </c>
      <c r="I736" s="197" t="s">
        <v>6851</v>
      </c>
    </row>
    <row r="737" spans="2:9" ht="31.5" x14ac:dyDescent="0.25">
      <c r="B737" s="170" t="s">
        <v>7385</v>
      </c>
      <c r="C737" s="988" t="s">
        <v>4876</v>
      </c>
      <c r="D737" s="197" t="s">
        <v>7057</v>
      </c>
      <c r="E737" s="170" t="s">
        <v>7056</v>
      </c>
      <c r="F737" s="197" t="s">
        <v>521</v>
      </c>
      <c r="G737" s="197" t="s">
        <v>6962</v>
      </c>
      <c r="H737" s="197" t="s">
        <v>6856</v>
      </c>
      <c r="I737" s="197" t="s">
        <v>6851</v>
      </c>
    </row>
    <row r="738" spans="2:9" ht="31.5" x14ac:dyDescent="0.25">
      <c r="B738" s="170" t="s">
        <v>7394</v>
      </c>
      <c r="C738" s="986" t="s">
        <v>4876</v>
      </c>
      <c r="D738" s="197" t="s">
        <v>7055</v>
      </c>
      <c r="E738" s="170" t="s">
        <v>7054</v>
      </c>
      <c r="F738" s="197" t="s">
        <v>6860</v>
      </c>
      <c r="G738" s="197" t="s">
        <v>6902</v>
      </c>
      <c r="H738" s="197" t="s">
        <v>6980</v>
      </c>
      <c r="I738" s="197" t="s">
        <v>6977</v>
      </c>
    </row>
    <row r="739" spans="2:9" ht="31.5" x14ac:dyDescent="0.25">
      <c r="B739" s="170" t="s">
        <v>7393</v>
      </c>
      <c r="C739" s="988" t="s">
        <v>4876</v>
      </c>
      <c r="D739" s="197" t="s">
        <v>7055</v>
      </c>
      <c r="E739" s="170" t="s">
        <v>7054</v>
      </c>
      <c r="F739" s="197" t="s">
        <v>6860</v>
      </c>
      <c r="G739" s="197" t="s">
        <v>6902</v>
      </c>
      <c r="H739" s="197" t="s">
        <v>6980</v>
      </c>
      <c r="I739" s="197" t="s">
        <v>6977</v>
      </c>
    </row>
    <row r="740" spans="2:9" ht="31.5" x14ac:dyDescent="0.25">
      <c r="B740" s="170" t="s">
        <v>7328</v>
      </c>
      <c r="C740" s="986" t="s">
        <v>4876</v>
      </c>
      <c r="D740" s="197" t="s">
        <v>7055</v>
      </c>
      <c r="E740" s="170" t="s">
        <v>7054</v>
      </c>
      <c r="F740" s="197" t="s">
        <v>6860</v>
      </c>
      <c r="G740" s="197" t="s">
        <v>6902</v>
      </c>
      <c r="H740" s="197" t="s">
        <v>6980</v>
      </c>
      <c r="I740" s="197" t="s">
        <v>6977</v>
      </c>
    </row>
    <row r="741" spans="2:9" ht="31.5" x14ac:dyDescent="0.25">
      <c r="B741" s="170" t="s">
        <v>7390</v>
      </c>
      <c r="C741" s="170" t="s">
        <v>4904</v>
      </c>
      <c r="D741" s="197" t="s">
        <v>7055</v>
      </c>
      <c r="E741" s="170" t="s">
        <v>7054</v>
      </c>
      <c r="F741" s="197" t="s">
        <v>6860</v>
      </c>
      <c r="G741" s="197" t="s">
        <v>6902</v>
      </c>
      <c r="H741" s="197" t="s">
        <v>6980</v>
      </c>
      <c r="I741" s="197" t="s">
        <v>6977</v>
      </c>
    </row>
    <row r="742" spans="2:9" ht="31.5" x14ac:dyDescent="0.25">
      <c r="B742" s="170" t="s">
        <v>7326</v>
      </c>
      <c r="C742" s="170" t="s">
        <v>4904</v>
      </c>
      <c r="D742" s="197" t="s">
        <v>7055</v>
      </c>
      <c r="E742" s="170" t="s">
        <v>7054</v>
      </c>
      <c r="F742" s="197" t="s">
        <v>6860</v>
      </c>
      <c r="G742" s="197" t="s">
        <v>6902</v>
      </c>
      <c r="H742" s="197" t="s">
        <v>6980</v>
      </c>
      <c r="I742" s="197" t="s">
        <v>6977</v>
      </c>
    </row>
    <row r="743" spans="2:9" ht="31.5" x14ac:dyDescent="0.25">
      <c r="B743" s="170" t="s">
        <v>7325</v>
      </c>
      <c r="C743" s="170" t="s">
        <v>4904</v>
      </c>
      <c r="D743" s="197" t="s">
        <v>7055</v>
      </c>
      <c r="E743" s="170" t="s">
        <v>7054</v>
      </c>
      <c r="F743" s="197" t="s">
        <v>6860</v>
      </c>
      <c r="G743" s="197" t="s">
        <v>6902</v>
      </c>
      <c r="H743" s="197" t="s">
        <v>6980</v>
      </c>
      <c r="I743" s="197" t="s">
        <v>6977</v>
      </c>
    </row>
    <row r="744" spans="2:9" ht="31.5" x14ac:dyDescent="0.25">
      <c r="B744" s="170" t="s">
        <v>7387</v>
      </c>
      <c r="C744" s="170" t="s">
        <v>4904</v>
      </c>
      <c r="D744" s="197" t="s">
        <v>7055</v>
      </c>
      <c r="E744" s="170" t="s">
        <v>7054</v>
      </c>
      <c r="F744" s="197" t="s">
        <v>6860</v>
      </c>
      <c r="G744" s="197" t="s">
        <v>6902</v>
      </c>
      <c r="H744" s="197" t="s">
        <v>6980</v>
      </c>
      <c r="I744" s="197" t="s">
        <v>6977</v>
      </c>
    </row>
    <row r="745" spans="2:9" ht="31.5" x14ac:dyDescent="0.25">
      <c r="B745" s="170" t="s">
        <v>7323</v>
      </c>
      <c r="C745" s="170" t="s">
        <v>4904</v>
      </c>
      <c r="D745" s="197" t="s">
        <v>7055</v>
      </c>
      <c r="E745" s="170" t="s">
        <v>7054</v>
      </c>
      <c r="F745" s="197" t="s">
        <v>6860</v>
      </c>
      <c r="G745" s="197" t="s">
        <v>6902</v>
      </c>
      <c r="H745" s="197" t="s">
        <v>6980</v>
      </c>
      <c r="I745" s="197" t="s">
        <v>6977</v>
      </c>
    </row>
    <row r="746" spans="2:9" ht="31.5" x14ac:dyDescent="0.25">
      <c r="B746" s="170" t="s">
        <v>7385</v>
      </c>
      <c r="C746" s="988" t="s">
        <v>4876</v>
      </c>
      <c r="D746" s="197" t="s">
        <v>7055</v>
      </c>
      <c r="E746" s="170" t="s">
        <v>7054</v>
      </c>
      <c r="F746" s="197" t="s">
        <v>6860</v>
      </c>
      <c r="G746" s="197" t="s">
        <v>6902</v>
      </c>
      <c r="H746" s="197" t="s">
        <v>6980</v>
      </c>
      <c r="I746" s="197" t="s">
        <v>6977</v>
      </c>
    </row>
    <row r="747" spans="2:9" ht="31.5" x14ac:dyDescent="0.25">
      <c r="B747" s="170" t="s">
        <v>7382</v>
      </c>
      <c r="C747" s="986" t="s">
        <v>4876</v>
      </c>
      <c r="D747" s="197" t="s">
        <v>7055</v>
      </c>
      <c r="E747" s="170" t="s">
        <v>7054</v>
      </c>
      <c r="F747" s="197" t="s">
        <v>6860</v>
      </c>
      <c r="G747" s="197" t="s">
        <v>6902</v>
      </c>
      <c r="H747" s="197" t="s">
        <v>6980</v>
      </c>
      <c r="I747" s="197" t="s">
        <v>6977</v>
      </c>
    </row>
    <row r="748" spans="2:9" ht="31.5" x14ac:dyDescent="0.25">
      <c r="B748" s="170" t="s">
        <v>7381</v>
      </c>
      <c r="C748" s="988" t="s">
        <v>4876</v>
      </c>
      <c r="D748" s="197" t="s">
        <v>7055</v>
      </c>
      <c r="E748" s="170" t="s">
        <v>7054</v>
      </c>
      <c r="F748" s="197" t="s">
        <v>6860</v>
      </c>
      <c r="G748" s="197" t="s">
        <v>6902</v>
      </c>
      <c r="H748" s="197" t="s">
        <v>6980</v>
      </c>
      <c r="I748" s="197" t="s">
        <v>6977</v>
      </c>
    </row>
    <row r="749" spans="2:9" ht="31.5" x14ac:dyDescent="0.25">
      <c r="B749" s="170" t="s">
        <v>7380</v>
      </c>
      <c r="C749" s="986" t="s">
        <v>4876</v>
      </c>
      <c r="D749" s="197" t="s">
        <v>7055</v>
      </c>
      <c r="E749" s="170" t="s">
        <v>7054</v>
      </c>
      <c r="F749" s="197" t="s">
        <v>6860</v>
      </c>
      <c r="G749" s="197" t="s">
        <v>6902</v>
      </c>
      <c r="H749" s="197" t="s">
        <v>6980</v>
      </c>
      <c r="I749" s="197" t="s">
        <v>6977</v>
      </c>
    </row>
    <row r="750" spans="2:9" ht="31.5" x14ac:dyDescent="0.25">
      <c r="B750" s="170" t="s">
        <v>7394</v>
      </c>
      <c r="C750" s="170" t="s">
        <v>4904</v>
      </c>
      <c r="D750" s="197" t="s">
        <v>7053</v>
      </c>
      <c r="E750" s="170" t="s">
        <v>7052</v>
      </c>
      <c r="F750" s="197" t="s">
        <v>6894</v>
      </c>
      <c r="G750" s="197" t="s">
        <v>6897</v>
      </c>
      <c r="H750" s="197" t="s">
        <v>6890</v>
      </c>
      <c r="I750" s="197" t="s">
        <v>6888</v>
      </c>
    </row>
    <row r="751" spans="2:9" ht="31.5" x14ac:dyDescent="0.25">
      <c r="B751" s="170" t="s">
        <v>7393</v>
      </c>
      <c r="C751" s="170" t="s">
        <v>4904</v>
      </c>
      <c r="D751" s="197" t="s">
        <v>7053</v>
      </c>
      <c r="E751" s="170" t="s">
        <v>7052</v>
      </c>
      <c r="F751" s="197" t="s">
        <v>6894</v>
      </c>
      <c r="G751" s="197" t="s">
        <v>6897</v>
      </c>
      <c r="H751" s="197" t="s">
        <v>6890</v>
      </c>
      <c r="I751" s="197" t="s">
        <v>6888</v>
      </c>
    </row>
    <row r="752" spans="2:9" ht="31.5" x14ac:dyDescent="0.25">
      <c r="B752" s="170" t="s">
        <v>7328</v>
      </c>
      <c r="C752" s="170" t="s">
        <v>4904</v>
      </c>
      <c r="D752" s="197" t="s">
        <v>7053</v>
      </c>
      <c r="E752" s="170" t="s">
        <v>7052</v>
      </c>
      <c r="F752" s="197" t="s">
        <v>6894</v>
      </c>
      <c r="G752" s="197" t="s">
        <v>6897</v>
      </c>
      <c r="H752" s="197" t="s">
        <v>6890</v>
      </c>
      <c r="I752" s="197" t="s">
        <v>6888</v>
      </c>
    </row>
    <row r="753" spans="2:9" ht="31.5" x14ac:dyDescent="0.25">
      <c r="B753" s="170" t="s">
        <v>7390</v>
      </c>
      <c r="C753" s="170" t="s">
        <v>4904</v>
      </c>
      <c r="D753" s="197" t="s">
        <v>7053</v>
      </c>
      <c r="E753" s="170" t="s">
        <v>7052</v>
      </c>
      <c r="F753" s="197" t="s">
        <v>6894</v>
      </c>
      <c r="G753" s="197" t="s">
        <v>6897</v>
      </c>
      <c r="H753" s="197" t="s">
        <v>6890</v>
      </c>
      <c r="I753" s="197" t="s">
        <v>6888</v>
      </c>
    </row>
    <row r="754" spans="2:9" ht="31.5" x14ac:dyDescent="0.25">
      <c r="B754" s="170" t="s">
        <v>7326</v>
      </c>
      <c r="C754" s="170" t="s">
        <v>4904</v>
      </c>
      <c r="D754" s="197" t="s">
        <v>7053</v>
      </c>
      <c r="E754" s="170" t="s">
        <v>7052</v>
      </c>
      <c r="F754" s="197" t="s">
        <v>6894</v>
      </c>
      <c r="G754" s="197" t="s">
        <v>6897</v>
      </c>
      <c r="H754" s="197" t="s">
        <v>6890</v>
      </c>
      <c r="I754" s="197" t="s">
        <v>6888</v>
      </c>
    </row>
    <row r="755" spans="2:9" ht="31.5" x14ac:dyDescent="0.25">
      <c r="B755" s="170" t="s">
        <v>7325</v>
      </c>
      <c r="C755" s="170" t="s">
        <v>4904</v>
      </c>
      <c r="D755" s="197" t="s">
        <v>7053</v>
      </c>
      <c r="E755" s="170" t="s">
        <v>7052</v>
      </c>
      <c r="F755" s="197" t="s">
        <v>6894</v>
      </c>
      <c r="G755" s="197" t="s">
        <v>6897</v>
      </c>
      <c r="H755" s="197" t="s">
        <v>6890</v>
      </c>
      <c r="I755" s="197" t="s">
        <v>6888</v>
      </c>
    </row>
    <row r="756" spans="2:9" ht="31.5" x14ac:dyDescent="0.25">
      <c r="B756" s="170" t="s">
        <v>7387</v>
      </c>
      <c r="C756" s="170" t="s">
        <v>4904</v>
      </c>
      <c r="D756" s="197" t="s">
        <v>7053</v>
      </c>
      <c r="E756" s="170" t="s">
        <v>7052</v>
      </c>
      <c r="F756" s="197" t="s">
        <v>6894</v>
      </c>
      <c r="G756" s="197" t="s">
        <v>6897</v>
      </c>
      <c r="H756" s="197" t="s">
        <v>6890</v>
      </c>
      <c r="I756" s="197" t="s">
        <v>6888</v>
      </c>
    </row>
    <row r="757" spans="2:9" ht="31.5" x14ac:dyDescent="0.25">
      <c r="B757" s="170" t="s">
        <v>7323</v>
      </c>
      <c r="C757" s="170" t="s">
        <v>4904</v>
      </c>
      <c r="D757" s="197" t="s">
        <v>7053</v>
      </c>
      <c r="E757" s="170" t="s">
        <v>7052</v>
      </c>
      <c r="F757" s="197" t="s">
        <v>6894</v>
      </c>
      <c r="G757" s="197" t="s">
        <v>6897</v>
      </c>
      <c r="H757" s="197" t="s">
        <v>6890</v>
      </c>
      <c r="I757" s="197" t="s">
        <v>6888</v>
      </c>
    </row>
    <row r="758" spans="2:9" ht="31.5" x14ac:dyDescent="0.25">
      <c r="B758" s="170" t="s">
        <v>7385</v>
      </c>
      <c r="C758" s="170" t="s">
        <v>4904</v>
      </c>
      <c r="D758" s="197" t="s">
        <v>7053</v>
      </c>
      <c r="E758" s="170" t="s">
        <v>7052</v>
      </c>
      <c r="F758" s="197" t="s">
        <v>6894</v>
      </c>
      <c r="G758" s="197" t="s">
        <v>6897</v>
      </c>
      <c r="H758" s="197" t="s">
        <v>6890</v>
      </c>
      <c r="I758" s="197" t="s">
        <v>6888</v>
      </c>
    </row>
    <row r="759" spans="2:9" ht="31.5" x14ac:dyDescent="0.25">
      <c r="B759" s="170" t="s">
        <v>7382</v>
      </c>
      <c r="C759" s="170" t="s">
        <v>4904</v>
      </c>
      <c r="D759" s="197" t="s">
        <v>7053</v>
      </c>
      <c r="E759" s="170" t="s">
        <v>7052</v>
      </c>
      <c r="F759" s="197" t="s">
        <v>6894</v>
      </c>
      <c r="G759" s="197" t="s">
        <v>6897</v>
      </c>
      <c r="H759" s="197" t="s">
        <v>6890</v>
      </c>
      <c r="I759" s="197" t="s">
        <v>6888</v>
      </c>
    </row>
    <row r="760" spans="2:9" ht="31.5" x14ac:dyDescent="0.25">
      <c r="B760" s="170" t="s">
        <v>7381</v>
      </c>
      <c r="C760" s="170" t="s">
        <v>4904</v>
      </c>
      <c r="D760" s="197" t="s">
        <v>7053</v>
      </c>
      <c r="E760" s="170" t="s">
        <v>7052</v>
      </c>
      <c r="F760" s="197" t="s">
        <v>6894</v>
      </c>
      <c r="G760" s="197" t="s">
        <v>6897</v>
      </c>
      <c r="H760" s="197" t="s">
        <v>6890</v>
      </c>
      <c r="I760" s="197" t="s">
        <v>6888</v>
      </c>
    </row>
    <row r="761" spans="2:9" ht="31.5" x14ac:dyDescent="0.25">
      <c r="B761" s="170" t="s">
        <v>7380</v>
      </c>
      <c r="C761" s="170" t="s">
        <v>4904</v>
      </c>
      <c r="D761" s="197" t="s">
        <v>7053</v>
      </c>
      <c r="E761" s="170" t="s">
        <v>7052</v>
      </c>
      <c r="F761" s="197" t="s">
        <v>6894</v>
      </c>
      <c r="G761" s="197" t="s">
        <v>6897</v>
      </c>
      <c r="H761" s="197" t="s">
        <v>6890</v>
      </c>
      <c r="I761" s="197" t="s">
        <v>6888</v>
      </c>
    </row>
    <row r="762" spans="2:9" ht="31.5" x14ac:dyDescent="0.25">
      <c r="B762" s="170" t="s">
        <v>7387</v>
      </c>
      <c r="C762" s="988" t="s">
        <v>4876</v>
      </c>
      <c r="D762" s="197" t="s">
        <v>7051</v>
      </c>
      <c r="E762" s="170" t="s">
        <v>7050</v>
      </c>
      <c r="F762" s="197" t="s">
        <v>6867</v>
      </c>
      <c r="G762" s="197" t="s">
        <v>6902</v>
      </c>
      <c r="H762" s="197" t="s">
        <v>6856</v>
      </c>
      <c r="I762" s="197" t="s">
        <v>6851</v>
      </c>
    </row>
    <row r="763" spans="2:9" ht="31.5" x14ac:dyDescent="0.25">
      <c r="B763" s="170" t="s">
        <v>7323</v>
      </c>
      <c r="C763" s="986" t="s">
        <v>4876</v>
      </c>
      <c r="D763" s="197" t="s">
        <v>7051</v>
      </c>
      <c r="E763" s="170" t="s">
        <v>7050</v>
      </c>
      <c r="F763" s="197" t="s">
        <v>6867</v>
      </c>
      <c r="G763" s="197" t="s">
        <v>6902</v>
      </c>
      <c r="H763" s="197" t="s">
        <v>6856</v>
      </c>
      <c r="I763" s="197" t="s">
        <v>6851</v>
      </c>
    </row>
    <row r="764" spans="2:9" ht="31.5" x14ac:dyDescent="0.25">
      <c r="B764" s="170" t="s">
        <v>7385</v>
      </c>
      <c r="C764" s="988" t="s">
        <v>4876</v>
      </c>
      <c r="D764" s="197" t="s">
        <v>7051</v>
      </c>
      <c r="E764" s="170" t="s">
        <v>7050</v>
      </c>
      <c r="F764" s="197" t="s">
        <v>6867</v>
      </c>
      <c r="G764" s="197" t="s">
        <v>6902</v>
      </c>
      <c r="H764" s="197" t="s">
        <v>6856</v>
      </c>
      <c r="I764" s="197" t="s">
        <v>6851</v>
      </c>
    </row>
    <row r="765" spans="2:9" ht="31.5" x14ac:dyDescent="0.25">
      <c r="B765" s="170" t="s">
        <v>7382</v>
      </c>
      <c r="C765" s="986" t="s">
        <v>4876</v>
      </c>
      <c r="D765" s="197" t="s">
        <v>7051</v>
      </c>
      <c r="E765" s="170" t="s">
        <v>7050</v>
      </c>
      <c r="F765" s="197" t="s">
        <v>6867</v>
      </c>
      <c r="G765" s="197" t="s">
        <v>6902</v>
      </c>
      <c r="H765" s="197" t="s">
        <v>6856</v>
      </c>
      <c r="I765" s="197" t="s">
        <v>6851</v>
      </c>
    </row>
    <row r="766" spans="2:9" ht="31.5" x14ac:dyDescent="0.25">
      <c r="B766" s="170" t="s">
        <v>7325</v>
      </c>
      <c r="C766" s="988" t="s">
        <v>4876</v>
      </c>
      <c r="D766" s="197" t="s">
        <v>7049</v>
      </c>
      <c r="E766" s="170" t="s">
        <v>7048</v>
      </c>
      <c r="F766" s="197" t="s">
        <v>521</v>
      </c>
      <c r="G766" s="197" t="s">
        <v>6974</v>
      </c>
      <c r="H766" s="197" t="s">
        <v>6856</v>
      </c>
      <c r="I766" s="197" t="s">
        <v>6851</v>
      </c>
    </row>
    <row r="767" spans="2:9" ht="31.5" x14ac:dyDescent="0.25">
      <c r="B767" s="170" t="s">
        <v>7387</v>
      </c>
      <c r="C767" s="986" t="s">
        <v>4876</v>
      </c>
      <c r="D767" s="197" t="s">
        <v>7049</v>
      </c>
      <c r="E767" s="170" t="s">
        <v>7048</v>
      </c>
      <c r="F767" s="197" t="s">
        <v>521</v>
      </c>
      <c r="G767" s="197" t="s">
        <v>6974</v>
      </c>
      <c r="H767" s="197" t="s">
        <v>6856</v>
      </c>
      <c r="I767" s="197" t="s">
        <v>6851</v>
      </c>
    </row>
    <row r="768" spans="2:9" ht="31.5" x14ac:dyDescent="0.25">
      <c r="B768" s="170" t="s">
        <v>7323</v>
      </c>
      <c r="C768" s="988" t="s">
        <v>4876</v>
      </c>
      <c r="D768" s="197" t="s">
        <v>7049</v>
      </c>
      <c r="E768" s="170" t="s">
        <v>7048</v>
      </c>
      <c r="F768" s="197" t="s">
        <v>521</v>
      </c>
      <c r="G768" s="197" t="s">
        <v>6974</v>
      </c>
      <c r="H768" s="197" t="s">
        <v>6856</v>
      </c>
      <c r="I768" s="197" t="s">
        <v>6851</v>
      </c>
    </row>
    <row r="769" spans="2:9" ht="31.5" x14ac:dyDescent="0.25">
      <c r="B769" s="170" t="s">
        <v>7385</v>
      </c>
      <c r="C769" s="986" t="s">
        <v>4876</v>
      </c>
      <c r="D769" s="197" t="s">
        <v>7049</v>
      </c>
      <c r="E769" s="170" t="s">
        <v>7048</v>
      </c>
      <c r="F769" s="197" t="s">
        <v>521</v>
      </c>
      <c r="G769" s="197" t="s">
        <v>6974</v>
      </c>
      <c r="H769" s="197" t="s">
        <v>6856</v>
      </c>
      <c r="I769" s="197" t="s">
        <v>6851</v>
      </c>
    </row>
    <row r="770" spans="2:9" ht="31.5" x14ac:dyDescent="0.25">
      <c r="B770" s="170" t="s">
        <v>7326</v>
      </c>
      <c r="C770" s="988" t="s">
        <v>4876</v>
      </c>
      <c r="D770" s="197" t="s">
        <v>7045</v>
      </c>
      <c r="E770" s="170" t="s">
        <v>7044</v>
      </c>
      <c r="F770" s="197" t="s">
        <v>6860</v>
      </c>
      <c r="G770" s="197" t="s">
        <v>6859</v>
      </c>
      <c r="H770" s="197" t="s">
        <v>6856</v>
      </c>
      <c r="I770" s="197" t="s">
        <v>6851</v>
      </c>
    </row>
    <row r="771" spans="2:9" ht="31.5" x14ac:dyDescent="0.25">
      <c r="B771" s="170" t="s">
        <v>7325</v>
      </c>
      <c r="C771" s="986" t="s">
        <v>4876</v>
      </c>
      <c r="D771" s="197" t="s">
        <v>7045</v>
      </c>
      <c r="E771" s="170" t="s">
        <v>7044</v>
      </c>
      <c r="F771" s="197" t="s">
        <v>6860</v>
      </c>
      <c r="G771" s="197" t="s">
        <v>6859</v>
      </c>
      <c r="H771" s="197" t="s">
        <v>6856</v>
      </c>
      <c r="I771" s="197" t="s">
        <v>6851</v>
      </c>
    </row>
    <row r="772" spans="2:9" ht="31.5" x14ac:dyDescent="0.25">
      <c r="B772" s="170" t="s">
        <v>7387</v>
      </c>
      <c r="C772" s="988" t="s">
        <v>4876</v>
      </c>
      <c r="D772" s="197" t="s">
        <v>7045</v>
      </c>
      <c r="E772" s="170" t="s">
        <v>7044</v>
      </c>
      <c r="F772" s="197" t="s">
        <v>6860</v>
      </c>
      <c r="G772" s="197" t="s">
        <v>6859</v>
      </c>
      <c r="H772" s="197" t="s">
        <v>6856</v>
      </c>
      <c r="I772" s="197" t="s">
        <v>6851</v>
      </c>
    </row>
    <row r="773" spans="2:9" ht="31.5" x14ac:dyDescent="0.25">
      <c r="B773" s="170" t="s">
        <v>7394</v>
      </c>
      <c r="C773" s="986" t="s">
        <v>4876</v>
      </c>
      <c r="D773" s="197" t="s">
        <v>7041</v>
      </c>
      <c r="E773" s="170" t="s">
        <v>7040</v>
      </c>
      <c r="F773" s="197" t="s">
        <v>6860</v>
      </c>
      <c r="G773" s="197" t="s">
        <v>6982</v>
      </c>
      <c r="H773" s="197" t="s">
        <v>6856</v>
      </c>
      <c r="I773" s="197" t="s">
        <v>6851</v>
      </c>
    </row>
    <row r="774" spans="2:9" ht="31.5" x14ac:dyDescent="0.25">
      <c r="B774" s="170" t="s">
        <v>7393</v>
      </c>
      <c r="C774" s="988" t="s">
        <v>4876</v>
      </c>
      <c r="D774" s="197" t="s">
        <v>7041</v>
      </c>
      <c r="E774" s="170" t="s">
        <v>7040</v>
      </c>
      <c r="F774" s="197" t="s">
        <v>6860</v>
      </c>
      <c r="G774" s="197" t="s">
        <v>6982</v>
      </c>
      <c r="H774" s="197" t="s">
        <v>6856</v>
      </c>
      <c r="I774" s="197" t="s">
        <v>6851</v>
      </c>
    </row>
    <row r="775" spans="2:9" ht="31.5" x14ac:dyDescent="0.25">
      <c r="B775" s="170" t="s">
        <v>7328</v>
      </c>
      <c r="C775" s="986" t="s">
        <v>4876</v>
      </c>
      <c r="D775" s="197" t="s">
        <v>7041</v>
      </c>
      <c r="E775" s="170" t="s">
        <v>7040</v>
      </c>
      <c r="F775" s="197" t="s">
        <v>6860</v>
      </c>
      <c r="G775" s="197" t="s">
        <v>6982</v>
      </c>
      <c r="H775" s="197" t="s">
        <v>6856</v>
      </c>
      <c r="I775" s="197" t="s">
        <v>6851</v>
      </c>
    </row>
    <row r="776" spans="2:9" ht="31.5" x14ac:dyDescent="0.25">
      <c r="B776" s="170" t="s">
        <v>7390</v>
      </c>
      <c r="C776" s="988" t="s">
        <v>4876</v>
      </c>
      <c r="D776" s="197" t="s">
        <v>7041</v>
      </c>
      <c r="E776" s="170" t="s">
        <v>7040</v>
      </c>
      <c r="F776" s="197" t="s">
        <v>6860</v>
      </c>
      <c r="G776" s="197" t="s">
        <v>6982</v>
      </c>
      <c r="H776" s="197" t="s">
        <v>6856</v>
      </c>
      <c r="I776" s="197" t="s">
        <v>6851</v>
      </c>
    </row>
    <row r="777" spans="2:9" ht="31.5" x14ac:dyDescent="0.25">
      <c r="B777" s="170" t="s">
        <v>7385</v>
      </c>
      <c r="C777" s="986" t="s">
        <v>4876</v>
      </c>
      <c r="D777" s="197" t="s">
        <v>7041</v>
      </c>
      <c r="E777" s="170" t="s">
        <v>7040</v>
      </c>
      <c r="F777" s="197" t="s">
        <v>6860</v>
      </c>
      <c r="G777" s="197" t="s">
        <v>6982</v>
      </c>
      <c r="H777" s="197" t="s">
        <v>6856</v>
      </c>
      <c r="I777" s="197" t="s">
        <v>6851</v>
      </c>
    </row>
    <row r="778" spans="2:9" ht="31.5" x14ac:dyDescent="0.25">
      <c r="B778" s="170" t="s">
        <v>7382</v>
      </c>
      <c r="C778" s="988" t="s">
        <v>4876</v>
      </c>
      <c r="D778" s="197" t="s">
        <v>7041</v>
      </c>
      <c r="E778" s="170" t="s">
        <v>7040</v>
      </c>
      <c r="F778" s="197" t="s">
        <v>6860</v>
      </c>
      <c r="G778" s="197" t="s">
        <v>6982</v>
      </c>
      <c r="H778" s="197" t="s">
        <v>6856</v>
      </c>
      <c r="I778" s="197" t="s">
        <v>6851</v>
      </c>
    </row>
    <row r="779" spans="2:9" ht="31.5" x14ac:dyDescent="0.25">
      <c r="B779" s="170" t="s">
        <v>7381</v>
      </c>
      <c r="C779" s="986" t="s">
        <v>4876</v>
      </c>
      <c r="D779" s="197" t="s">
        <v>7041</v>
      </c>
      <c r="E779" s="170" t="s">
        <v>7040</v>
      </c>
      <c r="F779" s="197" t="s">
        <v>6860</v>
      </c>
      <c r="G779" s="197" t="s">
        <v>6982</v>
      </c>
      <c r="H779" s="197" t="s">
        <v>6856</v>
      </c>
      <c r="I779" s="197" t="s">
        <v>6851</v>
      </c>
    </row>
    <row r="780" spans="2:9" ht="31.5" x14ac:dyDescent="0.25">
      <c r="B780" s="170" t="s">
        <v>7380</v>
      </c>
      <c r="C780" s="988" t="s">
        <v>4876</v>
      </c>
      <c r="D780" s="197" t="s">
        <v>7041</v>
      </c>
      <c r="E780" s="170" t="s">
        <v>7040</v>
      </c>
      <c r="F780" s="197" t="s">
        <v>6860</v>
      </c>
      <c r="G780" s="197" t="s">
        <v>6982</v>
      </c>
      <c r="H780" s="197" t="s">
        <v>6856</v>
      </c>
      <c r="I780" s="197" t="s">
        <v>6851</v>
      </c>
    </row>
    <row r="781" spans="2:9" ht="31.5" x14ac:dyDescent="0.25">
      <c r="B781" s="170" t="s">
        <v>7394</v>
      </c>
      <c r="C781" s="986" t="s">
        <v>4876</v>
      </c>
      <c r="D781" s="197" t="s">
        <v>7039</v>
      </c>
      <c r="E781" s="170" t="s">
        <v>7038</v>
      </c>
      <c r="F781" s="197" t="s">
        <v>6860</v>
      </c>
      <c r="G781" s="197" t="s">
        <v>7037</v>
      </c>
      <c r="H781" s="197" t="s">
        <v>6856</v>
      </c>
      <c r="I781" s="197" t="s">
        <v>6851</v>
      </c>
    </row>
    <row r="782" spans="2:9" ht="31.5" x14ac:dyDescent="0.25">
      <c r="B782" s="170" t="s">
        <v>7393</v>
      </c>
      <c r="C782" s="988" t="s">
        <v>4876</v>
      </c>
      <c r="D782" s="197" t="s">
        <v>7039</v>
      </c>
      <c r="E782" s="170" t="s">
        <v>7038</v>
      </c>
      <c r="F782" s="197" t="s">
        <v>6860</v>
      </c>
      <c r="G782" s="197" t="s">
        <v>7037</v>
      </c>
      <c r="H782" s="197" t="s">
        <v>6856</v>
      </c>
      <c r="I782" s="197" t="s">
        <v>6851</v>
      </c>
    </row>
    <row r="783" spans="2:9" ht="31.5" x14ac:dyDescent="0.25">
      <c r="B783" s="170" t="s">
        <v>7328</v>
      </c>
      <c r="C783" s="986" t="s">
        <v>4876</v>
      </c>
      <c r="D783" s="197" t="s">
        <v>7039</v>
      </c>
      <c r="E783" s="170" t="s">
        <v>7038</v>
      </c>
      <c r="F783" s="197" t="s">
        <v>6860</v>
      </c>
      <c r="G783" s="197" t="s">
        <v>7037</v>
      </c>
      <c r="H783" s="197" t="s">
        <v>6856</v>
      </c>
      <c r="I783" s="197" t="s">
        <v>6851</v>
      </c>
    </row>
    <row r="784" spans="2:9" ht="31.5" x14ac:dyDescent="0.25">
      <c r="B784" s="170" t="s">
        <v>7390</v>
      </c>
      <c r="C784" s="988" t="s">
        <v>4876</v>
      </c>
      <c r="D784" s="197" t="s">
        <v>7039</v>
      </c>
      <c r="E784" s="170" t="s">
        <v>7038</v>
      </c>
      <c r="F784" s="197" t="s">
        <v>6860</v>
      </c>
      <c r="G784" s="197" t="s">
        <v>7037</v>
      </c>
      <c r="H784" s="197" t="s">
        <v>6856</v>
      </c>
      <c r="I784" s="197" t="s">
        <v>6851</v>
      </c>
    </row>
    <row r="785" spans="2:9" ht="31.5" x14ac:dyDescent="0.25">
      <c r="B785" s="170" t="s">
        <v>7385</v>
      </c>
      <c r="C785" s="986" t="s">
        <v>4876</v>
      </c>
      <c r="D785" s="197" t="s">
        <v>7039</v>
      </c>
      <c r="E785" s="170" t="s">
        <v>7038</v>
      </c>
      <c r="F785" s="197" t="s">
        <v>6860</v>
      </c>
      <c r="G785" s="197" t="s">
        <v>7037</v>
      </c>
      <c r="H785" s="197" t="s">
        <v>6856</v>
      </c>
      <c r="I785" s="197" t="s">
        <v>6851</v>
      </c>
    </row>
    <row r="786" spans="2:9" ht="31.5" x14ac:dyDescent="0.25">
      <c r="B786" s="170" t="s">
        <v>7382</v>
      </c>
      <c r="C786" s="988" t="s">
        <v>4876</v>
      </c>
      <c r="D786" s="197" t="s">
        <v>7039</v>
      </c>
      <c r="E786" s="170" t="s">
        <v>7038</v>
      </c>
      <c r="F786" s="197" t="s">
        <v>6860</v>
      </c>
      <c r="G786" s="197" t="s">
        <v>7037</v>
      </c>
      <c r="H786" s="197" t="s">
        <v>6856</v>
      </c>
      <c r="I786" s="197" t="s">
        <v>6851</v>
      </c>
    </row>
    <row r="787" spans="2:9" ht="31.5" x14ac:dyDescent="0.25">
      <c r="B787" s="170" t="s">
        <v>7381</v>
      </c>
      <c r="C787" s="986" t="s">
        <v>4876</v>
      </c>
      <c r="D787" s="197" t="s">
        <v>7039</v>
      </c>
      <c r="E787" s="170" t="s">
        <v>7038</v>
      </c>
      <c r="F787" s="197" t="s">
        <v>6860</v>
      </c>
      <c r="G787" s="197" t="s">
        <v>7037</v>
      </c>
      <c r="H787" s="197" t="s">
        <v>6856</v>
      </c>
      <c r="I787" s="197" t="s">
        <v>6851</v>
      </c>
    </row>
    <row r="788" spans="2:9" ht="31.5" x14ac:dyDescent="0.25">
      <c r="B788" s="170" t="s">
        <v>7380</v>
      </c>
      <c r="C788" s="988" t="s">
        <v>4876</v>
      </c>
      <c r="D788" s="197" t="s">
        <v>7039</v>
      </c>
      <c r="E788" s="170" t="s">
        <v>7038</v>
      </c>
      <c r="F788" s="197" t="s">
        <v>6860</v>
      </c>
      <c r="G788" s="197" t="s">
        <v>7037</v>
      </c>
      <c r="H788" s="197" t="s">
        <v>6856</v>
      </c>
      <c r="I788" s="197" t="s">
        <v>6851</v>
      </c>
    </row>
    <row r="789" spans="2:9" ht="31.5" x14ac:dyDescent="0.25">
      <c r="B789" s="170" t="s">
        <v>7394</v>
      </c>
      <c r="C789" s="170" t="s">
        <v>4904</v>
      </c>
      <c r="D789" s="197" t="s">
        <v>7035</v>
      </c>
      <c r="E789" s="170" t="s">
        <v>7034</v>
      </c>
      <c r="F789" s="197" t="s">
        <v>521</v>
      </c>
      <c r="G789" s="197" t="s">
        <v>7002</v>
      </c>
      <c r="H789" s="197" t="s">
        <v>6980</v>
      </c>
      <c r="I789" s="197" t="s">
        <v>6977</v>
      </c>
    </row>
    <row r="790" spans="2:9" ht="31.5" x14ac:dyDescent="0.25">
      <c r="B790" s="170" t="s">
        <v>7393</v>
      </c>
      <c r="C790" s="170" t="s">
        <v>4904</v>
      </c>
      <c r="D790" s="197" t="s">
        <v>7035</v>
      </c>
      <c r="E790" s="170" t="s">
        <v>7034</v>
      </c>
      <c r="F790" s="197" t="s">
        <v>521</v>
      </c>
      <c r="G790" s="197" t="s">
        <v>7002</v>
      </c>
      <c r="H790" s="197" t="s">
        <v>6980</v>
      </c>
      <c r="I790" s="197" t="s">
        <v>6977</v>
      </c>
    </row>
    <row r="791" spans="2:9" ht="31.5" x14ac:dyDescent="0.25">
      <c r="B791" s="170" t="s">
        <v>7328</v>
      </c>
      <c r="C791" s="170" t="s">
        <v>4904</v>
      </c>
      <c r="D791" s="197" t="s">
        <v>7035</v>
      </c>
      <c r="E791" s="170" t="s">
        <v>7034</v>
      </c>
      <c r="F791" s="197" t="s">
        <v>521</v>
      </c>
      <c r="G791" s="197" t="s">
        <v>7002</v>
      </c>
      <c r="H791" s="197" t="s">
        <v>6980</v>
      </c>
      <c r="I791" s="197" t="s">
        <v>6977</v>
      </c>
    </row>
    <row r="792" spans="2:9" ht="31.5" x14ac:dyDescent="0.25">
      <c r="B792" s="170" t="s">
        <v>7390</v>
      </c>
      <c r="C792" s="170" t="s">
        <v>4904</v>
      </c>
      <c r="D792" s="197" t="s">
        <v>7035</v>
      </c>
      <c r="E792" s="170" t="s">
        <v>7034</v>
      </c>
      <c r="F792" s="197" t="s">
        <v>521</v>
      </c>
      <c r="G792" s="197" t="s">
        <v>7002</v>
      </c>
      <c r="H792" s="197" t="s">
        <v>6980</v>
      </c>
      <c r="I792" s="197" t="s">
        <v>6977</v>
      </c>
    </row>
    <row r="793" spans="2:9" ht="31.5" x14ac:dyDescent="0.25">
      <c r="B793" s="170" t="s">
        <v>7323</v>
      </c>
      <c r="C793" s="986" t="s">
        <v>4876</v>
      </c>
      <c r="D793" s="197" t="s">
        <v>7035</v>
      </c>
      <c r="E793" s="170" t="s">
        <v>7034</v>
      </c>
      <c r="F793" s="197" t="s">
        <v>521</v>
      </c>
      <c r="G793" s="197" t="s">
        <v>7002</v>
      </c>
      <c r="H793" s="197" t="s">
        <v>6980</v>
      </c>
      <c r="I793" s="197" t="s">
        <v>6977</v>
      </c>
    </row>
    <row r="794" spans="2:9" ht="31.5" x14ac:dyDescent="0.25">
      <c r="B794" s="170" t="s">
        <v>7385</v>
      </c>
      <c r="C794" s="988" t="s">
        <v>4876</v>
      </c>
      <c r="D794" s="197" t="s">
        <v>7035</v>
      </c>
      <c r="E794" s="170" t="s">
        <v>7034</v>
      </c>
      <c r="F794" s="197" t="s">
        <v>521</v>
      </c>
      <c r="G794" s="197" t="s">
        <v>7002</v>
      </c>
      <c r="H794" s="197" t="s">
        <v>6980</v>
      </c>
      <c r="I794" s="197" t="s">
        <v>6977</v>
      </c>
    </row>
    <row r="795" spans="2:9" ht="31.5" x14ac:dyDescent="0.25">
      <c r="B795" s="170" t="s">
        <v>7382</v>
      </c>
      <c r="C795" s="986" t="s">
        <v>4876</v>
      </c>
      <c r="D795" s="197" t="s">
        <v>7035</v>
      </c>
      <c r="E795" s="170" t="s">
        <v>7034</v>
      </c>
      <c r="F795" s="197" t="s">
        <v>521</v>
      </c>
      <c r="G795" s="197" t="s">
        <v>7002</v>
      </c>
      <c r="H795" s="197" t="s">
        <v>6980</v>
      </c>
      <c r="I795" s="197" t="s">
        <v>6977</v>
      </c>
    </row>
    <row r="796" spans="2:9" ht="31.5" x14ac:dyDescent="0.25">
      <c r="B796" s="170" t="s">
        <v>7381</v>
      </c>
      <c r="C796" s="988" t="s">
        <v>4876</v>
      </c>
      <c r="D796" s="197" t="s">
        <v>7035</v>
      </c>
      <c r="E796" s="170" t="s">
        <v>7034</v>
      </c>
      <c r="F796" s="197" t="s">
        <v>521</v>
      </c>
      <c r="G796" s="197" t="s">
        <v>7002</v>
      </c>
      <c r="H796" s="197" t="s">
        <v>6980</v>
      </c>
      <c r="I796" s="197" t="s">
        <v>6977</v>
      </c>
    </row>
    <row r="797" spans="2:9" ht="31.5" x14ac:dyDescent="0.25">
      <c r="B797" s="170" t="s">
        <v>7380</v>
      </c>
      <c r="C797" s="986" t="s">
        <v>4876</v>
      </c>
      <c r="D797" s="197" t="s">
        <v>7035</v>
      </c>
      <c r="E797" s="170" t="s">
        <v>7034</v>
      </c>
      <c r="F797" s="197" t="s">
        <v>521</v>
      </c>
      <c r="G797" s="197" t="s">
        <v>7002</v>
      </c>
      <c r="H797" s="197" t="s">
        <v>6980</v>
      </c>
      <c r="I797" s="197" t="s">
        <v>6977</v>
      </c>
    </row>
    <row r="798" spans="2:9" ht="31.5" x14ac:dyDescent="0.25">
      <c r="B798" s="170" t="s">
        <v>7385</v>
      </c>
      <c r="C798" s="988" t="s">
        <v>4876</v>
      </c>
      <c r="D798" s="197" t="s">
        <v>7032</v>
      </c>
      <c r="E798" s="170" t="s">
        <v>7031</v>
      </c>
      <c r="F798" s="197" t="s">
        <v>521</v>
      </c>
      <c r="G798" s="197" t="s">
        <v>6962</v>
      </c>
      <c r="H798" s="197" t="s">
        <v>6856</v>
      </c>
      <c r="I798" s="197" t="s">
        <v>6851</v>
      </c>
    </row>
    <row r="799" spans="2:9" ht="31.5" x14ac:dyDescent="0.25">
      <c r="B799" s="170" t="s">
        <v>7382</v>
      </c>
      <c r="C799" s="986" t="s">
        <v>4876</v>
      </c>
      <c r="D799" s="197" t="s">
        <v>7032</v>
      </c>
      <c r="E799" s="170" t="s">
        <v>7031</v>
      </c>
      <c r="F799" s="197" t="s">
        <v>521</v>
      </c>
      <c r="G799" s="197" t="s">
        <v>6962</v>
      </c>
      <c r="H799" s="197" t="s">
        <v>6856</v>
      </c>
      <c r="I799" s="197" t="s">
        <v>6851</v>
      </c>
    </row>
    <row r="800" spans="2:9" ht="31.5" x14ac:dyDescent="0.25">
      <c r="B800" s="170" t="s">
        <v>7381</v>
      </c>
      <c r="C800" s="988" t="s">
        <v>4876</v>
      </c>
      <c r="D800" s="197" t="s">
        <v>7032</v>
      </c>
      <c r="E800" s="170" t="s">
        <v>7031</v>
      </c>
      <c r="F800" s="197" t="s">
        <v>521</v>
      </c>
      <c r="G800" s="197" t="s">
        <v>6962</v>
      </c>
      <c r="H800" s="197" t="s">
        <v>6856</v>
      </c>
      <c r="I800" s="197" t="s">
        <v>6851</v>
      </c>
    </row>
    <row r="801" spans="2:9" ht="31.5" x14ac:dyDescent="0.25">
      <c r="B801" s="170" t="s">
        <v>7387</v>
      </c>
      <c r="C801" s="986" t="s">
        <v>4876</v>
      </c>
      <c r="D801" s="197" t="s">
        <v>7029</v>
      </c>
      <c r="E801" s="170" t="s">
        <v>7028</v>
      </c>
      <c r="F801" s="197" t="s">
        <v>521</v>
      </c>
      <c r="G801" s="197" t="s">
        <v>6962</v>
      </c>
      <c r="H801" s="197" t="s">
        <v>6856</v>
      </c>
      <c r="I801" s="197" t="s">
        <v>6851</v>
      </c>
    </row>
    <row r="802" spans="2:9" ht="31.5" x14ac:dyDescent="0.25">
      <c r="B802" s="170" t="s">
        <v>7323</v>
      </c>
      <c r="C802" s="988" t="s">
        <v>4876</v>
      </c>
      <c r="D802" s="197" t="s">
        <v>7029</v>
      </c>
      <c r="E802" s="170" t="s">
        <v>7028</v>
      </c>
      <c r="F802" s="197" t="s">
        <v>521</v>
      </c>
      <c r="G802" s="197" t="s">
        <v>6962</v>
      </c>
      <c r="H802" s="197" t="s">
        <v>6856</v>
      </c>
      <c r="I802" s="197" t="s">
        <v>6851</v>
      </c>
    </row>
    <row r="803" spans="2:9" ht="31.5" x14ac:dyDescent="0.25">
      <c r="B803" s="170" t="s">
        <v>7394</v>
      </c>
      <c r="C803" s="170" t="s">
        <v>4904</v>
      </c>
      <c r="D803" s="197" t="s">
        <v>7025</v>
      </c>
      <c r="E803" s="170" t="s">
        <v>7024</v>
      </c>
      <c r="F803" s="197" t="s">
        <v>521</v>
      </c>
      <c r="G803" s="197" t="s">
        <v>6962</v>
      </c>
      <c r="H803" s="197" t="s">
        <v>6980</v>
      </c>
      <c r="I803" s="197" t="s">
        <v>6977</v>
      </c>
    </row>
    <row r="804" spans="2:9" ht="31.5" x14ac:dyDescent="0.25">
      <c r="B804" s="170" t="s">
        <v>7393</v>
      </c>
      <c r="C804" s="170" t="s">
        <v>4904</v>
      </c>
      <c r="D804" s="197" t="s">
        <v>7025</v>
      </c>
      <c r="E804" s="170" t="s">
        <v>7024</v>
      </c>
      <c r="F804" s="197" t="s">
        <v>521</v>
      </c>
      <c r="G804" s="197" t="s">
        <v>6962</v>
      </c>
      <c r="H804" s="197" t="s">
        <v>6980</v>
      </c>
      <c r="I804" s="197" t="s">
        <v>6977</v>
      </c>
    </row>
    <row r="805" spans="2:9" ht="31.5" x14ac:dyDescent="0.25">
      <c r="B805" s="170" t="s">
        <v>7328</v>
      </c>
      <c r="C805" s="170" t="s">
        <v>4904</v>
      </c>
      <c r="D805" s="197" t="s">
        <v>7025</v>
      </c>
      <c r="E805" s="170" t="s">
        <v>7024</v>
      </c>
      <c r="F805" s="197" t="s">
        <v>521</v>
      </c>
      <c r="G805" s="197" t="s">
        <v>6962</v>
      </c>
      <c r="H805" s="197" t="s">
        <v>6980</v>
      </c>
      <c r="I805" s="197" t="s">
        <v>6977</v>
      </c>
    </row>
    <row r="806" spans="2:9" ht="31.5" x14ac:dyDescent="0.25">
      <c r="B806" s="170" t="s">
        <v>7390</v>
      </c>
      <c r="C806" s="170" t="s">
        <v>4904</v>
      </c>
      <c r="D806" s="197" t="s">
        <v>7025</v>
      </c>
      <c r="E806" s="170" t="s">
        <v>7024</v>
      </c>
      <c r="F806" s="197" t="s">
        <v>521</v>
      </c>
      <c r="G806" s="197" t="s">
        <v>6962</v>
      </c>
      <c r="H806" s="197" t="s">
        <v>6980</v>
      </c>
      <c r="I806" s="197" t="s">
        <v>6977</v>
      </c>
    </row>
    <row r="807" spans="2:9" ht="31.5" x14ac:dyDescent="0.25">
      <c r="B807" s="170" t="s">
        <v>7382</v>
      </c>
      <c r="C807" s="986" t="s">
        <v>4876</v>
      </c>
      <c r="D807" s="197" t="s">
        <v>7025</v>
      </c>
      <c r="E807" s="170" t="s">
        <v>7024</v>
      </c>
      <c r="F807" s="197" t="s">
        <v>521</v>
      </c>
      <c r="G807" s="197" t="s">
        <v>6962</v>
      </c>
      <c r="H807" s="197" t="s">
        <v>6980</v>
      </c>
      <c r="I807" s="197" t="s">
        <v>6977</v>
      </c>
    </row>
    <row r="808" spans="2:9" ht="31.5" x14ac:dyDescent="0.25">
      <c r="B808" s="170" t="s">
        <v>7381</v>
      </c>
      <c r="C808" s="988" t="s">
        <v>4876</v>
      </c>
      <c r="D808" s="197" t="s">
        <v>7025</v>
      </c>
      <c r="E808" s="170" t="s">
        <v>7024</v>
      </c>
      <c r="F808" s="197" t="s">
        <v>521</v>
      </c>
      <c r="G808" s="197" t="s">
        <v>6962</v>
      </c>
      <c r="H808" s="197" t="s">
        <v>6980</v>
      </c>
      <c r="I808" s="197" t="s">
        <v>6977</v>
      </c>
    </row>
    <row r="809" spans="2:9" ht="31.5" x14ac:dyDescent="0.25">
      <c r="B809" s="170" t="s">
        <v>7380</v>
      </c>
      <c r="C809" s="986" t="s">
        <v>4876</v>
      </c>
      <c r="D809" s="197" t="s">
        <v>7025</v>
      </c>
      <c r="E809" s="170" t="s">
        <v>7024</v>
      </c>
      <c r="F809" s="197" t="s">
        <v>521</v>
      </c>
      <c r="G809" s="197" t="s">
        <v>6962</v>
      </c>
      <c r="H809" s="197" t="s">
        <v>6980</v>
      </c>
      <c r="I809" s="197" t="s">
        <v>6977</v>
      </c>
    </row>
    <row r="810" spans="2:9" ht="31.5" x14ac:dyDescent="0.25">
      <c r="B810" s="170" t="s">
        <v>7323</v>
      </c>
      <c r="C810" s="988" t="s">
        <v>4876</v>
      </c>
      <c r="D810" s="197" t="s">
        <v>7022</v>
      </c>
      <c r="E810" s="170" t="s">
        <v>7021</v>
      </c>
      <c r="F810" s="197" t="s">
        <v>521</v>
      </c>
      <c r="G810" s="197" t="s">
        <v>6962</v>
      </c>
      <c r="H810" s="197" t="s">
        <v>6856</v>
      </c>
      <c r="I810" s="197" t="s">
        <v>6851</v>
      </c>
    </row>
    <row r="811" spans="2:9" ht="31.5" x14ac:dyDescent="0.25">
      <c r="B811" s="170" t="s">
        <v>7385</v>
      </c>
      <c r="C811" s="986" t="s">
        <v>4876</v>
      </c>
      <c r="D811" s="197" t="s">
        <v>7022</v>
      </c>
      <c r="E811" s="170" t="s">
        <v>7021</v>
      </c>
      <c r="F811" s="197" t="s">
        <v>521</v>
      </c>
      <c r="G811" s="197" t="s">
        <v>6962</v>
      </c>
      <c r="H811" s="197" t="s">
        <v>6856</v>
      </c>
      <c r="I811" s="197" t="s">
        <v>6851</v>
      </c>
    </row>
    <row r="812" spans="2:9" ht="31.5" x14ac:dyDescent="0.25">
      <c r="B812" s="170" t="s">
        <v>7382</v>
      </c>
      <c r="C812" s="988" t="s">
        <v>4876</v>
      </c>
      <c r="D812" s="197" t="s">
        <v>7022</v>
      </c>
      <c r="E812" s="170" t="s">
        <v>7021</v>
      </c>
      <c r="F812" s="197" t="s">
        <v>521</v>
      </c>
      <c r="G812" s="197" t="s">
        <v>6962</v>
      </c>
      <c r="H812" s="197" t="s">
        <v>6856</v>
      </c>
      <c r="I812" s="197" t="s">
        <v>6851</v>
      </c>
    </row>
    <row r="813" spans="2:9" ht="31.5" x14ac:dyDescent="0.25">
      <c r="B813" s="170" t="s">
        <v>7394</v>
      </c>
      <c r="C813" s="170" t="s">
        <v>4904</v>
      </c>
      <c r="D813" s="197" t="s">
        <v>7020</v>
      </c>
      <c r="E813" s="170" t="s">
        <v>7019</v>
      </c>
      <c r="F813" s="197" t="s">
        <v>6894</v>
      </c>
      <c r="G813" s="197" t="s">
        <v>6859</v>
      </c>
      <c r="H813" s="197" t="s">
        <v>6890</v>
      </c>
      <c r="I813" s="197" t="s">
        <v>6888</v>
      </c>
    </row>
    <row r="814" spans="2:9" ht="31.5" x14ac:dyDescent="0.25">
      <c r="B814" s="170" t="s">
        <v>7393</v>
      </c>
      <c r="C814" s="170" t="s">
        <v>4904</v>
      </c>
      <c r="D814" s="197" t="s">
        <v>7020</v>
      </c>
      <c r="E814" s="170" t="s">
        <v>7019</v>
      </c>
      <c r="F814" s="197" t="s">
        <v>6894</v>
      </c>
      <c r="G814" s="197" t="s">
        <v>6859</v>
      </c>
      <c r="H814" s="197" t="s">
        <v>6890</v>
      </c>
      <c r="I814" s="197" t="s">
        <v>6888</v>
      </c>
    </row>
    <row r="815" spans="2:9" ht="31.5" x14ac:dyDescent="0.25">
      <c r="B815" s="170" t="s">
        <v>7328</v>
      </c>
      <c r="C815" s="170" t="s">
        <v>4904</v>
      </c>
      <c r="D815" s="197" t="s">
        <v>7020</v>
      </c>
      <c r="E815" s="170" t="s">
        <v>7019</v>
      </c>
      <c r="F815" s="197" t="s">
        <v>6894</v>
      </c>
      <c r="G815" s="197" t="s">
        <v>6859</v>
      </c>
      <c r="H815" s="197" t="s">
        <v>6890</v>
      </c>
      <c r="I815" s="197" t="s">
        <v>6888</v>
      </c>
    </row>
    <row r="816" spans="2:9" ht="31.5" x14ac:dyDescent="0.25">
      <c r="B816" s="170" t="s">
        <v>7390</v>
      </c>
      <c r="C816" s="170" t="s">
        <v>4904</v>
      </c>
      <c r="D816" s="197" t="s">
        <v>7020</v>
      </c>
      <c r="E816" s="170" t="s">
        <v>7019</v>
      </c>
      <c r="F816" s="197" t="s">
        <v>6894</v>
      </c>
      <c r="G816" s="197" t="s">
        <v>6859</v>
      </c>
      <c r="H816" s="197" t="s">
        <v>6890</v>
      </c>
      <c r="I816" s="197" t="s">
        <v>6888</v>
      </c>
    </row>
    <row r="817" spans="2:9" ht="31.5" x14ac:dyDescent="0.25">
      <c r="B817" s="170" t="s">
        <v>7326</v>
      </c>
      <c r="C817" s="170" t="s">
        <v>4904</v>
      </c>
      <c r="D817" s="197" t="s">
        <v>7020</v>
      </c>
      <c r="E817" s="170" t="s">
        <v>7019</v>
      </c>
      <c r="F817" s="197" t="s">
        <v>6894</v>
      </c>
      <c r="G817" s="197" t="s">
        <v>6859</v>
      </c>
      <c r="H817" s="197" t="s">
        <v>6890</v>
      </c>
      <c r="I817" s="197" t="s">
        <v>6888</v>
      </c>
    </row>
    <row r="818" spans="2:9" ht="31.5" x14ac:dyDescent="0.25">
      <c r="B818" s="170" t="s">
        <v>7325</v>
      </c>
      <c r="C818" s="170" t="s">
        <v>4904</v>
      </c>
      <c r="D818" s="197" t="s">
        <v>7020</v>
      </c>
      <c r="E818" s="170" t="s">
        <v>7019</v>
      </c>
      <c r="F818" s="197" t="s">
        <v>6894</v>
      </c>
      <c r="G818" s="197" t="s">
        <v>6859</v>
      </c>
      <c r="H818" s="197" t="s">
        <v>6890</v>
      </c>
      <c r="I818" s="197" t="s">
        <v>6888</v>
      </c>
    </row>
    <row r="819" spans="2:9" ht="31.5" x14ac:dyDescent="0.25">
      <c r="B819" s="170" t="s">
        <v>7387</v>
      </c>
      <c r="C819" s="170" t="s">
        <v>4904</v>
      </c>
      <c r="D819" s="197" t="s">
        <v>7020</v>
      </c>
      <c r="E819" s="170" t="s">
        <v>7019</v>
      </c>
      <c r="F819" s="197" t="s">
        <v>6894</v>
      </c>
      <c r="G819" s="197" t="s">
        <v>6859</v>
      </c>
      <c r="H819" s="197" t="s">
        <v>6890</v>
      </c>
      <c r="I819" s="197" t="s">
        <v>6888</v>
      </c>
    </row>
    <row r="820" spans="2:9" ht="31.5" x14ac:dyDescent="0.25">
      <c r="B820" s="170" t="s">
        <v>7323</v>
      </c>
      <c r="C820" s="170" t="s">
        <v>4904</v>
      </c>
      <c r="D820" s="197" t="s">
        <v>7020</v>
      </c>
      <c r="E820" s="170" t="s">
        <v>7019</v>
      </c>
      <c r="F820" s="197" t="s">
        <v>6894</v>
      </c>
      <c r="G820" s="197" t="s">
        <v>6859</v>
      </c>
      <c r="H820" s="197" t="s">
        <v>6890</v>
      </c>
      <c r="I820" s="197" t="s">
        <v>6888</v>
      </c>
    </row>
    <row r="821" spans="2:9" ht="31.5" x14ac:dyDescent="0.25">
      <c r="B821" s="170" t="s">
        <v>7385</v>
      </c>
      <c r="C821" s="170" t="s">
        <v>4904</v>
      </c>
      <c r="D821" s="197" t="s">
        <v>7020</v>
      </c>
      <c r="E821" s="170" t="s">
        <v>7019</v>
      </c>
      <c r="F821" s="197" t="s">
        <v>6894</v>
      </c>
      <c r="G821" s="197" t="s">
        <v>6859</v>
      </c>
      <c r="H821" s="197" t="s">
        <v>6890</v>
      </c>
      <c r="I821" s="197" t="s">
        <v>6888</v>
      </c>
    </row>
    <row r="822" spans="2:9" ht="31.5" x14ac:dyDescent="0.25">
      <c r="B822" s="170" t="s">
        <v>7382</v>
      </c>
      <c r="C822" s="170" t="s">
        <v>4904</v>
      </c>
      <c r="D822" s="197" t="s">
        <v>7020</v>
      </c>
      <c r="E822" s="170" t="s">
        <v>7019</v>
      </c>
      <c r="F822" s="197" t="s">
        <v>6894</v>
      </c>
      <c r="G822" s="197" t="s">
        <v>6859</v>
      </c>
      <c r="H822" s="197" t="s">
        <v>6890</v>
      </c>
      <c r="I822" s="197" t="s">
        <v>6888</v>
      </c>
    </row>
    <row r="823" spans="2:9" ht="31.5" x14ac:dyDescent="0.25">
      <c r="B823" s="170" t="s">
        <v>7381</v>
      </c>
      <c r="C823" s="170" t="s">
        <v>4904</v>
      </c>
      <c r="D823" s="197" t="s">
        <v>7020</v>
      </c>
      <c r="E823" s="170" t="s">
        <v>7019</v>
      </c>
      <c r="F823" s="197" t="s">
        <v>6894</v>
      </c>
      <c r="G823" s="197" t="s">
        <v>6859</v>
      </c>
      <c r="H823" s="197" t="s">
        <v>6890</v>
      </c>
      <c r="I823" s="197" t="s">
        <v>6888</v>
      </c>
    </row>
    <row r="824" spans="2:9" ht="31.5" x14ac:dyDescent="0.25">
      <c r="B824" s="170" t="s">
        <v>7380</v>
      </c>
      <c r="C824" s="170" t="s">
        <v>4904</v>
      </c>
      <c r="D824" s="197" t="s">
        <v>7020</v>
      </c>
      <c r="E824" s="170" t="s">
        <v>7019</v>
      </c>
      <c r="F824" s="197" t="s">
        <v>6894</v>
      </c>
      <c r="G824" s="197" t="s">
        <v>6859</v>
      </c>
      <c r="H824" s="197" t="s">
        <v>6890</v>
      </c>
      <c r="I824" s="197" t="s">
        <v>6888</v>
      </c>
    </row>
    <row r="825" spans="2:9" ht="31.5" x14ac:dyDescent="0.25">
      <c r="B825" s="170" t="s">
        <v>7394</v>
      </c>
      <c r="C825" s="170" t="s">
        <v>4904</v>
      </c>
      <c r="D825" s="197" t="s">
        <v>7017</v>
      </c>
      <c r="E825" s="170" t="s">
        <v>7016</v>
      </c>
      <c r="F825" s="197" t="s">
        <v>6894</v>
      </c>
      <c r="G825" s="197" t="s">
        <v>6897</v>
      </c>
      <c r="H825" s="197" t="s">
        <v>6890</v>
      </c>
      <c r="I825" s="197" t="s">
        <v>6888</v>
      </c>
    </row>
    <row r="826" spans="2:9" ht="31.5" x14ac:dyDescent="0.25">
      <c r="B826" s="170" t="s">
        <v>7393</v>
      </c>
      <c r="C826" s="170" t="s">
        <v>4904</v>
      </c>
      <c r="D826" s="197" t="s">
        <v>7017</v>
      </c>
      <c r="E826" s="170" t="s">
        <v>7016</v>
      </c>
      <c r="F826" s="197" t="s">
        <v>6894</v>
      </c>
      <c r="G826" s="197" t="s">
        <v>6897</v>
      </c>
      <c r="H826" s="197" t="s">
        <v>6890</v>
      </c>
      <c r="I826" s="197" t="s">
        <v>6888</v>
      </c>
    </row>
    <row r="827" spans="2:9" ht="31.5" x14ac:dyDescent="0.25">
      <c r="B827" s="170" t="s">
        <v>7328</v>
      </c>
      <c r="C827" s="170" t="s">
        <v>4904</v>
      </c>
      <c r="D827" s="197" t="s">
        <v>7017</v>
      </c>
      <c r="E827" s="170" t="s">
        <v>7016</v>
      </c>
      <c r="F827" s="197" t="s">
        <v>6894</v>
      </c>
      <c r="G827" s="197" t="s">
        <v>6897</v>
      </c>
      <c r="H827" s="197" t="s">
        <v>6890</v>
      </c>
      <c r="I827" s="197" t="s">
        <v>6888</v>
      </c>
    </row>
    <row r="828" spans="2:9" ht="31.5" x14ac:dyDescent="0.25">
      <c r="B828" s="170" t="s">
        <v>7390</v>
      </c>
      <c r="C828" s="170" t="s">
        <v>4904</v>
      </c>
      <c r="D828" s="197" t="s">
        <v>7017</v>
      </c>
      <c r="E828" s="170" t="s">
        <v>7016</v>
      </c>
      <c r="F828" s="197" t="s">
        <v>6894</v>
      </c>
      <c r="G828" s="197" t="s">
        <v>6897</v>
      </c>
      <c r="H828" s="197" t="s">
        <v>6890</v>
      </c>
      <c r="I828" s="197" t="s">
        <v>6888</v>
      </c>
    </row>
    <row r="829" spans="2:9" ht="31.5" x14ac:dyDescent="0.25">
      <c r="B829" s="170" t="s">
        <v>7326</v>
      </c>
      <c r="C829" s="170" t="s">
        <v>4904</v>
      </c>
      <c r="D829" s="197" t="s">
        <v>7017</v>
      </c>
      <c r="E829" s="170" t="s">
        <v>7016</v>
      </c>
      <c r="F829" s="197" t="s">
        <v>6894</v>
      </c>
      <c r="G829" s="197" t="s">
        <v>6897</v>
      </c>
      <c r="H829" s="197" t="s">
        <v>6890</v>
      </c>
      <c r="I829" s="197" t="s">
        <v>6888</v>
      </c>
    </row>
    <row r="830" spans="2:9" ht="31.5" x14ac:dyDescent="0.25">
      <c r="B830" s="170" t="s">
        <v>7325</v>
      </c>
      <c r="C830" s="170" t="s">
        <v>4904</v>
      </c>
      <c r="D830" s="197" t="s">
        <v>7017</v>
      </c>
      <c r="E830" s="170" t="s">
        <v>7016</v>
      </c>
      <c r="F830" s="197" t="s">
        <v>6894</v>
      </c>
      <c r="G830" s="197" t="s">
        <v>6897</v>
      </c>
      <c r="H830" s="197" t="s">
        <v>6890</v>
      </c>
      <c r="I830" s="197" t="s">
        <v>6888</v>
      </c>
    </row>
    <row r="831" spans="2:9" ht="31.5" x14ac:dyDescent="0.25">
      <c r="B831" s="170" t="s">
        <v>7387</v>
      </c>
      <c r="C831" s="170" t="s">
        <v>4904</v>
      </c>
      <c r="D831" s="197" t="s">
        <v>7017</v>
      </c>
      <c r="E831" s="170" t="s">
        <v>7016</v>
      </c>
      <c r="F831" s="197" t="s">
        <v>6894</v>
      </c>
      <c r="G831" s="197" t="s">
        <v>6897</v>
      </c>
      <c r="H831" s="197" t="s">
        <v>6890</v>
      </c>
      <c r="I831" s="197" t="s">
        <v>6888</v>
      </c>
    </row>
    <row r="832" spans="2:9" ht="31.5" x14ac:dyDescent="0.25">
      <c r="B832" s="170" t="s">
        <v>7323</v>
      </c>
      <c r="C832" s="170" t="s">
        <v>4904</v>
      </c>
      <c r="D832" s="197" t="s">
        <v>7017</v>
      </c>
      <c r="E832" s="170" t="s">
        <v>7016</v>
      </c>
      <c r="F832" s="197" t="s">
        <v>6894</v>
      </c>
      <c r="G832" s="197" t="s">
        <v>6897</v>
      </c>
      <c r="H832" s="197" t="s">
        <v>6890</v>
      </c>
      <c r="I832" s="197" t="s">
        <v>6888</v>
      </c>
    </row>
    <row r="833" spans="2:9" ht="31.5" x14ac:dyDescent="0.25">
      <c r="B833" s="170" t="s">
        <v>7385</v>
      </c>
      <c r="C833" s="170" t="s">
        <v>4904</v>
      </c>
      <c r="D833" s="197" t="s">
        <v>7017</v>
      </c>
      <c r="E833" s="170" t="s">
        <v>7016</v>
      </c>
      <c r="F833" s="197" t="s">
        <v>6894</v>
      </c>
      <c r="G833" s="197" t="s">
        <v>6897</v>
      </c>
      <c r="H833" s="197" t="s">
        <v>6890</v>
      </c>
      <c r="I833" s="197" t="s">
        <v>6888</v>
      </c>
    </row>
    <row r="834" spans="2:9" ht="31.5" x14ac:dyDescent="0.25">
      <c r="B834" s="170" t="s">
        <v>7382</v>
      </c>
      <c r="C834" s="170" t="s">
        <v>4904</v>
      </c>
      <c r="D834" s="197" t="s">
        <v>7017</v>
      </c>
      <c r="E834" s="170" t="s">
        <v>7016</v>
      </c>
      <c r="F834" s="197" t="s">
        <v>6894</v>
      </c>
      <c r="G834" s="197" t="s">
        <v>6897</v>
      </c>
      <c r="H834" s="197" t="s">
        <v>6890</v>
      </c>
      <c r="I834" s="197" t="s">
        <v>6888</v>
      </c>
    </row>
    <row r="835" spans="2:9" ht="31.5" x14ac:dyDescent="0.25">
      <c r="B835" s="170" t="s">
        <v>7381</v>
      </c>
      <c r="C835" s="170" t="s">
        <v>4904</v>
      </c>
      <c r="D835" s="197" t="s">
        <v>7017</v>
      </c>
      <c r="E835" s="170" t="s">
        <v>7016</v>
      </c>
      <c r="F835" s="197" t="s">
        <v>6894</v>
      </c>
      <c r="G835" s="197" t="s">
        <v>6897</v>
      </c>
      <c r="H835" s="197" t="s">
        <v>6890</v>
      </c>
      <c r="I835" s="197" t="s">
        <v>6888</v>
      </c>
    </row>
    <row r="836" spans="2:9" ht="31.5" x14ac:dyDescent="0.25">
      <c r="B836" s="170" t="s">
        <v>7380</v>
      </c>
      <c r="C836" s="170" t="s">
        <v>4904</v>
      </c>
      <c r="D836" s="197" t="s">
        <v>7017</v>
      </c>
      <c r="E836" s="170" t="s">
        <v>7016</v>
      </c>
      <c r="F836" s="197" t="s">
        <v>6894</v>
      </c>
      <c r="G836" s="197" t="s">
        <v>6897</v>
      </c>
      <c r="H836" s="197" t="s">
        <v>6890</v>
      </c>
      <c r="I836" s="197" t="s">
        <v>6888</v>
      </c>
    </row>
    <row r="837" spans="2:9" ht="31.5" x14ac:dyDescent="0.25">
      <c r="B837" s="170" t="s">
        <v>7325</v>
      </c>
      <c r="C837" s="986" t="s">
        <v>4876</v>
      </c>
      <c r="D837" s="197" t="s">
        <v>7014</v>
      </c>
      <c r="E837" s="170" t="s">
        <v>7013</v>
      </c>
      <c r="F837" s="197" t="s">
        <v>6867</v>
      </c>
      <c r="G837" s="197" t="s">
        <v>6893</v>
      </c>
      <c r="H837" s="197" t="s">
        <v>6856</v>
      </c>
      <c r="I837" s="197" t="s">
        <v>6851</v>
      </c>
    </row>
    <row r="838" spans="2:9" ht="31.5" x14ac:dyDescent="0.25">
      <c r="B838" s="170" t="s">
        <v>7387</v>
      </c>
      <c r="C838" s="988" t="s">
        <v>4876</v>
      </c>
      <c r="D838" s="197" t="s">
        <v>7014</v>
      </c>
      <c r="E838" s="170" t="s">
        <v>7013</v>
      </c>
      <c r="F838" s="197" t="s">
        <v>6867</v>
      </c>
      <c r="G838" s="197" t="s">
        <v>6893</v>
      </c>
      <c r="H838" s="197" t="s">
        <v>6856</v>
      </c>
      <c r="I838" s="197" t="s">
        <v>6851</v>
      </c>
    </row>
    <row r="839" spans="2:9" ht="31.5" x14ac:dyDescent="0.25">
      <c r="B839" s="170" t="s">
        <v>7323</v>
      </c>
      <c r="C839" s="986" t="s">
        <v>4876</v>
      </c>
      <c r="D839" s="197" t="s">
        <v>7014</v>
      </c>
      <c r="E839" s="170" t="s">
        <v>7013</v>
      </c>
      <c r="F839" s="197" t="s">
        <v>6867</v>
      </c>
      <c r="G839" s="197" t="s">
        <v>6893</v>
      </c>
      <c r="H839" s="197" t="s">
        <v>6856</v>
      </c>
      <c r="I839" s="197" t="s">
        <v>6851</v>
      </c>
    </row>
    <row r="840" spans="2:9" ht="31.5" x14ac:dyDescent="0.25">
      <c r="B840" s="170" t="s">
        <v>7385</v>
      </c>
      <c r="C840" s="988" t="s">
        <v>4876</v>
      </c>
      <c r="D840" s="197" t="s">
        <v>7014</v>
      </c>
      <c r="E840" s="170" t="s">
        <v>7013</v>
      </c>
      <c r="F840" s="197" t="s">
        <v>6867</v>
      </c>
      <c r="G840" s="197" t="s">
        <v>6893</v>
      </c>
      <c r="H840" s="197" t="s">
        <v>6856</v>
      </c>
      <c r="I840" s="197" t="s">
        <v>6851</v>
      </c>
    </row>
    <row r="841" spans="2:9" ht="31.5" x14ac:dyDescent="0.25">
      <c r="B841" s="170" t="s">
        <v>7382</v>
      </c>
      <c r="C841" s="986" t="s">
        <v>4876</v>
      </c>
      <c r="D841" s="197" t="s">
        <v>7014</v>
      </c>
      <c r="E841" s="170" t="s">
        <v>7013</v>
      </c>
      <c r="F841" s="197" t="s">
        <v>6867</v>
      </c>
      <c r="G841" s="197" t="s">
        <v>6893</v>
      </c>
      <c r="H841" s="197" t="s">
        <v>6856</v>
      </c>
      <c r="I841" s="197" t="s">
        <v>6851</v>
      </c>
    </row>
    <row r="842" spans="2:9" ht="31.5" x14ac:dyDescent="0.25">
      <c r="B842" s="170" t="s">
        <v>7325</v>
      </c>
      <c r="C842" s="988" t="s">
        <v>4876</v>
      </c>
      <c r="D842" s="197" t="s">
        <v>7012</v>
      </c>
      <c r="E842" s="170" t="s">
        <v>7011</v>
      </c>
      <c r="F842" s="197" t="s">
        <v>6867</v>
      </c>
      <c r="G842" s="197" t="s">
        <v>7010</v>
      </c>
      <c r="H842" s="197" t="s">
        <v>6856</v>
      </c>
      <c r="I842" s="197" t="s">
        <v>6851</v>
      </c>
    </row>
    <row r="843" spans="2:9" ht="31.5" x14ac:dyDescent="0.25">
      <c r="B843" s="170" t="s">
        <v>7387</v>
      </c>
      <c r="C843" s="986" t="s">
        <v>4876</v>
      </c>
      <c r="D843" s="197" t="s">
        <v>7012</v>
      </c>
      <c r="E843" s="170" t="s">
        <v>7011</v>
      </c>
      <c r="F843" s="197" t="s">
        <v>6867</v>
      </c>
      <c r="G843" s="197" t="s">
        <v>7010</v>
      </c>
      <c r="H843" s="197" t="s">
        <v>6856</v>
      </c>
      <c r="I843" s="197" t="s">
        <v>6851</v>
      </c>
    </row>
    <row r="844" spans="2:9" ht="31.5" x14ac:dyDescent="0.25">
      <c r="B844" s="170" t="s">
        <v>7323</v>
      </c>
      <c r="C844" s="988" t="s">
        <v>4876</v>
      </c>
      <c r="D844" s="197" t="s">
        <v>7012</v>
      </c>
      <c r="E844" s="170" t="s">
        <v>7011</v>
      </c>
      <c r="F844" s="197" t="s">
        <v>6867</v>
      </c>
      <c r="G844" s="197" t="s">
        <v>7010</v>
      </c>
      <c r="H844" s="197" t="s">
        <v>6856</v>
      </c>
      <c r="I844" s="197" t="s">
        <v>6851</v>
      </c>
    </row>
    <row r="845" spans="2:9" ht="31.5" x14ac:dyDescent="0.25">
      <c r="B845" s="170" t="s">
        <v>7385</v>
      </c>
      <c r="C845" s="986" t="s">
        <v>4876</v>
      </c>
      <c r="D845" s="197" t="s">
        <v>7012</v>
      </c>
      <c r="E845" s="170" t="s">
        <v>7011</v>
      </c>
      <c r="F845" s="197" t="s">
        <v>6867</v>
      </c>
      <c r="G845" s="197" t="s">
        <v>7010</v>
      </c>
      <c r="H845" s="197" t="s">
        <v>6856</v>
      </c>
      <c r="I845" s="197" t="s">
        <v>6851</v>
      </c>
    </row>
    <row r="846" spans="2:9" ht="31.5" x14ac:dyDescent="0.25">
      <c r="B846" s="170" t="s">
        <v>7382</v>
      </c>
      <c r="C846" s="988" t="s">
        <v>4876</v>
      </c>
      <c r="D846" s="197" t="s">
        <v>7012</v>
      </c>
      <c r="E846" s="170" t="s">
        <v>7011</v>
      </c>
      <c r="F846" s="197" t="s">
        <v>6867</v>
      </c>
      <c r="G846" s="197" t="s">
        <v>7010</v>
      </c>
      <c r="H846" s="197" t="s">
        <v>6856</v>
      </c>
      <c r="I846" s="197" t="s">
        <v>6851</v>
      </c>
    </row>
    <row r="847" spans="2:9" ht="31.5" x14ac:dyDescent="0.25">
      <c r="B847" s="170" t="s">
        <v>7325</v>
      </c>
      <c r="C847" s="986" t="s">
        <v>4876</v>
      </c>
      <c r="D847" s="197" t="s">
        <v>7009</v>
      </c>
      <c r="E847" s="170" t="s">
        <v>7008</v>
      </c>
      <c r="F847" s="197" t="s">
        <v>6867</v>
      </c>
      <c r="G847" s="197" t="s">
        <v>6876</v>
      </c>
      <c r="H847" s="197" t="s">
        <v>6856</v>
      </c>
      <c r="I847" s="197" t="s">
        <v>6851</v>
      </c>
    </row>
    <row r="848" spans="2:9" ht="31.5" x14ac:dyDescent="0.25">
      <c r="B848" s="170" t="s">
        <v>7387</v>
      </c>
      <c r="C848" s="988" t="s">
        <v>4876</v>
      </c>
      <c r="D848" s="197" t="s">
        <v>7009</v>
      </c>
      <c r="E848" s="170" t="s">
        <v>7008</v>
      </c>
      <c r="F848" s="197" t="s">
        <v>6867</v>
      </c>
      <c r="G848" s="197" t="s">
        <v>6876</v>
      </c>
      <c r="H848" s="197" t="s">
        <v>6856</v>
      </c>
      <c r="I848" s="197" t="s">
        <v>6851</v>
      </c>
    </row>
    <row r="849" spans="2:9" ht="31.5" x14ac:dyDescent="0.25">
      <c r="B849" s="170" t="s">
        <v>7323</v>
      </c>
      <c r="C849" s="986" t="s">
        <v>4876</v>
      </c>
      <c r="D849" s="197" t="s">
        <v>7009</v>
      </c>
      <c r="E849" s="170" t="s">
        <v>7008</v>
      </c>
      <c r="F849" s="197" t="s">
        <v>6867</v>
      </c>
      <c r="G849" s="197" t="s">
        <v>6876</v>
      </c>
      <c r="H849" s="197" t="s">
        <v>6856</v>
      </c>
      <c r="I849" s="197" t="s">
        <v>6851</v>
      </c>
    </row>
    <row r="850" spans="2:9" ht="31.5" x14ac:dyDescent="0.25">
      <c r="B850" s="170" t="s">
        <v>7385</v>
      </c>
      <c r="C850" s="988" t="s">
        <v>4876</v>
      </c>
      <c r="D850" s="197" t="s">
        <v>7009</v>
      </c>
      <c r="E850" s="170" t="s">
        <v>7008</v>
      </c>
      <c r="F850" s="197" t="s">
        <v>6867</v>
      </c>
      <c r="G850" s="197" t="s">
        <v>6876</v>
      </c>
      <c r="H850" s="197" t="s">
        <v>6856</v>
      </c>
      <c r="I850" s="197" t="s">
        <v>6851</v>
      </c>
    </row>
    <row r="851" spans="2:9" ht="31.5" x14ac:dyDescent="0.25">
      <c r="B851" s="170" t="s">
        <v>7382</v>
      </c>
      <c r="C851" s="986" t="s">
        <v>4876</v>
      </c>
      <c r="D851" s="197" t="s">
        <v>7009</v>
      </c>
      <c r="E851" s="170" t="s">
        <v>7008</v>
      </c>
      <c r="F851" s="197" t="s">
        <v>6867</v>
      </c>
      <c r="G851" s="197" t="s">
        <v>6876</v>
      </c>
      <c r="H851" s="197" t="s">
        <v>6856</v>
      </c>
      <c r="I851" s="197" t="s">
        <v>6851</v>
      </c>
    </row>
    <row r="852" spans="2:9" ht="31.5" x14ac:dyDescent="0.25">
      <c r="B852" s="170" t="s">
        <v>7394</v>
      </c>
      <c r="C852" s="170" t="s">
        <v>4904</v>
      </c>
      <c r="D852" s="197" t="s">
        <v>7006</v>
      </c>
      <c r="E852" s="170" t="s">
        <v>7005</v>
      </c>
      <c r="F852" s="197" t="s">
        <v>6894</v>
      </c>
      <c r="G852" s="197" t="s">
        <v>6859</v>
      </c>
      <c r="H852" s="197" t="s">
        <v>6890</v>
      </c>
      <c r="I852" s="197" t="s">
        <v>6888</v>
      </c>
    </row>
    <row r="853" spans="2:9" ht="31.5" x14ac:dyDescent="0.25">
      <c r="B853" s="170" t="s">
        <v>7393</v>
      </c>
      <c r="C853" s="170" t="s">
        <v>4904</v>
      </c>
      <c r="D853" s="197" t="s">
        <v>7006</v>
      </c>
      <c r="E853" s="170" t="s">
        <v>7005</v>
      </c>
      <c r="F853" s="197" t="s">
        <v>6894</v>
      </c>
      <c r="G853" s="197" t="s">
        <v>6859</v>
      </c>
      <c r="H853" s="197" t="s">
        <v>6890</v>
      </c>
      <c r="I853" s="197" t="s">
        <v>6888</v>
      </c>
    </row>
    <row r="854" spans="2:9" ht="31.5" x14ac:dyDescent="0.25">
      <c r="B854" s="170" t="s">
        <v>7328</v>
      </c>
      <c r="C854" s="170" t="s">
        <v>4904</v>
      </c>
      <c r="D854" s="197" t="s">
        <v>7006</v>
      </c>
      <c r="E854" s="170" t="s">
        <v>7005</v>
      </c>
      <c r="F854" s="197" t="s">
        <v>6894</v>
      </c>
      <c r="G854" s="197" t="s">
        <v>6859</v>
      </c>
      <c r="H854" s="197" t="s">
        <v>6890</v>
      </c>
      <c r="I854" s="197" t="s">
        <v>6888</v>
      </c>
    </row>
    <row r="855" spans="2:9" ht="31.5" x14ac:dyDescent="0.25">
      <c r="B855" s="170" t="s">
        <v>7390</v>
      </c>
      <c r="C855" s="170" t="s">
        <v>4904</v>
      </c>
      <c r="D855" s="197" t="s">
        <v>7006</v>
      </c>
      <c r="E855" s="170" t="s">
        <v>7005</v>
      </c>
      <c r="F855" s="197" t="s">
        <v>6894</v>
      </c>
      <c r="G855" s="197" t="s">
        <v>6859</v>
      </c>
      <c r="H855" s="197" t="s">
        <v>6890</v>
      </c>
      <c r="I855" s="197" t="s">
        <v>6888</v>
      </c>
    </row>
    <row r="856" spans="2:9" ht="31.5" x14ac:dyDescent="0.25">
      <c r="B856" s="170" t="s">
        <v>7326</v>
      </c>
      <c r="C856" s="170" t="s">
        <v>4904</v>
      </c>
      <c r="D856" s="197" t="s">
        <v>7006</v>
      </c>
      <c r="E856" s="170" t="s">
        <v>7005</v>
      </c>
      <c r="F856" s="197" t="s">
        <v>6894</v>
      </c>
      <c r="G856" s="197" t="s">
        <v>6859</v>
      </c>
      <c r="H856" s="197" t="s">
        <v>6890</v>
      </c>
      <c r="I856" s="197" t="s">
        <v>6888</v>
      </c>
    </row>
    <row r="857" spans="2:9" ht="31.5" x14ac:dyDescent="0.25">
      <c r="B857" s="170" t="s">
        <v>7325</v>
      </c>
      <c r="C857" s="170" t="s">
        <v>4904</v>
      </c>
      <c r="D857" s="197" t="s">
        <v>7006</v>
      </c>
      <c r="E857" s="170" t="s">
        <v>7005</v>
      </c>
      <c r="F857" s="197" t="s">
        <v>6894</v>
      </c>
      <c r="G857" s="197" t="s">
        <v>6859</v>
      </c>
      <c r="H857" s="197" t="s">
        <v>6890</v>
      </c>
      <c r="I857" s="197" t="s">
        <v>6888</v>
      </c>
    </row>
    <row r="858" spans="2:9" ht="31.5" x14ac:dyDescent="0.25">
      <c r="B858" s="170" t="s">
        <v>7387</v>
      </c>
      <c r="C858" s="170" t="s">
        <v>4904</v>
      </c>
      <c r="D858" s="197" t="s">
        <v>7006</v>
      </c>
      <c r="E858" s="170" t="s">
        <v>7005</v>
      </c>
      <c r="F858" s="197" t="s">
        <v>6894</v>
      </c>
      <c r="G858" s="197" t="s">
        <v>6859</v>
      </c>
      <c r="H858" s="197" t="s">
        <v>6890</v>
      </c>
      <c r="I858" s="197" t="s">
        <v>6888</v>
      </c>
    </row>
    <row r="859" spans="2:9" ht="31.5" x14ac:dyDescent="0.25">
      <c r="B859" s="170" t="s">
        <v>7323</v>
      </c>
      <c r="C859" s="170" t="s">
        <v>4904</v>
      </c>
      <c r="D859" s="197" t="s">
        <v>7006</v>
      </c>
      <c r="E859" s="170" t="s">
        <v>7005</v>
      </c>
      <c r="F859" s="197" t="s">
        <v>6894</v>
      </c>
      <c r="G859" s="197" t="s">
        <v>6859</v>
      </c>
      <c r="H859" s="197" t="s">
        <v>6890</v>
      </c>
      <c r="I859" s="197" t="s">
        <v>6888</v>
      </c>
    </row>
    <row r="860" spans="2:9" ht="31.5" x14ac:dyDescent="0.25">
      <c r="B860" s="170" t="s">
        <v>7385</v>
      </c>
      <c r="C860" s="170" t="s">
        <v>4904</v>
      </c>
      <c r="D860" s="197" t="s">
        <v>7006</v>
      </c>
      <c r="E860" s="170" t="s">
        <v>7005</v>
      </c>
      <c r="F860" s="197" t="s">
        <v>6894</v>
      </c>
      <c r="G860" s="197" t="s">
        <v>6859</v>
      </c>
      <c r="H860" s="197" t="s">
        <v>6890</v>
      </c>
      <c r="I860" s="197" t="s">
        <v>6888</v>
      </c>
    </row>
    <row r="861" spans="2:9" ht="31.5" x14ac:dyDescent="0.25">
      <c r="B861" s="170" t="s">
        <v>7382</v>
      </c>
      <c r="C861" s="170" t="s">
        <v>4904</v>
      </c>
      <c r="D861" s="197" t="s">
        <v>7006</v>
      </c>
      <c r="E861" s="170" t="s">
        <v>7005</v>
      </c>
      <c r="F861" s="197" t="s">
        <v>6894</v>
      </c>
      <c r="G861" s="197" t="s">
        <v>6859</v>
      </c>
      <c r="H861" s="197" t="s">
        <v>6890</v>
      </c>
      <c r="I861" s="197" t="s">
        <v>6888</v>
      </c>
    </row>
    <row r="862" spans="2:9" ht="31.5" x14ac:dyDescent="0.25">
      <c r="B862" s="170" t="s">
        <v>7381</v>
      </c>
      <c r="C862" s="170" t="s">
        <v>4904</v>
      </c>
      <c r="D862" s="197" t="s">
        <v>7006</v>
      </c>
      <c r="E862" s="170" t="s">
        <v>7005</v>
      </c>
      <c r="F862" s="197" t="s">
        <v>6894</v>
      </c>
      <c r="G862" s="197" t="s">
        <v>6859</v>
      </c>
      <c r="H862" s="197" t="s">
        <v>6890</v>
      </c>
      <c r="I862" s="197" t="s">
        <v>6888</v>
      </c>
    </row>
    <row r="863" spans="2:9" ht="31.5" x14ac:dyDescent="0.25">
      <c r="B863" s="170" t="s">
        <v>7380</v>
      </c>
      <c r="C863" s="170" t="s">
        <v>4904</v>
      </c>
      <c r="D863" s="197" t="s">
        <v>7006</v>
      </c>
      <c r="E863" s="170" t="s">
        <v>7005</v>
      </c>
      <c r="F863" s="197" t="s">
        <v>6894</v>
      </c>
      <c r="G863" s="197" t="s">
        <v>6859</v>
      </c>
      <c r="H863" s="197" t="s">
        <v>6890</v>
      </c>
      <c r="I863" s="197" t="s">
        <v>6888</v>
      </c>
    </row>
    <row r="864" spans="2:9" ht="31.5" x14ac:dyDescent="0.25">
      <c r="B864" s="170" t="s">
        <v>7394</v>
      </c>
      <c r="C864" s="988" t="s">
        <v>4876</v>
      </c>
      <c r="D864" s="197" t="s">
        <v>7004</v>
      </c>
      <c r="E864" s="170" t="s">
        <v>7003</v>
      </c>
      <c r="F864" s="197" t="s">
        <v>521</v>
      </c>
      <c r="G864" s="197" t="s">
        <v>7002</v>
      </c>
      <c r="H864" s="197" t="s">
        <v>6856</v>
      </c>
      <c r="I864" s="197" t="s">
        <v>6851</v>
      </c>
    </row>
    <row r="865" spans="2:9" ht="31.5" x14ac:dyDescent="0.25">
      <c r="B865" s="170" t="s">
        <v>7393</v>
      </c>
      <c r="C865" s="986" t="s">
        <v>4876</v>
      </c>
      <c r="D865" s="197" t="s">
        <v>7004</v>
      </c>
      <c r="E865" s="170" t="s">
        <v>7003</v>
      </c>
      <c r="F865" s="197" t="s">
        <v>521</v>
      </c>
      <c r="G865" s="197" t="s">
        <v>7002</v>
      </c>
      <c r="H865" s="197" t="s">
        <v>6856</v>
      </c>
      <c r="I865" s="197" t="s">
        <v>6851</v>
      </c>
    </row>
    <row r="866" spans="2:9" ht="31.5" x14ac:dyDescent="0.25">
      <c r="B866" s="170" t="s">
        <v>7328</v>
      </c>
      <c r="C866" s="988" t="s">
        <v>4876</v>
      </c>
      <c r="D866" s="197" t="s">
        <v>7004</v>
      </c>
      <c r="E866" s="170" t="s">
        <v>7003</v>
      </c>
      <c r="F866" s="197" t="s">
        <v>521</v>
      </c>
      <c r="G866" s="197" t="s">
        <v>7002</v>
      </c>
      <c r="H866" s="197" t="s">
        <v>6856</v>
      </c>
      <c r="I866" s="197" t="s">
        <v>6851</v>
      </c>
    </row>
    <row r="867" spans="2:9" ht="31.5" x14ac:dyDescent="0.25">
      <c r="B867" s="170" t="s">
        <v>7390</v>
      </c>
      <c r="C867" s="986" t="s">
        <v>4876</v>
      </c>
      <c r="D867" s="197" t="s">
        <v>7004</v>
      </c>
      <c r="E867" s="170" t="s">
        <v>7003</v>
      </c>
      <c r="F867" s="197" t="s">
        <v>521</v>
      </c>
      <c r="G867" s="197" t="s">
        <v>7002</v>
      </c>
      <c r="H867" s="197" t="s">
        <v>6856</v>
      </c>
      <c r="I867" s="197" t="s">
        <v>6851</v>
      </c>
    </row>
    <row r="868" spans="2:9" ht="31.5" x14ac:dyDescent="0.25">
      <c r="B868" s="170" t="s">
        <v>7326</v>
      </c>
      <c r="C868" s="988" t="s">
        <v>4876</v>
      </c>
      <c r="D868" s="197" t="s">
        <v>7004</v>
      </c>
      <c r="E868" s="170" t="s">
        <v>7003</v>
      </c>
      <c r="F868" s="197" t="s">
        <v>521</v>
      </c>
      <c r="G868" s="197" t="s">
        <v>7002</v>
      </c>
      <c r="H868" s="197" t="s">
        <v>6856</v>
      </c>
      <c r="I868" s="197" t="s">
        <v>6851</v>
      </c>
    </row>
    <row r="869" spans="2:9" ht="31.5" x14ac:dyDescent="0.25">
      <c r="B869" s="170" t="s">
        <v>7381</v>
      </c>
      <c r="C869" s="986" t="s">
        <v>4876</v>
      </c>
      <c r="D869" s="197" t="s">
        <v>7004</v>
      </c>
      <c r="E869" s="170" t="s">
        <v>7003</v>
      </c>
      <c r="F869" s="197" t="s">
        <v>521</v>
      </c>
      <c r="G869" s="197" t="s">
        <v>7002</v>
      </c>
      <c r="H869" s="197" t="s">
        <v>6856</v>
      </c>
      <c r="I869" s="197" t="s">
        <v>6851</v>
      </c>
    </row>
    <row r="870" spans="2:9" ht="31.5" x14ac:dyDescent="0.25">
      <c r="B870" s="170" t="s">
        <v>7380</v>
      </c>
      <c r="C870" s="988" t="s">
        <v>4876</v>
      </c>
      <c r="D870" s="197" t="s">
        <v>7004</v>
      </c>
      <c r="E870" s="170" t="s">
        <v>7003</v>
      </c>
      <c r="F870" s="197" t="s">
        <v>521</v>
      </c>
      <c r="G870" s="197" t="s">
        <v>7002</v>
      </c>
      <c r="H870" s="197" t="s">
        <v>6856</v>
      </c>
      <c r="I870" s="197" t="s">
        <v>6851</v>
      </c>
    </row>
    <row r="871" spans="2:9" ht="31.5" x14ac:dyDescent="0.25">
      <c r="B871" s="170" t="s">
        <v>7394</v>
      </c>
      <c r="C871" s="170" t="s">
        <v>4904</v>
      </c>
      <c r="D871" s="197" t="s">
        <v>6999</v>
      </c>
      <c r="E871" s="170" t="s">
        <v>6998</v>
      </c>
      <c r="F871" s="197" t="s">
        <v>521</v>
      </c>
      <c r="G871" s="197" t="s">
        <v>6962</v>
      </c>
      <c r="H871" s="197" t="s">
        <v>6980</v>
      </c>
      <c r="I871" s="197" t="s">
        <v>6977</v>
      </c>
    </row>
    <row r="872" spans="2:9" ht="31.5" x14ac:dyDescent="0.25">
      <c r="B872" s="170" t="s">
        <v>7393</v>
      </c>
      <c r="C872" s="170" t="s">
        <v>4904</v>
      </c>
      <c r="D872" s="197" t="s">
        <v>6999</v>
      </c>
      <c r="E872" s="170" t="s">
        <v>6998</v>
      </c>
      <c r="F872" s="197" t="s">
        <v>521</v>
      </c>
      <c r="G872" s="197" t="s">
        <v>6962</v>
      </c>
      <c r="H872" s="197" t="s">
        <v>6980</v>
      </c>
      <c r="I872" s="197" t="s">
        <v>6977</v>
      </c>
    </row>
    <row r="873" spans="2:9" ht="31.5" x14ac:dyDescent="0.25">
      <c r="B873" s="170" t="s">
        <v>7328</v>
      </c>
      <c r="C873" s="170" t="s">
        <v>4904</v>
      </c>
      <c r="D873" s="197" t="s">
        <v>6999</v>
      </c>
      <c r="E873" s="170" t="s">
        <v>6998</v>
      </c>
      <c r="F873" s="197" t="s">
        <v>521</v>
      </c>
      <c r="G873" s="197" t="s">
        <v>6962</v>
      </c>
      <c r="H873" s="197" t="s">
        <v>6980</v>
      </c>
      <c r="I873" s="197" t="s">
        <v>6977</v>
      </c>
    </row>
    <row r="874" spans="2:9" ht="31.5" x14ac:dyDescent="0.25">
      <c r="B874" s="170" t="s">
        <v>7390</v>
      </c>
      <c r="C874" s="170" t="s">
        <v>4904</v>
      </c>
      <c r="D874" s="197" t="s">
        <v>6999</v>
      </c>
      <c r="E874" s="170" t="s">
        <v>6998</v>
      </c>
      <c r="F874" s="197" t="s">
        <v>521</v>
      </c>
      <c r="G874" s="197" t="s">
        <v>6962</v>
      </c>
      <c r="H874" s="197" t="s">
        <v>6980</v>
      </c>
      <c r="I874" s="197" t="s">
        <v>6977</v>
      </c>
    </row>
    <row r="875" spans="2:9" ht="31.5" x14ac:dyDescent="0.25">
      <c r="B875" s="170" t="s">
        <v>7326</v>
      </c>
      <c r="C875" s="170" t="s">
        <v>4904</v>
      </c>
      <c r="D875" s="197" t="s">
        <v>6999</v>
      </c>
      <c r="E875" s="170" t="s">
        <v>6998</v>
      </c>
      <c r="F875" s="197" t="s">
        <v>521</v>
      </c>
      <c r="G875" s="197" t="s">
        <v>6962</v>
      </c>
      <c r="H875" s="197" t="s">
        <v>6980</v>
      </c>
      <c r="I875" s="197" t="s">
        <v>6977</v>
      </c>
    </row>
    <row r="876" spans="2:9" ht="31.5" x14ac:dyDescent="0.25">
      <c r="B876" s="170" t="s">
        <v>7325</v>
      </c>
      <c r="C876" s="170" t="s">
        <v>4904</v>
      </c>
      <c r="D876" s="197" t="s">
        <v>6999</v>
      </c>
      <c r="E876" s="170" t="s">
        <v>6998</v>
      </c>
      <c r="F876" s="197" t="s">
        <v>521</v>
      </c>
      <c r="G876" s="197" t="s">
        <v>6962</v>
      </c>
      <c r="H876" s="197" t="s">
        <v>6980</v>
      </c>
      <c r="I876" s="197" t="s">
        <v>6977</v>
      </c>
    </row>
    <row r="877" spans="2:9" ht="31.5" x14ac:dyDescent="0.25">
      <c r="B877" s="170" t="s">
        <v>7387</v>
      </c>
      <c r="C877" s="170" t="s">
        <v>4904</v>
      </c>
      <c r="D877" s="197" t="s">
        <v>6999</v>
      </c>
      <c r="E877" s="170" t="s">
        <v>6998</v>
      </c>
      <c r="F877" s="197" t="s">
        <v>521</v>
      </c>
      <c r="G877" s="197" t="s">
        <v>6962</v>
      </c>
      <c r="H877" s="197" t="s">
        <v>6980</v>
      </c>
      <c r="I877" s="197" t="s">
        <v>6977</v>
      </c>
    </row>
    <row r="878" spans="2:9" ht="31.5" x14ac:dyDescent="0.25">
      <c r="B878" s="170" t="s">
        <v>7323</v>
      </c>
      <c r="C878" s="170" t="s">
        <v>4904</v>
      </c>
      <c r="D878" s="197" t="s">
        <v>6999</v>
      </c>
      <c r="E878" s="170" t="s">
        <v>6998</v>
      </c>
      <c r="F878" s="197" t="s">
        <v>521</v>
      </c>
      <c r="G878" s="197" t="s">
        <v>6962</v>
      </c>
      <c r="H878" s="197" t="s">
        <v>6980</v>
      </c>
      <c r="I878" s="197" t="s">
        <v>6977</v>
      </c>
    </row>
    <row r="879" spans="2:9" ht="31.5" x14ac:dyDescent="0.25">
      <c r="B879" s="170" t="s">
        <v>7385</v>
      </c>
      <c r="C879" s="986" t="s">
        <v>4876</v>
      </c>
      <c r="D879" s="197" t="s">
        <v>6999</v>
      </c>
      <c r="E879" s="170" t="s">
        <v>6998</v>
      </c>
      <c r="F879" s="197" t="s">
        <v>521</v>
      </c>
      <c r="G879" s="197" t="s">
        <v>6962</v>
      </c>
      <c r="H879" s="197" t="s">
        <v>6980</v>
      </c>
      <c r="I879" s="197" t="s">
        <v>6977</v>
      </c>
    </row>
    <row r="880" spans="2:9" ht="31.5" x14ac:dyDescent="0.25">
      <c r="B880" s="170" t="s">
        <v>7382</v>
      </c>
      <c r="C880" s="988" t="s">
        <v>4876</v>
      </c>
      <c r="D880" s="197" t="s">
        <v>6999</v>
      </c>
      <c r="E880" s="170" t="s">
        <v>6998</v>
      </c>
      <c r="F880" s="197" t="s">
        <v>521</v>
      </c>
      <c r="G880" s="197" t="s">
        <v>6962</v>
      </c>
      <c r="H880" s="197" t="s">
        <v>6980</v>
      </c>
      <c r="I880" s="197" t="s">
        <v>6977</v>
      </c>
    </row>
    <row r="881" spans="2:9" ht="31.5" x14ac:dyDescent="0.25">
      <c r="B881" s="170" t="s">
        <v>7381</v>
      </c>
      <c r="C881" s="986" t="s">
        <v>4876</v>
      </c>
      <c r="D881" s="197" t="s">
        <v>6999</v>
      </c>
      <c r="E881" s="170" t="s">
        <v>6998</v>
      </c>
      <c r="F881" s="197" t="s">
        <v>521</v>
      </c>
      <c r="G881" s="197" t="s">
        <v>6962</v>
      </c>
      <c r="H881" s="197" t="s">
        <v>6980</v>
      </c>
      <c r="I881" s="197" t="s">
        <v>6977</v>
      </c>
    </row>
    <row r="882" spans="2:9" ht="31.5" x14ac:dyDescent="0.25">
      <c r="B882" s="170" t="s">
        <v>7380</v>
      </c>
      <c r="C882" s="988" t="s">
        <v>4876</v>
      </c>
      <c r="D882" s="197" t="s">
        <v>6999</v>
      </c>
      <c r="E882" s="170" t="s">
        <v>6998</v>
      </c>
      <c r="F882" s="197" t="s">
        <v>521</v>
      </c>
      <c r="G882" s="197" t="s">
        <v>6962</v>
      </c>
      <c r="H882" s="197" t="s">
        <v>6980</v>
      </c>
      <c r="I882" s="197" t="s">
        <v>6977</v>
      </c>
    </row>
    <row r="883" spans="2:9" ht="31.5" x14ac:dyDescent="0.25">
      <c r="B883" s="170" t="s">
        <v>7394</v>
      </c>
      <c r="C883" s="170" t="s">
        <v>4904</v>
      </c>
      <c r="D883" s="197" t="s">
        <v>6996</v>
      </c>
      <c r="E883" s="170" t="s">
        <v>6995</v>
      </c>
      <c r="F883" s="197" t="s">
        <v>6860</v>
      </c>
      <c r="G883" s="197" t="s">
        <v>6897</v>
      </c>
      <c r="H883" s="197" t="s">
        <v>6980</v>
      </c>
      <c r="I883" s="197" t="s">
        <v>6977</v>
      </c>
    </row>
    <row r="884" spans="2:9" ht="31.5" x14ac:dyDescent="0.25">
      <c r="B884" s="170" t="s">
        <v>7393</v>
      </c>
      <c r="C884" s="170" t="s">
        <v>4904</v>
      </c>
      <c r="D884" s="197" t="s">
        <v>6996</v>
      </c>
      <c r="E884" s="170" t="s">
        <v>6995</v>
      </c>
      <c r="F884" s="197" t="s">
        <v>6860</v>
      </c>
      <c r="G884" s="197" t="s">
        <v>6897</v>
      </c>
      <c r="H884" s="197" t="s">
        <v>6980</v>
      </c>
      <c r="I884" s="197" t="s">
        <v>6977</v>
      </c>
    </row>
    <row r="885" spans="2:9" ht="31.5" x14ac:dyDescent="0.25">
      <c r="B885" s="170" t="s">
        <v>7328</v>
      </c>
      <c r="C885" s="170" t="s">
        <v>4904</v>
      </c>
      <c r="D885" s="197" t="s">
        <v>6996</v>
      </c>
      <c r="E885" s="170" t="s">
        <v>6995</v>
      </c>
      <c r="F885" s="197" t="s">
        <v>6860</v>
      </c>
      <c r="G885" s="197" t="s">
        <v>6897</v>
      </c>
      <c r="H885" s="197" t="s">
        <v>6980</v>
      </c>
      <c r="I885" s="197" t="s">
        <v>6977</v>
      </c>
    </row>
    <row r="886" spans="2:9" ht="31.5" x14ac:dyDescent="0.25">
      <c r="B886" s="170" t="s">
        <v>7390</v>
      </c>
      <c r="C886" s="170" t="s">
        <v>4904</v>
      </c>
      <c r="D886" s="197" t="s">
        <v>6996</v>
      </c>
      <c r="E886" s="170" t="s">
        <v>6995</v>
      </c>
      <c r="F886" s="197" t="s">
        <v>6860</v>
      </c>
      <c r="G886" s="197" t="s">
        <v>6897</v>
      </c>
      <c r="H886" s="197" t="s">
        <v>6980</v>
      </c>
      <c r="I886" s="197" t="s">
        <v>6977</v>
      </c>
    </row>
    <row r="887" spans="2:9" ht="31.5" x14ac:dyDescent="0.25">
      <c r="B887" s="170" t="s">
        <v>7326</v>
      </c>
      <c r="C887" s="986" t="s">
        <v>4876</v>
      </c>
      <c r="D887" s="197" t="s">
        <v>6996</v>
      </c>
      <c r="E887" s="170" t="s">
        <v>6995</v>
      </c>
      <c r="F887" s="197" t="s">
        <v>6860</v>
      </c>
      <c r="G887" s="197" t="s">
        <v>6897</v>
      </c>
      <c r="H887" s="197" t="s">
        <v>6980</v>
      </c>
      <c r="I887" s="197" t="s">
        <v>6977</v>
      </c>
    </row>
    <row r="888" spans="2:9" ht="31.5" x14ac:dyDescent="0.25">
      <c r="B888" s="170" t="s">
        <v>7325</v>
      </c>
      <c r="C888" s="988" t="s">
        <v>4876</v>
      </c>
      <c r="D888" s="197" t="s">
        <v>6996</v>
      </c>
      <c r="E888" s="170" t="s">
        <v>6995</v>
      </c>
      <c r="F888" s="197" t="s">
        <v>6860</v>
      </c>
      <c r="G888" s="197" t="s">
        <v>6897</v>
      </c>
      <c r="H888" s="197" t="s">
        <v>6980</v>
      </c>
      <c r="I888" s="197" t="s">
        <v>6977</v>
      </c>
    </row>
    <row r="889" spans="2:9" ht="31.5" x14ac:dyDescent="0.25">
      <c r="B889" s="170" t="s">
        <v>7387</v>
      </c>
      <c r="C889" s="986" t="s">
        <v>4876</v>
      </c>
      <c r="D889" s="197" t="s">
        <v>6996</v>
      </c>
      <c r="E889" s="170" t="s">
        <v>6995</v>
      </c>
      <c r="F889" s="197" t="s">
        <v>6860</v>
      </c>
      <c r="G889" s="197" t="s">
        <v>6897</v>
      </c>
      <c r="H889" s="197" t="s">
        <v>6980</v>
      </c>
      <c r="I889" s="197" t="s">
        <v>6977</v>
      </c>
    </row>
    <row r="890" spans="2:9" ht="31.5" x14ac:dyDescent="0.25">
      <c r="B890" s="170" t="s">
        <v>7323</v>
      </c>
      <c r="C890" s="988" t="s">
        <v>4876</v>
      </c>
      <c r="D890" s="197" t="s">
        <v>6996</v>
      </c>
      <c r="E890" s="170" t="s">
        <v>6995</v>
      </c>
      <c r="F890" s="197" t="s">
        <v>6860</v>
      </c>
      <c r="G890" s="197" t="s">
        <v>6897</v>
      </c>
      <c r="H890" s="197" t="s">
        <v>6980</v>
      </c>
      <c r="I890" s="197" t="s">
        <v>6977</v>
      </c>
    </row>
    <row r="891" spans="2:9" ht="31.5" x14ac:dyDescent="0.25">
      <c r="B891" s="170" t="s">
        <v>7385</v>
      </c>
      <c r="C891" s="986" t="s">
        <v>4876</v>
      </c>
      <c r="D891" s="197" t="s">
        <v>6996</v>
      </c>
      <c r="E891" s="170" t="s">
        <v>6995</v>
      </c>
      <c r="F891" s="197" t="s">
        <v>6860</v>
      </c>
      <c r="G891" s="197" t="s">
        <v>6897</v>
      </c>
      <c r="H891" s="197" t="s">
        <v>6980</v>
      </c>
      <c r="I891" s="197" t="s">
        <v>6977</v>
      </c>
    </row>
    <row r="892" spans="2:9" ht="31.5" x14ac:dyDescent="0.25">
      <c r="B892" s="170" t="s">
        <v>7382</v>
      </c>
      <c r="C892" s="988" t="s">
        <v>4876</v>
      </c>
      <c r="D892" s="197" t="s">
        <v>6996</v>
      </c>
      <c r="E892" s="170" t="s">
        <v>6995</v>
      </c>
      <c r="F892" s="197" t="s">
        <v>6860</v>
      </c>
      <c r="G892" s="197" t="s">
        <v>6897</v>
      </c>
      <c r="H892" s="197" t="s">
        <v>6980</v>
      </c>
      <c r="I892" s="197" t="s">
        <v>6977</v>
      </c>
    </row>
    <row r="893" spans="2:9" ht="31.5" x14ac:dyDescent="0.25">
      <c r="B893" s="170" t="s">
        <v>7381</v>
      </c>
      <c r="C893" s="170" t="s">
        <v>4904</v>
      </c>
      <c r="D893" s="197" t="s">
        <v>6996</v>
      </c>
      <c r="E893" s="170" t="s">
        <v>6995</v>
      </c>
      <c r="F893" s="197" t="s">
        <v>6860</v>
      </c>
      <c r="G893" s="197" t="s">
        <v>6897</v>
      </c>
      <c r="H893" s="197" t="s">
        <v>6980</v>
      </c>
      <c r="I893" s="197" t="s">
        <v>6977</v>
      </c>
    </row>
    <row r="894" spans="2:9" ht="31.5" x14ac:dyDescent="0.25">
      <c r="B894" s="170" t="s">
        <v>7380</v>
      </c>
      <c r="C894" s="170" t="s">
        <v>4904</v>
      </c>
      <c r="D894" s="197" t="s">
        <v>6996</v>
      </c>
      <c r="E894" s="170" t="s">
        <v>6995</v>
      </c>
      <c r="F894" s="197" t="s">
        <v>6860</v>
      </c>
      <c r="G894" s="197" t="s">
        <v>6897</v>
      </c>
      <c r="H894" s="197" t="s">
        <v>6980</v>
      </c>
      <c r="I894" s="197" t="s">
        <v>6977</v>
      </c>
    </row>
    <row r="895" spans="2:9" ht="31.5" x14ac:dyDescent="0.25">
      <c r="B895" s="170" t="s">
        <v>7394</v>
      </c>
      <c r="C895" s="170" t="s">
        <v>4904</v>
      </c>
      <c r="D895" s="197" t="s">
        <v>6993</v>
      </c>
      <c r="E895" s="170" t="s">
        <v>6992</v>
      </c>
      <c r="F895" s="197" t="s">
        <v>521</v>
      </c>
      <c r="G895" s="197" t="s">
        <v>6991</v>
      </c>
      <c r="H895" s="197" t="s">
        <v>6980</v>
      </c>
      <c r="I895" s="197" t="s">
        <v>6977</v>
      </c>
    </row>
    <row r="896" spans="2:9" ht="31.5" x14ac:dyDescent="0.25">
      <c r="B896" s="170" t="s">
        <v>7393</v>
      </c>
      <c r="C896" s="170" t="s">
        <v>4904</v>
      </c>
      <c r="D896" s="197" t="s">
        <v>6993</v>
      </c>
      <c r="E896" s="170" t="s">
        <v>6992</v>
      </c>
      <c r="F896" s="197" t="s">
        <v>521</v>
      </c>
      <c r="G896" s="197" t="s">
        <v>6991</v>
      </c>
      <c r="H896" s="197" t="s">
        <v>6980</v>
      </c>
      <c r="I896" s="197" t="s">
        <v>6977</v>
      </c>
    </row>
    <row r="897" spans="2:9" ht="31.5" x14ac:dyDescent="0.25">
      <c r="B897" s="170" t="s">
        <v>7328</v>
      </c>
      <c r="C897" s="170" t="s">
        <v>4904</v>
      </c>
      <c r="D897" s="197" t="s">
        <v>6993</v>
      </c>
      <c r="E897" s="170" t="s">
        <v>6992</v>
      </c>
      <c r="F897" s="197" t="s">
        <v>521</v>
      </c>
      <c r="G897" s="197" t="s">
        <v>6991</v>
      </c>
      <c r="H897" s="197" t="s">
        <v>6980</v>
      </c>
      <c r="I897" s="197" t="s">
        <v>6977</v>
      </c>
    </row>
    <row r="898" spans="2:9" ht="31.5" x14ac:dyDescent="0.25">
      <c r="B898" s="170" t="s">
        <v>7390</v>
      </c>
      <c r="C898" s="170" t="s">
        <v>4904</v>
      </c>
      <c r="D898" s="197" t="s">
        <v>6993</v>
      </c>
      <c r="E898" s="170" t="s">
        <v>6992</v>
      </c>
      <c r="F898" s="197" t="s">
        <v>521</v>
      </c>
      <c r="G898" s="197" t="s">
        <v>6991</v>
      </c>
      <c r="H898" s="197" t="s">
        <v>6980</v>
      </c>
      <c r="I898" s="197" t="s">
        <v>6977</v>
      </c>
    </row>
    <row r="899" spans="2:9" ht="31.5" x14ac:dyDescent="0.25">
      <c r="B899" s="170" t="s">
        <v>7326</v>
      </c>
      <c r="C899" s="170" t="s">
        <v>4904</v>
      </c>
      <c r="D899" s="197" t="s">
        <v>6993</v>
      </c>
      <c r="E899" s="170" t="s">
        <v>6992</v>
      </c>
      <c r="F899" s="197" t="s">
        <v>521</v>
      </c>
      <c r="G899" s="197" t="s">
        <v>6991</v>
      </c>
      <c r="H899" s="197" t="s">
        <v>6980</v>
      </c>
      <c r="I899" s="197" t="s">
        <v>6977</v>
      </c>
    </row>
    <row r="900" spans="2:9" ht="31.5" x14ac:dyDescent="0.25">
      <c r="B900" s="170" t="s">
        <v>7325</v>
      </c>
      <c r="C900" s="170" t="s">
        <v>4904</v>
      </c>
      <c r="D900" s="197" t="s">
        <v>6993</v>
      </c>
      <c r="E900" s="170" t="s">
        <v>6992</v>
      </c>
      <c r="F900" s="197" t="s">
        <v>521</v>
      </c>
      <c r="G900" s="197" t="s">
        <v>6991</v>
      </c>
      <c r="H900" s="197" t="s">
        <v>6980</v>
      </c>
      <c r="I900" s="197" t="s">
        <v>6977</v>
      </c>
    </row>
    <row r="901" spans="2:9" ht="31.5" x14ac:dyDescent="0.25">
      <c r="B901" s="170" t="s">
        <v>7387</v>
      </c>
      <c r="C901" s="170" t="s">
        <v>4904</v>
      </c>
      <c r="D901" s="197" t="s">
        <v>6993</v>
      </c>
      <c r="E901" s="170" t="s">
        <v>6992</v>
      </c>
      <c r="F901" s="197" t="s">
        <v>521</v>
      </c>
      <c r="G901" s="197" t="s">
        <v>6991</v>
      </c>
      <c r="H901" s="197" t="s">
        <v>6980</v>
      </c>
      <c r="I901" s="197" t="s">
        <v>6977</v>
      </c>
    </row>
    <row r="902" spans="2:9" ht="31.5" x14ac:dyDescent="0.25">
      <c r="B902" s="170" t="s">
        <v>7323</v>
      </c>
      <c r="C902" s="170" t="s">
        <v>4904</v>
      </c>
      <c r="D902" s="197" t="s">
        <v>6993</v>
      </c>
      <c r="E902" s="170" t="s">
        <v>6992</v>
      </c>
      <c r="F902" s="197" t="s">
        <v>521</v>
      </c>
      <c r="G902" s="197" t="s">
        <v>6991</v>
      </c>
      <c r="H902" s="197" t="s">
        <v>6980</v>
      </c>
      <c r="I902" s="197" t="s">
        <v>6977</v>
      </c>
    </row>
    <row r="903" spans="2:9" ht="31.5" x14ac:dyDescent="0.25">
      <c r="B903" s="170" t="s">
        <v>7385</v>
      </c>
      <c r="C903" s="986" t="s">
        <v>4876</v>
      </c>
      <c r="D903" s="197" t="s">
        <v>6993</v>
      </c>
      <c r="E903" s="170" t="s">
        <v>6992</v>
      </c>
      <c r="F903" s="197" t="s">
        <v>521</v>
      </c>
      <c r="G903" s="197" t="s">
        <v>6991</v>
      </c>
      <c r="H903" s="197" t="s">
        <v>6980</v>
      </c>
      <c r="I903" s="197" t="s">
        <v>6977</v>
      </c>
    </row>
    <row r="904" spans="2:9" ht="31.5" x14ac:dyDescent="0.25">
      <c r="B904" s="170" t="s">
        <v>7382</v>
      </c>
      <c r="C904" s="988" t="s">
        <v>4876</v>
      </c>
      <c r="D904" s="197" t="s">
        <v>6993</v>
      </c>
      <c r="E904" s="170" t="s">
        <v>6992</v>
      </c>
      <c r="F904" s="197" t="s">
        <v>521</v>
      </c>
      <c r="G904" s="197" t="s">
        <v>6991</v>
      </c>
      <c r="H904" s="197" t="s">
        <v>6980</v>
      </c>
      <c r="I904" s="197" t="s">
        <v>6977</v>
      </c>
    </row>
    <row r="905" spans="2:9" ht="31.5" x14ac:dyDescent="0.25">
      <c r="B905" s="170" t="s">
        <v>7381</v>
      </c>
      <c r="C905" s="986" t="s">
        <v>4876</v>
      </c>
      <c r="D905" s="197" t="s">
        <v>6993</v>
      </c>
      <c r="E905" s="170" t="s">
        <v>6992</v>
      </c>
      <c r="F905" s="197" t="s">
        <v>521</v>
      </c>
      <c r="G905" s="197" t="s">
        <v>6991</v>
      </c>
      <c r="H905" s="197" t="s">
        <v>6980</v>
      </c>
      <c r="I905" s="197" t="s">
        <v>6977</v>
      </c>
    </row>
    <row r="906" spans="2:9" ht="31.5" x14ac:dyDescent="0.25">
      <c r="B906" s="170" t="s">
        <v>7380</v>
      </c>
      <c r="C906" s="988" t="s">
        <v>4876</v>
      </c>
      <c r="D906" s="197" t="s">
        <v>6993</v>
      </c>
      <c r="E906" s="170" t="s">
        <v>6992</v>
      </c>
      <c r="F906" s="197" t="s">
        <v>521</v>
      </c>
      <c r="G906" s="197" t="s">
        <v>6991</v>
      </c>
      <c r="H906" s="197" t="s">
        <v>6980</v>
      </c>
      <c r="I906" s="197" t="s">
        <v>6977</v>
      </c>
    </row>
    <row r="907" spans="2:9" ht="31.5" x14ac:dyDescent="0.25">
      <c r="B907" s="170" t="s">
        <v>7394</v>
      </c>
      <c r="C907" s="170" t="s">
        <v>4904</v>
      </c>
      <c r="D907" s="197" t="s">
        <v>6989</v>
      </c>
      <c r="E907" s="170" t="s">
        <v>6988</v>
      </c>
      <c r="F907" s="197" t="s">
        <v>521</v>
      </c>
      <c r="G907" s="197" t="s">
        <v>6962</v>
      </c>
      <c r="H907" s="197" t="s">
        <v>6980</v>
      </c>
      <c r="I907" s="197" t="s">
        <v>6977</v>
      </c>
    </row>
    <row r="908" spans="2:9" ht="31.5" x14ac:dyDescent="0.25">
      <c r="B908" s="170" t="s">
        <v>7393</v>
      </c>
      <c r="C908" s="170" t="s">
        <v>4904</v>
      </c>
      <c r="D908" s="197" t="s">
        <v>6989</v>
      </c>
      <c r="E908" s="170" t="s">
        <v>6988</v>
      </c>
      <c r="F908" s="197" t="s">
        <v>521</v>
      </c>
      <c r="G908" s="197" t="s">
        <v>6962</v>
      </c>
      <c r="H908" s="197" t="s">
        <v>6980</v>
      </c>
      <c r="I908" s="197" t="s">
        <v>6977</v>
      </c>
    </row>
    <row r="909" spans="2:9" ht="31.5" x14ac:dyDescent="0.25">
      <c r="B909" s="170" t="s">
        <v>7328</v>
      </c>
      <c r="C909" s="170" t="s">
        <v>4904</v>
      </c>
      <c r="D909" s="197" t="s">
        <v>6989</v>
      </c>
      <c r="E909" s="170" t="s">
        <v>6988</v>
      </c>
      <c r="F909" s="197" t="s">
        <v>521</v>
      </c>
      <c r="G909" s="197" t="s">
        <v>6962</v>
      </c>
      <c r="H909" s="197" t="s">
        <v>6980</v>
      </c>
      <c r="I909" s="197" t="s">
        <v>6977</v>
      </c>
    </row>
    <row r="910" spans="2:9" ht="31.5" x14ac:dyDescent="0.25">
      <c r="B910" s="170" t="s">
        <v>7390</v>
      </c>
      <c r="C910" s="170" t="s">
        <v>4904</v>
      </c>
      <c r="D910" s="197" t="s">
        <v>6989</v>
      </c>
      <c r="E910" s="170" t="s">
        <v>6988</v>
      </c>
      <c r="F910" s="197" t="s">
        <v>521</v>
      </c>
      <c r="G910" s="197" t="s">
        <v>6962</v>
      </c>
      <c r="H910" s="197" t="s">
        <v>6980</v>
      </c>
      <c r="I910" s="197" t="s">
        <v>6977</v>
      </c>
    </row>
    <row r="911" spans="2:9" ht="31.5" x14ac:dyDescent="0.25">
      <c r="B911" s="170" t="s">
        <v>7326</v>
      </c>
      <c r="C911" s="170" t="s">
        <v>4904</v>
      </c>
      <c r="D911" s="197" t="s">
        <v>6989</v>
      </c>
      <c r="E911" s="170" t="s">
        <v>6988</v>
      </c>
      <c r="F911" s="197" t="s">
        <v>521</v>
      </c>
      <c r="G911" s="197" t="s">
        <v>6962</v>
      </c>
      <c r="H911" s="197" t="s">
        <v>6980</v>
      </c>
      <c r="I911" s="197" t="s">
        <v>6977</v>
      </c>
    </row>
    <row r="912" spans="2:9" ht="31.5" x14ac:dyDescent="0.25">
      <c r="B912" s="170" t="s">
        <v>7325</v>
      </c>
      <c r="C912" s="170" t="s">
        <v>4904</v>
      </c>
      <c r="D912" s="197" t="s">
        <v>6989</v>
      </c>
      <c r="E912" s="170" t="s">
        <v>6988</v>
      </c>
      <c r="F912" s="197" t="s">
        <v>521</v>
      </c>
      <c r="G912" s="197" t="s">
        <v>6962</v>
      </c>
      <c r="H912" s="197" t="s">
        <v>6980</v>
      </c>
      <c r="I912" s="197" t="s">
        <v>6977</v>
      </c>
    </row>
    <row r="913" spans="2:9" ht="31.5" x14ac:dyDescent="0.25">
      <c r="B913" s="170" t="s">
        <v>7387</v>
      </c>
      <c r="C913" s="170" t="s">
        <v>4904</v>
      </c>
      <c r="D913" s="197" t="s">
        <v>6989</v>
      </c>
      <c r="E913" s="170" t="s">
        <v>6988</v>
      </c>
      <c r="F913" s="197" t="s">
        <v>521</v>
      </c>
      <c r="G913" s="197" t="s">
        <v>6962</v>
      </c>
      <c r="H913" s="197" t="s">
        <v>6980</v>
      </c>
      <c r="I913" s="197" t="s">
        <v>6977</v>
      </c>
    </row>
    <row r="914" spans="2:9" ht="31.5" x14ac:dyDescent="0.25">
      <c r="B914" s="170" t="s">
        <v>7323</v>
      </c>
      <c r="C914" s="170" t="s">
        <v>4904</v>
      </c>
      <c r="D914" s="197" t="s">
        <v>6989</v>
      </c>
      <c r="E914" s="170" t="s">
        <v>6988</v>
      </c>
      <c r="F914" s="197" t="s">
        <v>521</v>
      </c>
      <c r="G914" s="197" t="s">
        <v>6962</v>
      </c>
      <c r="H914" s="197" t="s">
        <v>6980</v>
      </c>
      <c r="I914" s="197" t="s">
        <v>6977</v>
      </c>
    </row>
    <row r="915" spans="2:9" ht="31.5" x14ac:dyDescent="0.25">
      <c r="B915" s="170" t="s">
        <v>7385</v>
      </c>
      <c r="C915" s="986" t="s">
        <v>4876</v>
      </c>
      <c r="D915" s="197" t="s">
        <v>6989</v>
      </c>
      <c r="E915" s="170" t="s">
        <v>6988</v>
      </c>
      <c r="F915" s="197" t="s">
        <v>521</v>
      </c>
      <c r="G915" s="197" t="s">
        <v>6962</v>
      </c>
      <c r="H915" s="197" t="s">
        <v>6980</v>
      </c>
      <c r="I915" s="197" t="s">
        <v>6977</v>
      </c>
    </row>
    <row r="916" spans="2:9" ht="31.5" x14ac:dyDescent="0.25">
      <c r="B916" s="170" t="s">
        <v>7382</v>
      </c>
      <c r="C916" s="988" t="s">
        <v>4876</v>
      </c>
      <c r="D916" s="197" t="s">
        <v>6989</v>
      </c>
      <c r="E916" s="170" t="s">
        <v>6988</v>
      </c>
      <c r="F916" s="197" t="s">
        <v>521</v>
      </c>
      <c r="G916" s="197" t="s">
        <v>6962</v>
      </c>
      <c r="H916" s="197" t="s">
        <v>6980</v>
      </c>
      <c r="I916" s="197" t="s">
        <v>6977</v>
      </c>
    </row>
    <row r="917" spans="2:9" ht="31.5" x14ac:dyDescent="0.25">
      <c r="B917" s="170" t="s">
        <v>7381</v>
      </c>
      <c r="C917" s="986" t="s">
        <v>4876</v>
      </c>
      <c r="D917" s="197" t="s">
        <v>6989</v>
      </c>
      <c r="E917" s="170" t="s">
        <v>6988</v>
      </c>
      <c r="F917" s="197" t="s">
        <v>521</v>
      </c>
      <c r="G917" s="197" t="s">
        <v>6962</v>
      </c>
      <c r="H917" s="197" t="s">
        <v>6980</v>
      </c>
      <c r="I917" s="197" t="s">
        <v>6977</v>
      </c>
    </row>
    <row r="918" spans="2:9" ht="31.5" x14ac:dyDescent="0.25">
      <c r="B918" s="170" t="s">
        <v>7380</v>
      </c>
      <c r="C918" s="988" t="s">
        <v>4876</v>
      </c>
      <c r="D918" s="197" t="s">
        <v>6989</v>
      </c>
      <c r="E918" s="170" t="s">
        <v>6988</v>
      </c>
      <c r="F918" s="197" t="s">
        <v>521</v>
      </c>
      <c r="G918" s="197" t="s">
        <v>6962</v>
      </c>
      <c r="H918" s="197" t="s">
        <v>6980</v>
      </c>
      <c r="I918" s="197" t="s">
        <v>6977</v>
      </c>
    </row>
    <row r="919" spans="2:9" ht="31.5" x14ac:dyDescent="0.25">
      <c r="B919" s="170" t="s">
        <v>7323</v>
      </c>
      <c r="C919" s="986" t="s">
        <v>4876</v>
      </c>
      <c r="D919" s="197" t="s">
        <v>6986</v>
      </c>
      <c r="E919" s="170" t="s">
        <v>6985</v>
      </c>
      <c r="F919" s="197" t="s">
        <v>521</v>
      </c>
      <c r="G919" s="197" t="s">
        <v>6962</v>
      </c>
      <c r="H919" s="197" t="s">
        <v>6856</v>
      </c>
      <c r="I919" s="197" t="s">
        <v>6851</v>
      </c>
    </row>
    <row r="920" spans="2:9" ht="31.5" x14ac:dyDescent="0.25">
      <c r="B920" s="170" t="s">
        <v>7385</v>
      </c>
      <c r="C920" s="988" t="s">
        <v>4876</v>
      </c>
      <c r="D920" s="197" t="s">
        <v>6986</v>
      </c>
      <c r="E920" s="170" t="s">
        <v>6985</v>
      </c>
      <c r="F920" s="197" t="s">
        <v>521</v>
      </c>
      <c r="G920" s="197" t="s">
        <v>6962</v>
      </c>
      <c r="H920" s="197" t="s">
        <v>6856</v>
      </c>
      <c r="I920" s="197" t="s">
        <v>6851</v>
      </c>
    </row>
    <row r="921" spans="2:9" ht="31.5" x14ac:dyDescent="0.25">
      <c r="B921" s="170" t="s">
        <v>7382</v>
      </c>
      <c r="C921" s="986" t="s">
        <v>4876</v>
      </c>
      <c r="D921" s="197" t="s">
        <v>6986</v>
      </c>
      <c r="E921" s="170" t="s">
        <v>6985</v>
      </c>
      <c r="F921" s="197" t="s">
        <v>521</v>
      </c>
      <c r="G921" s="197" t="s">
        <v>6962</v>
      </c>
      <c r="H921" s="197" t="s">
        <v>6856</v>
      </c>
      <c r="I921" s="197" t="s">
        <v>6851</v>
      </c>
    </row>
    <row r="922" spans="2:9" ht="31.5" x14ac:dyDescent="0.25">
      <c r="B922" s="170" t="s">
        <v>7394</v>
      </c>
      <c r="C922" s="170" t="s">
        <v>4904</v>
      </c>
      <c r="D922" s="197" t="s">
        <v>6984</v>
      </c>
      <c r="E922" s="170" t="s">
        <v>6983</v>
      </c>
      <c r="F922" s="197" t="s">
        <v>6867</v>
      </c>
      <c r="G922" s="197" t="s">
        <v>6982</v>
      </c>
      <c r="H922" s="197" t="s">
        <v>6980</v>
      </c>
      <c r="I922" s="197" t="s">
        <v>6977</v>
      </c>
    </row>
    <row r="923" spans="2:9" ht="31.5" x14ac:dyDescent="0.25">
      <c r="B923" s="170" t="s">
        <v>7393</v>
      </c>
      <c r="C923" s="170" t="s">
        <v>4904</v>
      </c>
      <c r="D923" s="197" t="s">
        <v>6984</v>
      </c>
      <c r="E923" s="170" t="s">
        <v>6983</v>
      </c>
      <c r="F923" s="197" t="s">
        <v>6867</v>
      </c>
      <c r="G923" s="197" t="s">
        <v>6982</v>
      </c>
      <c r="H923" s="197" t="s">
        <v>6980</v>
      </c>
      <c r="I923" s="197" t="s">
        <v>6977</v>
      </c>
    </row>
    <row r="924" spans="2:9" ht="31.5" x14ac:dyDescent="0.25">
      <c r="B924" s="170" t="s">
        <v>7328</v>
      </c>
      <c r="C924" s="170" t="s">
        <v>4904</v>
      </c>
      <c r="D924" s="197" t="s">
        <v>6984</v>
      </c>
      <c r="E924" s="170" t="s">
        <v>6983</v>
      </c>
      <c r="F924" s="197" t="s">
        <v>6867</v>
      </c>
      <c r="G924" s="197" t="s">
        <v>6982</v>
      </c>
      <c r="H924" s="197" t="s">
        <v>6980</v>
      </c>
      <c r="I924" s="197" t="s">
        <v>6977</v>
      </c>
    </row>
    <row r="925" spans="2:9" ht="31.5" x14ac:dyDescent="0.25">
      <c r="B925" s="170" t="s">
        <v>7385</v>
      </c>
      <c r="C925" s="988" t="s">
        <v>4876</v>
      </c>
      <c r="D925" s="197" t="s">
        <v>6984</v>
      </c>
      <c r="E925" s="170" t="s">
        <v>6983</v>
      </c>
      <c r="F925" s="197" t="s">
        <v>6867</v>
      </c>
      <c r="G925" s="197" t="s">
        <v>6982</v>
      </c>
      <c r="H925" s="197" t="s">
        <v>6980</v>
      </c>
      <c r="I925" s="197" t="s">
        <v>6977</v>
      </c>
    </row>
    <row r="926" spans="2:9" ht="31.5" x14ac:dyDescent="0.25">
      <c r="B926" s="170" t="s">
        <v>7382</v>
      </c>
      <c r="C926" s="986" t="s">
        <v>4876</v>
      </c>
      <c r="D926" s="197" t="s">
        <v>6984</v>
      </c>
      <c r="E926" s="170" t="s">
        <v>6983</v>
      </c>
      <c r="F926" s="197" t="s">
        <v>6867</v>
      </c>
      <c r="G926" s="197" t="s">
        <v>6982</v>
      </c>
      <c r="H926" s="197" t="s">
        <v>6980</v>
      </c>
      <c r="I926" s="197" t="s">
        <v>6977</v>
      </c>
    </row>
    <row r="927" spans="2:9" ht="31.5" x14ac:dyDescent="0.25">
      <c r="B927" s="170" t="s">
        <v>7381</v>
      </c>
      <c r="C927" s="988" t="s">
        <v>4876</v>
      </c>
      <c r="D927" s="197" t="s">
        <v>6984</v>
      </c>
      <c r="E927" s="170" t="s">
        <v>6983</v>
      </c>
      <c r="F927" s="197" t="s">
        <v>6867</v>
      </c>
      <c r="G927" s="197" t="s">
        <v>6982</v>
      </c>
      <c r="H927" s="197" t="s">
        <v>6980</v>
      </c>
      <c r="I927" s="197" t="s">
        <v>6977</v>
      </c>
    </row>
    <row r="928" spans="2:9" ht="31.5" x14ac:dyDescent="0.25">
      <c r="B928" s="170" t="s">
        <v>7380</v>
      </c>
      <c r="C928" s="986" t="s">
        <v>4876</v>
      </c>
      <c r="D928" s="197" t="s">
        <v>6984</v>
      </c>
      <c r="E928" s="170" t="s">
        <v>6983</v>
      </c>
      <c r="F928" s="197" t="s">
        <v>6867</v>
      </c>
      <c r="G928" s="197" t="s">
        <v>6982</v>
      </c>
      <c r="H928" s="197" t="s">
        <v>6980</v>
      </c>
      <c r="I928" s="197" t="s">
        <v>6977</v>
      </c>
    </row>
    <row r="929" spans="2:9" ht="31.5" x14ac:dyDescent="0.25">
      <c r="B929" s="170" t="s">
        <v>7387</v>
      </c>
      <c r="C929" s="988" t="s">
        <v>4876</v>
      </c>
      <c r="D929" s="197" t="s">
        <v>6976</v>
      </c>
      <c r="E929" s="170" t="s">
        <v>6975</v>
      </c>
      <c r="F929" s="197" t="s">
        <v>521</v>
      </c>
      <c r="G929" s="197" t="s">
        <v>6974</v>
      </c>
      <c r="H929" s="197" t="s">
        <v>6856</v>
      </c>
      <c r="I929" s="197" t="s">
        <v>6851</v>
      </c>
    </row>
    <row r="930" spans="2:9" ht="31.5" x14ac:dyDescent="0.25">
      <c r="B930" s="170" t="s">
        <v>7323</v>
      </c>
      <c r="C930" s="986" t="s">
        <v>4876</v>
      </c>
      <c r="D930" s="197" t="s">
        <v>6976</v>
      </c>
      <c r="E930" s="170" t="s">
        <v>6975</v>
      </c>
      <c r="F930" s="197" t="s">
        <v>521</v>
      </c>
      <c r="G930" s="197" t="s">
        <v>6974</v>
      </c>
      <c r="H930" s="197" t="s">
        <v>6856</v>
      </c>
      <c r="I930" s="197" t="s">
        <v>6851</v>
      </c>
    </row>
    <row r="931" spans="2:9" ht="31.5" x14ac:dyDescent="0.25">
      <c r="B931" s="170" t="s">
        <v>7385</v>
      </c>
      <c r="C931" s="988" t="s">
        <v>4876</v>
      </c>
      <c r="D931" s="197" t="s">
        <v>6976</v>
      </c>
      <c r="E931" s="170" t="s">
        <v>6975</v>
      </c>
      <c r="F931" s="197" t="s">
        <v>521</v>
      </c>
      <c r="G931" s="197" t="s">
        <v>6974</v>
      </c>
      <c r="H931" s="197" t="s">
        <v>6856</v>
      </c>
      <c r="I931" s="197" t="s">
        <v>6851</v>
      </c>
    </row>
    <row r="932" spans="2:9" ht="31.5" x14ac:dyDescent="0.25">
      <c r="B932" s="170" t="s">
        <v>7382</v>
      </c>
      <c r="C932" s="986" t="s">
        <v>4876</v>
      </c>
      <c r="D932" s="197" t="s">
        <v>6976</v>
      </c>
      <c r="E932" s="170" t="s">
        <v>6975</v>
      </c>
      <c r="F932" s="197" t="s">
        <v>521</v>
      </c>
      <c r="G932" s="197" t="s">
        <v>6974</v>
      </c>
      <c r="H932" s="197" t="s">
        <v>6856</v>
      </c>
      <c r="I932" s="197" t="s">
        <v>6851</v>
      </c>
    </row>
    <row r="933" spans="2:9" ht="31.5" x14ac:dyDescent="0.25">
      <c r="B933" s="170" t="s">
        <v>7394</v>
      </c>
      <c r="C933" s="988" t="s">
        <v>4876</v>
      </c>
      <c r="D933" s="197" t="s">
        <v>6972</v>
      </c>
      <c r="E933" s="170" t="s">
        <v>6971</v>
      </c>
      <c r="F933" s="197" t="s">
        <v>6860</v>
      </c>
      <c r="G933" s="197" t="s">
        <v>6866</v>
      </c>
      <c r="H933" s="197" t="s">
        <v>6856</v>
      </c>
      <c r="I933" s="197" t="s">
        <v>6851</v>
      </c>
    </row>
    <row r="934" spans="2:9" ht="31.5" x14ac:dyDescent="0.25">
      <c r="B934" s="170" t="s">
        <v>7393</v>
      </c>
      <c r="C934" s="986" t="s">
        <v>4876</v>
      </c>
      <c r="D934" s="197" t="s">
        <v>6972</v>
      </c>
      <c r="E934" s="170" t="s">
        <v>6971</v>
      </c>
      <c r="F934" s="197" t="s">
        <v>6860</v>
      </c>
      <c r="G934" s="197" t="s">
        <v>6866</v>
      </c>
      <c r="H934" s="197" t="s">
        <v>6856</v>
      </c>
      <c r="I934" s="197" t="s">
        <v>6851</v>
      </c>
    </row>
    <row r="935" spans="2:9" ht="31.5" x14ac:dyDescent="0.25">
      <c r="B935" s="170" t="s">
        <v>7328</v>
      </c>
      <c r="C935" s="988" t="s">
        <v>4876</v>
      </c>
      <c r="D935" s="197" t="s">
        <v>6972</v>
      </c>
      <c r="E935" s="170" t="s">
        <v>6971</v>
      </c>
      <c r="F935" s="197" t="s">
        <v>6860</v>
      </c>
      <c r="G935" s="197" t="s">
        <v>6866</v>
      </c>
      <c r="H935" s="197" t="s">
        <v>6856</v>
      </c>
      <c r="I935" s="197" t="s">
        <v>6851</v>
      </c>
    </row>
    <row r="936" spans="2:9" ht="31.5" x14ac:dyDescent="0.25">
      <c r="B936" s="170" t="s">
        <v>7390</v>
      </c>
      <c r="C936" s="986" t="s">
        <v>4876</v>
      </c>
      <c r="D936" s="197" t="s">
        <v>6972</v>
      </c>
      <c r="E936" s="170" t="s">
        <v>6971</v>
      </c>
      <c r="F936" s="197" t="s">
        <v>6860</v>
      </c>
      <c r="G936" s="197" t="s">
        <v>6866</v>
      </c>
      <c r="H936" s="197" t="s">
        <v>6856</v>
      </c>
      <c r="I936" s="197" t="s">
        <v>6851</v>
      </c>
    </row>
    <row r="937" spans="2:9" ht="31.5" x14ac:dyDescent="0.25">
      <c r="B937" s="170" t="s">
        <v>7326</v>
      </c>
      <c r="C937" s="988" t="s">
        <v>4876</v>
      </c>
      <c r="D937" s="197" t="s">
        <v>6972</v>
      </c>
      <c r="E937" s="170" t="s">
        <v>6971</v>
      </c>
      <c r="F937" s="197" t="s">
        <v>6860</v>
      </c>
      <c r="G937" s="197" t="s">
        <v>6866</v>
      </c>
      <c r="H937" s="197" t="s">
        <v>6856</v>
      </c>
      <c r="I937" s="197" t="s">
        <v>6851</v>
      </c>
    </row>
    <row r="938" spans="2:9" ht="31.5" x14ac:dyDescent="0.25">
      <c r="B938" s="170" t="s">
        <v>7325</v>
      </c>
      <c r="C938" s="986" t="s">
        <v>4876</v>
      </c>
      <c r="D938" s="197" t="s">
        <v>6972</v>
      </c>
      <c r="E938" s="170" t="s">
        <v>6971</v>
      </c>
      <c r="F938" s="197" t="s">
        <v>6860</v>
      </c>
      <c r="G938" s="197" t="s">
        <v>6866</v>
      </c>
      <c r="H938" s="197" t="s">
        <v>6856</v>
      </c>
      <c r="I938" s="197" t="s">
        <v>6851</v>
      </c>
    </row>
    <row r="939" spans="2:9" ht="31.5" x14ac:dyDescent="0.25">
      <c r="B939" s="170" t="s">
        <v>7385</v>
      </c>
      <c r="C939" s="988" t="s">
        <v>4876</v>
      </c>
      <c r="D939" s="197" t="s">
        <v>6972</v>
      </c>
      <c r="E939" s="170" t="s">
        <v>6971</v>
      </c>
      <c r="F939" s="197" t="s">
        <v>6860</v>
      </c>
      <c r="G939" s="197" t="s">
        <v>6866</v>
      </c>
      <c r="H939" s="197" t="s">
        <v>6856</v>
      </c>
      <c r="I939" s="197" t="s">
        <v>6851</v>
      </c>
    </row>
    <row r="940" spans="2:9" ht="31.5" x14ac:dyDescent="0.25">
      <c r="B940" s="170" t="s">
        <v>7382</v>
      </c>
      <c r="C940" s="986" t="s">
        <v>4876</v>
      </c>
      <c r="D940" s="197" t="s">
        <v>6972</v>
      </c>
      <c r="E940" s="170" t="s">
        <v>6971</v>
      </c>
      <c r="F940" s="197" t="s">
        <v>6860</v>
      </c>
      <c r="G940" s="197" t="s">
        <v>6866</v>
      </c>
      <c r="H940" s="197" t="s">
        <v>6856</v>
      </c>
      <c r="I940" s="197" t="s">
        <v>6851</v>
      </c>
    </row>
    <row r="941" spans="2:9" ht="31.5" x14ac:dyDescent="0.25">
      <c r="B941" s="170" t="s">
        <v>7381</v>
      </c>
      <c r="C941" s="988" t="s">
        <v>4876</v>
      </c>
      <c r="D941" s="197" t="s">
        <v>6972</v>
      </c>
      <c r="E941" s="170" t="s">
        <v>6971</v>
      </c>
      <c r="F941" s="197" t="s">
        <v>6860</v>
      </c>
      <c r="G941" s="197" t="s">
        <v>6866</v>
      </c>
      <c r="H941" s="197" t="s">
        <v>6856</v>
      </c>
      <c r="I941" s="197" t="s">
        <v>6851</v>
      </c>
    </row>
    <row r="942" spans="2:9" ht="31.5" x14ac:dyDescent="0.25">
      <c r="B942" s="170" t="s">
        <v>7380</v>
      </c>
      <c r="C942" s="986" t="s">
        <v>4876</v>
      </c>
      <c r="D942" s="197" t="s">
        <v>6972</v>
      </c>
      <c r="E942" s="170" t="s">
        <v>6971</v>
      </c>
      <c r="F942" s="197" t="s">
        <v>6860</v>
      </c>
      <c r="G942" s="197" t="s">
        <v>6866</v>
      </c>
      <c r="H942" s="197" t="s">
        <v>6856</v>
      </c>
      <c r="I942" s="197" t="s">
        <v>6851</v>
      </c>
    </row>
    <row r="943" spans="2:9" ht="31.5" x14ac:dyDescent="0.25">
      <c r="B943" s="170" t="s">
        <v>7323</v>
      </c>
      <c r="C943" s="988" t="s">
        <v>4876</v>
      </c>
      <c r="D943" s="197" t="s">
        <v>6967</v>
      </c>
      <c r="E943" s="170" t="s">
        <v>6966</v>
      </c>
      <c r="F943" s="197" t="s">
        <v>521</v>
      </c>
      <c r="G943" s="197" t="s">
        <v>6962</v>
      </c>
      <c r="H943" s="197" t="s">
        <v>6856</v>
      </c>
      <c r="I943" s="197" t="s">
        <v>6851</v>
      </c>
    </row>
    <row r="944" spans="2:9" ht="31.5" x14ac:dyDescent="0.25">
      <c r="B944" s="170" t="s">
        <v>7385</v>
      </c>
      <c r="C944" s="986" t="s">
        <v>4876</v>
      </c>
      <c r="D944" s="197" t="s">
        <v>6967</v>
      </c>
      <c r="E944" s="170" t="s">
        <v>6966</v>
      </c>
      <c r="F944" s="197" t="s">
        <v>521</v>
      </c>
      <c r="G944" s="197" t="s">
        <v>6962</v>
      </c>
      <c r="H944" s="197" t="s">
        <v>6856</v>
      </c>
      <c r="I944" s="197" t="s">
        <v>6851</v>
      </c>
    </row>
    <row r="945" spans="2:9" ht="31.5" x14ac:dyDescent="0.25">
      <c r="B945" s="170" t="s">
        <v>7382</v>
      </c>
      <c r="C945" s="988" t="s">
        <v>4876</v>
      </c>
      <c r="D945" s="197" t="s">
        <v>6967</v>
      </c>
      <c r="E945" s="170" t="s">
        <v>6966</v>
      </c>
      <c r="F945" s="197" t="s">
        <v>521</v>
      </c>
      <c r="G945" s="197" t="s">
        <v>6962</v>
      </c>
      <c r="H945" s="197" t="s">
        <v>6856</v>
      </c>
      <c r="I945" s="197" t="s">
        <v>6851</v>
      </c>
    </row>
    <row r="946" spans="2:9" ht="31.5" x14ac:dyDescent="0.25">
      <c r="B946" s="170" t="s">
        <v>7323</v>
      </c>
      <c r="C946" s="986" t="s">
        <v>4876</v>
      </c>
      <c r="D946" s="197" t="s">
        <v>6964</v>
      </c>
      <c r="E946" s="170" t="s">
        <v>6963</v>
      </c>
      <c r="F946" s="197" t="s">
        <v>521</v>
      </c>
      <c r="G946" s="197" t="s">
        <v>6962</v>
      </c>
      <c r="H946" s="197" t="s">
        <v>6856</v>
      </c>
      <c r="I946" s="197" t="s">
        <v>6851</v>
      </c>
    </row>
    <row r="947" spans="2:9" ht="31.5" x14ac:dyDescent="0.25">
      <c r="B947" s="170" t="s">
        <v>7385</v>
      </c>
      <c r="C947" s="988" t="s">
        <v>4876</v>
      </c>
      <c r="D947" s="197" t="s">
        <v>6964</v>
      </c>
      <c r="E947" s="170" t="s">
        <v>6963</v>
      </c>
      <c r="F947" s="197" t="s">
        <v>521</v>
      </c>
      <c r="G947" s="197" t="s">
        <v>6962</v>
      </c>
      <c r="H947" s="197" t="s">
        <v>6856</v>
      </c>
      <c r="I947" s="197" t="s">
        <v>6851</v>
      </c>
    </row>
    <row r="948" spans="2:9" ht="31.5" x14ac:dyDescent="0.25">
      <c r="B948" s="170" t="s">
        <v>7382</v>
      </c>
      <c r="C948" s="986" t="s">
        <v>4876</v>
      </c>
      <c r="D948" s="197" t="s">
        <v>6964</v>
      </c>
      <c r="E948" s="170" t="s">
        <v>6963</v>
      </c>
      <c r="F948" s="197" t="s">
        <v>521</v>
      </c>
      <c r="G948" s="197" t="s">
        <v>6962</v>
      </c>
      <c r="H948" s="197" t="s">
        <v>6856</v>
      </c>
      <c r="I948" s="197" t="s">
        <v>6851</v>
      </c>
    </row>
    <row r="949" spans="2:9" ht="31.5" x14ac:dyDescent="0.25">
      <c r="B949" s="170" t="s">
        <v>7394</v>
      </c>
      <c r="C949" s="170" t="s">
        <v>4904</v>
      </c>
      <c r="D949" s="197" t="s">
        <v>6958</v>
      </c>
      <c r="E949" s="170" t="s">
        <v>6957</v>
      </c>
      <c r="F949" s="197" t="s">
        <v>6894</v>
      </c>
      <c r="G949" s="197" t="s">
        <v>6897</v>
      </c>
      <c r="H949" s="197" t="s">
        <v>6890</v>
      </c>
      <c r="I949" s="197" t="s">
        <v>6888</v>
      </c>
    </row>
    <row r="950" spans="2:9" ht="31.5" x14ac:dyDescent="0.25">
      <c r="B950" s="170" t="s">
        <v>7393</v>
      </c>
      <c r="C950" s="170" t="s">
        <v>4904</v>
      </c>
      <c r="D950" s="197" t="s">
        <v>6958</v>
      </c>
      <c r="E950" s="170" t="s">
        <v>6957</v>
      </c>
      <c r="F950" s="197" t="s">
        <v>6894</v>
      </c>
      <c r="G950" s="197" t="s">
        <v>6897</v>
      </c>
      <c r="H950" s="197" t="s">
        <v>6890</v>
      </c>
      <c r="I950" s="197" t="s">
        <v>6888</v>
      </c>
    </row>
    <row r="951" spans="2:9" ht="31.5" x14ac:dyDescent="0.25">
      <c r="B951" s="170" t="s">
        <v>7328</v>
      </c>
      <c r="C951" s="170" t="s">
        <v>4904</v>
      </c>
      <c r="D951" s="197" t="s">
        <v>6958</v>
      </c>
      <c r="E951" s="170" t="s">
        <v>6957</v>
      </c>
      <c r="F951" s="197" t="s">
        <v>6894</v>
      </c>
      <c r="G951" s="197" t="s">
        <v>6897</v>
      </c>
      <c r="H951" s="197" t="s">
        <v>6890</v>
      </c>
      <c r="I951" s="197" t="s">
        <v>6888</v>
      </c>
    </row>
    <row r="952" spans="2:9" ht="31.5" x14ac:dyDescent="0.25">
      <c r="B952" s="170" t="s">
        <v>7390</v>
      </c>
      <c r="C952" s="170" t="s">
        <v>4904</v>
      </c>
      <c r="D952" s="197" t="s">
        <v>6958</v>
      </c>
      <c r="E952" s="170" t="s">
        <v>6957</v>
      </c>
      <c r="F952" s="197" t="s">
        <v>6894</v>
      </c>
      <c r="G952" s="197" t="s">
        <v>6897</v>
      </c>
      <c r="H952" s="197" t="s">
        <v>6890</v>
      </c>
      <c r="I952" s="197" t="s">
        <v>6888</v>
      </c>
    </row>
    <row r="953" spans="2:9" ht="31.5" x14ac:dyDescent="0.25">
      <c r="B953" s="170" t="s">
        <v>7326</v>
      </c>
      <c r="C953" s="170" t="s">
        <v>4904</v>
      </c>
      <c r="D953" s="197" t="s">
        <v>6958</v>
      </c>
      <c r="E953" s="170" t="s">
        <v>6957</v>
      </c>
      <c r="F953" s="197" t="s">
        <v>6894</v>
      </c>
      <c r="G953" s="197" t="s">
        <v>6897</v>
      </c>
      <c r="H953" s="197" t="s">
        <v>6890</v>
      </c>
      <c r="I953" s="197" t="s">
        <v>6888</v>
      </c>
    </row>
    <row r="954" spans="2:9" ht="31.5" x14ac:dyDescent="0.25">
      <c r="B954" s="170" t="s">
        <v>7325</v>
      </c>
      <c r="C954" s="170" t="s">
        <v>4904</v>
      </c>
      <c r="D954" s="197" t="s">
        <v>6958</v>
      </c>
      <c r="E954" s="170" t="s">
        <v>6957</v>
      </c>
      <c r="F954" s="197" t="s">
        <v>6894</v>
      </c>
      <c r="G954" s="197" t="s">
        <v>6897</v>
      </c>
      <c r="H954" s="197" t="s">
        <v>6890</v>
      </c>
      <c r="I954" s="197" t="s">
        <v>6888</v>
      </c>
    </row>
    <row r="955" spans="2:9" ht="31.5" x14ac:dyDescent="0.25">
      <c r="B955" s="170" t="s">
        <v>7387</v>
      </c>
      <c r="C955" s="170" t="s">
        <v>4904</v>
      </c>
      <c r="D955" s="197" t="s">
        <v>6958</v>
      </c>
      <c r="E955" s="170" t="s">
        <v>6957</v>
      </c>
      <c r="F955" s="197" t="s">
        <v>6894</v>
      </c>
      <c r="G955" s="197" t="s">
        <v>6897</v>
      </c>
      <c r="H955" s="197" t="s">
        <v>6890</v>
      </c>
      <c r="I955" s="197" t="s">
        <v>6888</v>
      </c>
    </row>
    <row r="956" spans="2:9" ht="31.5" x14ac:dyDescent="0.25">
      <c r="B956" s="170" t="s">
        <v>7323</v>
      </c>
      <c r="C956" s="170" t="s">
        <v>4904</v>
      </c>
      <c r="D956" s="197" t="s">
        <v>6958</v>
      </c>
      <c r="E956" s="170" t="s">
        <v>6957</v>
      </c>
      <c r="F956" s="197" t="s">
        <v>6894</v>
      </c>
      <c r="G956" s="197" t="s">
        <v>6897</v>
      </c>
      <c r="H956" s="197" t="s">
        <v>6890</v>
      </c>
      <c r="I956" s="197" t="s">
        <v>6888</v>
      </c>
    </row>
    <row r="957" spans="2:9" ht="31.5" x14ac:dyDescent="0.25">
      <c r="B957" s="170" t="s">
        <v>7385</v>
      </c>
      <c r="C957" s="170" t="s">
        <v>4904</v>
      </c>
      <c r="D957" s="197" t="s">
        <v>6958</v>
      </c>
      <c r="E957" s="170" t="s">
        <v>6957</v>
      </c>
      <c r="F957" s="197" t="s">
        <v>6894</v>
      </c>
      <c r="G957" s="197" t="s">
        <v>6897</v>
      </c>
      <c r="H957" s="197" t="s">
        <v>6890</v>
      </c>
      <c r="I957" s="197" t="s">
        <v>6888</v>
      </c>
    </row>
    <row r="958" spans="2:9" ht="31.5" x14ac:dyDescent="0.25">
      <c r="B958" s="170" t="s">
        <v>7382</v>
      </c>
      <c r="C958" s="170" t="s">
        <v>4904</v>
      </c>
      <c r="D958" s="197" t="s">
        <v>6958</v>
      </c>
      <c r="E958" s="170" t="s">
        <v>6957</v>
      </c>
      <c r="F958" s="197" t="s">
        <v>6894</v>
      </c>
      <c r="G958" s="197" t="s">
        <v>6897</v>
      </c>
      <c r="H958" s="197" t="s">
        <v>6890</v>
      </c>
      <c r="I958" s="197" t="s">
        <v>6888</v>
      </c>
    </row>
    <row r="959" spans="2:9" ht="31.5" x14ac:dyDescent="0.25">
      <c r="B959" s="170" t="s">
        <v>7381</v>
      </c>
      <c r="C959" s="170" t="s">
        <v>4904</v>
      </c>
      <c r="D959" s="197" t="s">
        <v>6958</v>
      </c>
      <c r="E959" s="170" t="s">
        <v>6957</v>
      </c>
      <c r="F959" s="197" t="s">
        <v>6894</v>
      </c>
      <c r="G959" s="197" t="s">
        <v>6897</v>
      </c>
      <c r="H959" s="197" t="s">
        <v>6890</v>
      </c>
      <c r="I959" s="197" t="s">
        <v>6888</v>
      </c>
    </row>
    <row r="960" spans="2:9" ht="31.5" x14ac:dyDescent="0.25">
      <c r="B960" s="170" t="s">
        <v>7380</v>
      </c>
      <c r="C960" s="170" t="s">
        <v>4904</v>
      </c>
      <c r="D960" s="197" t="s">
        <v>6958</v>
      </c>
      <c r="E960" s="170" t="s">
        <v>6957</v>
      </c>
      <c r="F960" s="197" t="s">
        <v>6894</v>
      </c>
      <c r="G960" s="197" t="s">
        <v>6897</v>
      </c>
      <c r="H960" s="197" t="s">
        <v>6890</v>
      </c>
      <c r="I960" s="197" t="s">
        <v>6888</v>
      </c>
    </row>
    <row r="961" spans="2:9" ht="31.5" x14ac:dyDescent="0.25">
      <c r="B961" s="170" t="s">
        <v>7394</v>
      </c>
      <c r="C961" s="988" t="s">
        <v>4876</v>
      </c>
      <c r="D961" s="197" t="s">
        <v>6956</v>
      </c>
      <c r="E961" s="170" t="s">
        <v>6955</v>
      </c>
      <c r="F961" s="197" t="s">
        <v>6860</v>
      </c>
      <c r="G961" s="197" t="s">
        <v>6902</v>
      </c>
      <c r="H961" s="197" t="s">
        <v>6856</v>
      </c>
      <c r="I961" s="197" t="s">
        <v>6851</v>
      </c>
    </row>
    <row r="962" spans="2:9" ht="31.5" x14ac:dyDescent="0.25">
      <c r="B962" s="170" t="s">
        <v>7393</v>
      </c>
      <c r="C962" s="986" t="s">
        <v>4876</v>
      </c>
      <c r="D962" s="197" t="s">
        <v>6956</v>
      </c>
      <c r="E962" s="170" t="s">
        <v>6955</v>
      </c>
      <c r="F962" s="197" t="s">
        <v>6860</v>
      </c>
      <c r="G962" s="197" t="s">
        <v>6902</v>
      </c>
      <c r="H962" s="197" t="s">
        <v>6856</v>
      </c>
      <c r="I962" s="197" t="s">
        <v>6851</v>
      </c>
    </row>
    <row r="963" spans="2:9" ht="31.5" x14ac:dyDescent="0.25">
      <c r="B963" s="170" t="s">
        <v>7328</v>
      </c>
      <c r="C963" s="988" t="s">
        <v>4876</v>
      </c>
      <c r="D963" s="197" t="s">
        <v>6956</v>
      </c>
      <c r="E963" s="170" t="s">
        <v>6955</v>
      </c>
      <c r="F963" s="197" t="s">
        <v>6860</v>
      </c>
      <c r="G963" s="197" t="s">
        <v>6902</v>
      </c>
      <c r="H963" s="197" t="s">
        <v>6856</v>
      </c>
      <c r="I963" s="197" t="s">
        <v>6851</v>
      </c>
    </row>
    <row r="964" spans="2:9" ht="31.5" x14ac:dyDescent="0.25">
      <c r="B964" s="170" t="s">
        <v>7382</v>
      </c>
      <c r="C964" s="986" t="s">
        <v>4876</v>
      </c>
      <c r="D964" s="197" t="s">
        <v>6956</v>
      </c>
      <c r="E964" s="170" t="s">
        <v>6955</v>
      </c>
      <c r="F964" s="197" t="s">
        <v>6860</v>
      </c>
      <c r="G964" s="197" t="s">
        <v>6902</v>
      </c>
      <c r="H964" s="197" t="s">
        <v>6856</v>
      </c>
      <c r="I964" s="197" t="s">
        <v>6851</v>
      </c>
    </row>
    <row r="965" spans="2:9" ht="31.5" x14ac:dyDescent="0.25">
      <c r="B965" s="170" t="s">
        <v>7381</v>
      </c>
      <c r="C965" s="988" t="s">
        <v>4876</v>
      </c>
      <c r="D965" s="197" t="s">
        <v>6956</v>
      </c>
      <c r="E965" s="170" t="s">
        <v>6955</v>
      </c>
      <c r="F965" s="197" t="s">
        <v>6860</v>
      </c>
      <c r="G965" s="197" t="s">
        <v>6902</v>
      </c>
      <c r="H965" s="197" t="s">
        <v>6856</v>
      </c>
      <c r="I965" s="197" t="s">
        <v>6851</v>
      </c>
    </row>
    <row r="966" spans="2:9" ht="31.5" x14ac:dyDescent="0.25">
      <c r="B966" s="170" t="s">
        <v>7380</v>
      </c>
      <c r="C966" s="986" t="s">
        <v>4876</v>
      </c>
      <c r="D966" s="197" t="s">
        <v>6956</v>
      </c>
      <c r="E966" s="170" t="s">
        <v>6955</v>
      </c>
      <c r="F966" s="197" t="s">
        <v>6860</v>
      </c>
      <c r="G966" s="197" t="s">
        <v>6902</v>
      </c>
      <c r="H966" s="197" t="s">
        <v>6856</v>
      </c>
      <c r="I966" s="197" t="s">
        <v>6851</v>
      </c>
    </row>
    <row r="967" spans="2:9" ht="31.5" x14ac:dyDescent="0.25">
      <c r="B967" s="170" t="s">
        <v>7390</v>
      </c>
      <c r="C967" s="988" t="s">
        <v>4876</v>
      </c>
      <c r="D967" s="197" t="s">
        <v>6954</v>
      </c>
      <c r="E967" s="170" t="s">
        <v>6953</v>
      </c>
      <c r="F967" s="197" t="s">
        <v>6911</v>
      </c>
      <c r="G967" s="197" t="s">
        <v>6876</v>
      </c>
      <c r="H967" s="197" t="s">
        <v>6856</v>
      </c>
      <c r="I967" s="197" t="s">
        <v>6910</v>
      </c>
    </row>
    <row r="968" spans="2:9" ht="31.5" x14ac:dyDescent="0.25">
      <c r="B968" s="170" t="s">
        <v>7326</v>
      </c>
      <c r="C968" s="986" t="s">
        <v>4876</v>
      </c>
      <c r="D968" s="197" t="s">
        <v>6954</v>
      </c>
      <c r="E968" s="170" t="s">
        <v>6953</v>
      </c>
      <c r="F968" s="197" t="s">
        <v>6911</v>
      </c>
      <c r="G968" s="197" t="s">
        <v>6876</v>
      </c>
      <c r="H968" s="197" t="s">
        <v>6856</v>
      </c>
      <c r="I968" s="197" t="s">
        <v>6910</v>
      </c>
    </row>
    <row r="969" spans="2:9" ht="31.5" x14ac:dyDescent="0.25">
      <c r="B969" s="170" t="s">
        <v>7325</v>
      </c>
      <c r="C969" s="988" t="s">
        <v>4876</v>
      </c>
      <c r="D969" s="197" t="s">
        <v>6954</v>
      </c>
      <c r="E969" s="170" t="s">
        <v>6953</v>
      </c>
      <c r="F969" s="197" t="s">
        <v>6911</v>
      </c>
      <c r="G969" s="197" t="s">
        <v>6876</v>
      </c>
      <c r="H969" s="197" t="s">
        <v>6856</v>
      </c>
      <c r="I969" s="197" t="s">
        <v>6910</v>
      </c>
    </row>
    <row r="970" spans="2:9" ht="31.5" x14ac:dyDescent="0.25">
      <c r="B970" s="170" t="s">
        <v>7387</v>
      </c>
      <c r="C970" s="986" t="s">
        <v>4876</v>
      </c>
      <c r="D970" s="197" t="s">
        <v>6954</v>
      </c>
      <c r="E970" s="170" t="s">
        <v>6953</v>
      </c>
      <c r="F970" s="197" t="s">
        <v>6911</v>
      </c>
      <c r="G970" s="197" t="s">
        <v>6876</v>
      </c>
      <c r="H970" s="197" t="s">
        <v>6856</v>
      </c>
      <c r="I970" s="197" t="s">
        <v>6910</v>
      </c>
    </row>
    <row r="971" spans="2:9" ht="31.5" x14ac:dyDescent="0.25">
      <c r="B971" s="170" t="s">
        <v>7323</v>
      </c>
      <c r="C971" s="988" t="s">
        <v>4876</v>
      </c>
      <c r="D971" s="197" t="s">
        <v>6954</v>
      </c>
      <c r="E971" s="170" t="s">
        <v>6953</v>
      </c>
      <c r="F971" s="197" t="s">
        <v>6911</v>
      </c>
      <c r="G971" s="197" t="s">
        <v>6876</v>
      </c>
      <c r="H971" s="197" t="s">
        <v>6856</v>
      </c>
      <c r="I971" s="197" t="s">
        <v>6910</v>
      </c>
    </row>
    <row r="972" spans="2:9" ht="31.5" x14ac:dyDescent="0.25">
      <c r="B972" s="170" t="s">
        <v>7385</v>
      </c>
      <c r="C972" s="986" t="s">
        <v>4876</v>
      </c>
      <c r="D972" s="197" t="s">
        <v>6954</v>
      </c>
      <c r="E972" s="170" t="s">
        <v>6953</v>
      </c>
      <c r="F972" s="197" t="s">
        <v>6911</v>
      </c>
      <c r="G972" s="197" t="s">
        <v>6876</v>
      </c>
      <c r="H972" s="197" t="s">
        <v>6856</v>
      </c>
      <c r="I972" s="197" t="s">
        <v>6910</v>
      </c>
    </row>
    <row r="973" spans="2:9" ht="31.5" x14ac:dyDescent="0.25">
      <c r="B973" s="170" t="s">
        <v>7382</v>
      </c>
      <c r="C973" s="988" t="s">
        <v>4876</v>
      </c>
      <c r="D973" s="197" t="s">
        <v>6954</v>
      </c>
      <c r="E973" s="170" t="s">
        <v>6953</v>
      </c>
      <c r="F973" s="197" t="s">
        <v>6911</v>
      </c>
      <c r="G973" s="197" t="s">
        <v>6876</v>
      </c>
      <c r="H973" s="197" t="s">
        <v>6856</v>
      </c>
      <c r="I973" s="197" t="s">
        <v>6910</v>
      </c>
    </row>
    <row r="974" spans="2:9" ht="31.5" x14ac:dyDescent="0.25">
      <c r="B974" s="170" t="s">
        <v>7394</v>
      </c>
      <c r="C974" s="986" t="s">
        <v>4876</v>
      </c>
      <c r="D974" s="197" t="s">
        <v>6952</v>
      </c>
      <c r="E974" s="170" t="s">
        <v>6951</v>
      </c>
      <c r="F974" s="197" t="s">
        <v>6911</v>
      </c>
      <c r="G974" s="197" t="s">
        <v>6950</v>
      </c>
      <c r="H974" s="197" t="s">
        <v>6856</v>
      </c>
      <c r="I974" s="197" t="s">
        <v>6910</v>
      </c>
    </row>
    <row r="975" spans="2:9" ht="31.5" x14ac:dyDescent="0.25">
      <c r="B975" s="170" t="s">
        <v>7393</v>
      </c>
      <c r="C975" s="988" t="s">
        <v>4876</v>
      </c>
      <c r="D975" s="197" t="s">
        <v>6952</v>
      </c>
      <c r="E975" s="170" t="s">
        <v>6951</v>
      </c>
      <c r="F975" s="197" t="s">
        <v>6911</v>
      </c>
      <c r="G975" s="197" t="s">
        <v>6950</v>
      </c>
      <c r="H975" s="197" t="s">
        <v>6856</v>
      </c>
      <c r="I975" s="197" t="s">
        <v>6910</v>
      </c>
    </row>
    <row r="976" spans="2:9" ht="31.5" x14ac:dyDescent="0.25">
      <c r="B976" s="170" t="s">
        <v>7328</v>
      </c>
      <c r="C976" s="986" t="s">
        <v>4876</v>
      </c>
      <c r="D976" s="197" t="s">
        <v>6952</v>
      </c>
      <c r="E976" s="170" t="s">
        <v>6951</v>
      </c>
      <c r="F976" s="197" t="s">
        <v>6911</v>
      </c>
      <c r="G976" s="197" t="s">
        <v>6950</v>
      </c>
      <c r="H976" s="197" t="s">
        <v>6856</v>
      </c>
      <c r="I976" s="197" t="s">
        <v>6910</v>
      </c>
    </row>
    <row r="977" spans="2:9" ht="31.5" x14ac:dyDescent="0.25">
      <c r="B977" s="170" t="s">
        <v>7385</v>
      </c>
      <c r="C977" s="988" t="s">
        <v>4876</v>
      </c>
      <c r="D977" s="197" t="s">
        <v>6952</v>
      </c>
      <c r="E977" s="170" t="s">
        <v>6951</v>
      </c>
      <c r="F977" s="197" t="s">
        <v>6911</v>
      </c>
      <c r="G977" s="197" t="s">
        <v>6950</v>
      </c>
      <c r="H977" s="197" t="s">
        <v>6856</v>
      </c>
      <c r="I977" s="197" t="s">
        <v>6910</v>
      </c>
    </row>
    <row r="978" spans="2:9" ht="31.5" x14ac:dyDescent="0.25">
      <c r="B978" s="170" t="s">
        <v>7382</v>
      </c>
      <c r="C978" s="986" t="s">
        <v>4876</v>
      </c>
      <c r="D978" s="197" t="s">
        <v>6952</v>
      </c>
      <c r="E978" s="170" t="s">
        <v>6951</v>
      </c>
      <c r="F978" s="197" t="s">
        <v>6911</v>
      </c>
      <c r="G978" s="197" t="s">
        <v>6950</v>
      </c>
      <c r="H978" s="197" t="s">
        <v>6856</v>
      </c>
      <c r="I978" s="197" t="s">
        <v>6910</v>
      </c>
    </row>
    <row r="979" spans="2:9" ht="31.5" x14ac:dyDescent="0.25">
      <c r="B979" s="170" t="s">
        <v>7381</v>
      </c>
      <c r="C979" s="988" t="s">
        <v>4876</v>
      </c>
      <c r="D979" s="197" t="s">
        <v>6952</v>
      </c>
      <c r="E979" s="170" t="s">
        <v>6951</v>
      </c>
      <c r="F979" s="197" t="s">
        <v>6911</v>
      </c>
      <c r="G979" s="197" t="s">
        <v>6950</v>
      </c>
      <c r="H979" s="197" t="s">
        <v>6856</v>
      </c>
      <c r="I979" s="197" t="s">
        <v>6910</v>
      </c>
    </row>
    <row r="980" spans="2:9" ht="31.5" x14ac:dyDescent="0.25">
      <c r="B980" s="170" t="s">
        <v>7380</v>
      </c>
      <c r="C980" s="986" t="s">
        <v>4876</v>
      </c>
      <c r="D980" s="197" t="s">
        <v>6952</v>
      </c>
      <c r="E980" s="170" t="s">
        <v>6951</v>
      </c>
      <c r="F980" s="197" t="s">
        <v>6911</v>
      </c>
      <c r="G980" s="197" t="s">
        <v>6950</v>
      </c>
      <c r="H980" s="197" t="s">
        <v>6856</v>
      </c>
      <c r="I980" s="197" t="s">
        <v>6910</v>
      </c>
    </row>
    <row r="981" spans="2:9" ht="31.5" x14ac:dyDescent="0.25">
      <c r="B981" s="170" t="s">
        <v>7394</v>
      </c>
      <c r="C981" s="988" t="s">
        <v>4876</v>
      </c>
      <c r="D981" s="197" t="s">
        <v>6949</v>
      </c>
      <c r="E981" s="170" t="s">
        <v>6948</v>
      </c>
      <c r="F981" s="197" t="s">
        <v>6911</v>
      </c>
      <c r="G981" s="197" t="s">
        <v>6866</v>
      </c>
      <c r="H981" s="197" t="s">
        <v>6856</v>
      </c>
      <c r="I981" s="197" t="s">
        <v>6910</v>
      </c>
    </row>
    <row r="982" spans="2:9" ht="31.5" x14ac:dyDescent="0.25">
      <c r="B982" s="170" t="s">
        <v>7393</v>
      </c>
      <c r="C982" s="986" t="s">
        <v>4876</v>
      </c>
      <c r="D982" s="197" t="s">
        <v>6949</v>
      </c>
      <c r="E982" s="170" t="s">
        <v>6948</v>
      </c>
      <c r="F982" s="197" t="s">
        <v>6911</v>
      </c>
      <c r="G982" s="197" t="s">
        <v>6866</v>
      </c>
      <c r="H982" s="197" t="s">
        <v>6856</v>
      </c>
      <c r="I982" s="197" t="s">
        <v>6910</v>
      </c>
    </row>
    <row r="983" spans="2:9" ht="31.5" x14ac:dyDescent="0.25">
      <c r="B983" s="170" t="s">
        <v>7328</v>
      </c>
      <c r="C983" s="988" t="s">
        <v>4876</v>
      </c>
      <c r="D983" s="197" t="s">
        <v>6949</v>
      </c>
      <c r="E983" s="170" t="s">
        <v>6948</v>
      </c>
      <c r="F983" s="197" t="s">
        <v>6911</v>
      </c>
      <c r="G983" s="197" t="s">
        <v>6866</v>
      </c>
      <c r="H983" s="197" t="s">
        <v>6856</v>
      </c>
      <c r="I983" s="197" t="s">
        <v>6910</v>
      </c>
    </row>
    <row r="984" spans="2:9" ht="31.5" x14ac:dyDescent="0.25">
      <c r="B984" s="170" t="s">
        <v>7390</v>
      </c>
      <c r="C984" s="986" t="s">
        <v>4876</v>
      </c>
      <c r="D984" s="197" t="s">
        <v>6949</v>
      </c>
      <c r="E984" s="170" t="s">
        <v>6948</v>
      </c>
      <c r="F984" s="197" t="s">
        <v>6911</v>
      </c>
      <c r="G984" s="197" t="s">
        <v>6866</v>
      </c>
      <c r="H984" s="197" t="s">
        <v>6856</v>
      </c>
      <c r="I984" s="197" t="s">
        <v>6910</v>
      </c>
    </row>
    <row r="985" spans="2:9" ht="31.5" x14ac:dyDescent="0.25">
      <c r="B985" s="170" t="s">
        <v>7326</v>
      </c>
      <c r="C985" s="988" t="s">
        <v>4876</v>
      </c>
      <c r="D985" s="197" t="s">
        <v>6949</v>
      </c>
      <c r="E985" s="170" t="s">
        <v>6948</v>
      </c>
      <c r="F985" s="197" t="s">
        <v>6911</v>
      </c>
      <c r="G985" s="197" t="s">
        <v>6866</v>
      </c>
      <c r="H985" s="197" t="s">
        <v>6856</v>
      </c>
      <c r="I985" s="197" t="s">
        <v>6910</v>
      </c>
    </row>
    <row r="986" spans="2:9" ht="31.5" x14ac:dyDescent="0.25">
      <c r="B986" s="170" t="s">
        <v>7385</v>
      </c>
      <c r="C986" s="986" t="s">
        <v>4876</v>
      </c>
      <c r="D986" s="197" t="s">
        <v>6949</v>
      </c>
      <c r="E986" s="170" t="s">
        <v>6948</v>
      </c>
      <c r="F986" s="197" t="s">
        <v>6911</v>
      </c>
      <c r="G986" s="197" t="s">
        <v>6866</v>
      </c>
      <c r="H986" s="197" t="s">
        <v>6856</v>
      </c>
      <c r="I986" s="197" t="s">
        <v>6910</v>
      </c>
    </row>
    <row r="987" spans="2:9" ht="31.5" x14ac:dyDescent="0.25">
      <c r="B987" s="170" t="s">
        <v>7382</v>
      </c>
      <c r="C987" s="988" t="s">
        <v>4876</v>
      </c>
      <c r="D987" s="197" t="s">
        <v>6949</v>
      </c>
      <c r="E987" s="170" t="s">
        <v>6948</v>
      </c>
      <c r="F987" s="197" t="s">
        <v>6911</v>
      </c>
      <c r="G987" s="197" t="s">
        <v>6866</v>
      </c>
      <c r="H987" s="197" t="s">
        <v>6856</v>
      </c>
      <c r="I987" s="197" t="s">
        <v>6910</v>
      </c>
    </row>
    <row r="988" spans="2:9" ht="31.5" x14ac:dyDescent="0.25">
      <c r="B988" s="170" t="s">
        <v>7381</v>
      </c>
      <c r="C988" s="986" t="s">
        <v>4876</v>
      </c>
      <c r="D988" s="197" t="s">
        <v>6949</v>
      </c>
      <c r="E988" s="170" t="s">
        <v>6948</v>
      </c>
      <c r="F988" s="197" t="s">
        <v>6911</v>
      </c>
      <c r="G988" s="197" t="s">
        <v>6866</v>
      </c>
      <c r="H988" s="197" t="s">
        <v>6856</v>
      </c>
      <c r="I988" s="197" t="s">
        <v>6910</v>
      </c>
    </row>
    <row r="989" spans="2:9" ht="31.5" x14ac:dyDescent="0.25">
      <c r="B989" s="170" t="s">
        <v>7380</v>
      </c>
      <c r="C989" s="988" t="s">
        <v>4876</v>
      </c>
      <c r="D989" s="197" t="s">
        <v>6949</v>
      </c>
      <c r="E989" s="170" t="s">
        <v>6948</v>
      </c>
      <c r="F989" s="197" t="s">
        <v>6911</v>
      </c>
      <c r="G989" s="197" t="s">
        <v>6866</v>
      </c>
      <c r="H989" s="197" t="s">
        <v>6856</v>
      </c>
      <c r="I989" s="197" t="s">
        <v>6910</v>
      </c>
    </row>
    <row r="990" spans="2:9" ht="31.5" x14ac:dyDescent="0.25">
      <c r="B990" s="170" t="s">
        <v>7394</v>
      </c>
      <c r="C990" s="986" t="s">
        <v>4876</v>
      </c>
      <c r="D990" s="197" t="s">
        <v>6945</v>
      </c>
      <c r="E990" s="170" t="s">
        <v>6944</v>
      </c>
      <c r="F990" s="197" t="s">
        <v>6911</v>
      </c>
      <c r="G990" s="197" t="s">
        <v>6876</v>
      </c>
      <c r="H990" s="197" t="s">
        <v>6856</v>
      </c>
      <c r="I990" s="197" t="s">
        <v>6910</v>
      </c>
    </row>
    <row r="991" spans="2:9" ht="31.5" x14ac:dyDescent="0.25">
      <c r="B991" s="170" t="s">
        <v>7393</v>
      </c>
      <c r="C991" s="988" t="s">
        <v>4876</v>
      </c>
      <c r="D991" s="197" t="s">
        <v>6945</v>
      </c>
      <c r="E991" s="170" t="s">
        <v>6944</v>
      </c>
      <c r="F991" s="197" t="s">
        <v>6911</v>
      </c>
      <c r="G991" s="197" t="s">
        <v>6876</v>
      </c>
      <c r="H991" s="197" t="s">
        <v>6856</v>
      </c>
      <c r="I991" s="197" t="s">
        <v>6910</v>
      </c>
    </row>
    <row r="992" spans="2:9" ht="31.5" x14ac:dyDescent="0.25">
      <c r="B992" s="170" t="s">
        <v>7328</v>
      </c>
      <c r="C992" s="986" t="s">
        <v>4876</v>
      </c>
      <c r="D992" s="197" t="s">
        <v>6945</v>
      </c>
      <c r="E992" s="170" t="s">
        <v>6944</v>
      </c>
      <c r="F992" s="197" t="s">
        <v>6911</v>
      </c>
      <c r="G992" s="197" t="s">
        <v>6876</v>
      </c>
      <c r="H992" s="197" t="s">
        <v>6856</v>
      </c>
      <c r="I992" s="197" t="s">
        <v>6910</v>
      </c>
    </row>
    <row r="993" spans="2:9" ht="31.5" x14ac:dyDescent="0.25">
      <c r="B993" s="170" t="s">
        <v>7390</v>
      </c>
      <c r="C993" s="988" t="s">
        <v>4876</v>
      </c>
      <c r="D993" s="197" t="s">
        <v>6945</v>
      </c>
      <c r="E993" s="170" t="s">
        <v>6944</v>
      </c>
      <c r="F993" s="197" t="s">
        <v>6911</v>
      </c>
      <c r="G993" s="197" t="s">
        <v>6876</v>
      </c>
      <c r="H993" s="197" t="s">
        <v>6856</v>
      </c>
      <c r="I993" s="197" t="s">
        <v>6910</v>
      </c>
    </row>
    <row r="994" spans="2:9" ht="31.5" x14ac:dyDescent="0.25">
      <c r="B994" s="170" t="s">
        <v>7382</v>
      </c>
      <c r="C994" s="986" t="s">
        <v>4876</v>
      </c>
      <c r="D994" s="197" t="s">
        <v>6945</v>
      </c>
      <c r="E994" s="170" t="s">
        <v>6944</v>
      </c>
      <c r="F994" s="197" t="s">
        <v>6911</v>
      </c>
      <c r="G994" s="197" t="s">
        <v>6876</v>
      </c>
      <c r="H994" s="197" t="s">
        <v>6856</v>
      </c>
      <c r="I994" s="197" t="s">
        <v>6910</v>
      </c>
    </row>
    <row r="995" spans="2:9" ht="31.5" x14ac:dyDescent="0.25">
      <c r="B995" s="170" t="s">
        <v>7381</v>
      </c>
      <c r="C995" s="988" t="s">
        <v>4876</v>
      </c>
      <c r="D995" s="197" t="s">
        <v>6945</v>
      </c>
      <c r="E995" s="170" t="s">
        <v>6944</v>
      </c>
      <c r="F995" s="197" t="s">
        <v>6911</v>
      </c>
      <c r="G995" s="197" t="s">
        <v>6876</v>
      </c>
      <c r="H995" s="197" t="s">
        <v>6856</v>
      </c>
      <c r="I995" s="197" t="s">
        <v>6910</v>
      </c>
    </row>
    <row r="996" spans="2:9" ht="31.5" x14ac:dyDescent="0.25">
      <c r="B996" s="170" t="s">
        <v>7380</v>
      </c>
      <c r="C996" s="986" t="s">
        <v>4876</v>
      </c>
      <c r="D996" s="197" t="s">
        <v>6945</v>
      </c>
      <c r="E996" s="170" t="s">
        <v>6944</v>
      </c>
      <c r="F996" s="197" t="s">
        <v>6911</v>
      </c>
      <c r="G996" s="197" t="s">
        <v>6876</v>
      </c>
      <c r="H996" s="197" t="s">
        <v>6856</v>
      </c>
      <c r="I996" s="197" t="s">
        <v>6910</v>
      </c>
    </row>
    <row r="997" spans="2:9" ht="31.5" x14ac:dyDescent="0.25">
      <c r="B997" s="170" t="s">
        <v>7390</v>
      </c>
      <c r="C997" s="988" t="s">
        <v>4876</v>
      </c>
      <c r="D997" s="197" t="s">
        <v>6942</v>
      </c>
      <c r="E997" s="170" t="s">
        <v>6941</v>
      </c>
      <c r="F997" s="197" t="s">
        <v>6911</v>
      </c>
      <c r="G997" s="197" t="s">
        <v>6866</v>
      </c>
      <c r="H997" s="197" t="s">
        <v>6856</v>
      </c>
      <c r="I997" s="197" t="s">
        <v>6910</v>
      </c>
    </row>
    <row r="998" spans="2:9" ht="31.5" x14ac:dyDescent="0.25">
      <c r="B998" s="170" t="s">
        <v>7326</v>
      </c>
      <c r="C998" s="986" t="s">
        <v>4876</v>
      </c>
      <c r="D998" s="197" t="s">
        <v>6942</v>
      </c>
      <c r="E998" s="170" t="s">
        <v>6941</v>
      </c>
      <c r="F998" s="197" t="s">
        <v>6911</v>
      </c>
      <c r="G998" s="197" t="s">
        <v>6866</v>
      </c>
      <c r="H998" s="197" t="s">
        <v>6856</v>
      </c>
      <c r="I998" s="197" t="s">
        <v>6910</v>
      </c>
    </row>
    <row r="999" spans="2:9" ht="31.5" x14ac:dyDescent="0.25">
      <c r="B999" s="170" t="s">
        <v>7325</v>
      </c>
      <c r="C999" s="988" t="s">
        <v>4876</v>
      </c>
      <c r="D999" s="197" t="s">
        <v>6942</v>
      </c>
      <c r="E999" s="170" t="s">
        <v>6941</v>
      </c>
      <c r="F999" s="197" t="s">
        <v>6911</v>
      </c>
      <c r="G999" s="197" t="s">
        <v>6866</v>
      </c>
      <c r="H999" s="197" t="s">
        <v>6856</v>
      </c>
      <c r="I999" s="197" t="s">
        <v>6910</v>
      </c>
    </row>
    <row r="1000" spans="2:9" ht="31.5" x14ac:dyDescent="0.25">
      <c r="B1000" s="170" t="s">
        <v>7387</v>
      </c>
      <c r="C1000" s="986" t="s">
        <v>4876</v>
      </c>
      <c r="D1000" s="197" t="s">
        <v>6942</v>
      </c>
      <c r="E1000" s="170" t="s">
        <v>6941</v>
      </c>
      <c r="F1000" s="197" t="s">
        <v>6911</v>
      </c>
      <c r="G1000" s="197" t="s">
        <v>6866</v>
      </c>
      <c r="H1000" s="197" t="s">
        <v>6856</v>
      </c>
      <c r="I1000" s="197" t="s">
        <v>6910</v>
      </c>
    </row>
    <row r="1001" spans="2:9" ht="31.5" x14ac:dyDescent="0.25">
      <c r="B1001" s="170" t="s">
        <v>7323</v>
      </c>
      <c r="C1001" s="988" t="s">
        <v>4876</v>
      </c>
      <c r="D1001" s="197" t="s">
        <v>6942</v>
      </c>
      <c r="E1001" s="170" t="s">
        <v>6941</v>
      </c>
      <c r="F1001" s="197" t="s">
        <v>6911</v>
      </c>
      <c r="G1001" s="197" t="s">
        <v>6866</v>
      </c>
      <c r="H1001" s="197" t="s">
        <v>6856</v>
      </c>
      <c r="I1001" s="197" t="s">
        <v>6910</v>
      </c>
    </row>
    <row r="1002" spans="2:9" ht="31.5" x14ac:dyDescent="0.25">
      <c r="B1002" s="170" t="s">
        <v>7385</v>
      </c>
      <c r="C1002" s="986" t="s">
        <v>4876</v>
      </c>
      <c r="D1002" s="197" t="s">
        <v>6942</v>
      </c>
      <c r="E1002" s="170" t="s">
        <v>6941</v>
      </c>
      <c r="F1002" s="197" t="s">
        <v>6911</v>
      </c>
      <c r="G1002" s="197" t="s">
        <v>6866</v>
      </c>
      <c r="H1002" s="197" t="s">
        <v>6856</v>
      </c>
      <c r="I1002" s="197" t="s">
        <v>6910</v>
      </c>
    </row>
    <row r="1003" spans="2:9" ht="31.5" x14ac:dyDescent="0.25">
      <c r="B1003" s="170" t="s">
        <v>7382</v>
      </c>
      <c r="C1003" s="988" t="s">
        <v>4876</v>
      </c>
      <c r="D1003" s="197" t="s">
        <v>6942</v>
      </c>
      <c r="E1003" s="170" t="s">
        <v>6941</v>
      </c>
      <c r="F1003" s="197" t="s">
        <v>6911</v>
      </c>
      <c r="G1003" s="197" t="s">
        <v>6866</v>
      </c>
      <c r="H1003" s="197" t="s">
        <v>6856</v>
      </c>
      <c r="I1003" s="197" t="s">
        <v>6910</v>
      </c>
    </row>
    <row r="1004" spans="2:9" ht="31.5" x14ac:dyDescent="0.25">
      <c r="B1004" s="170" t="s">
        <v>7394</v>
      </c>
      <c r="C1004" s="986" t="s">
        <v>4876</v>
      </c>
      <c r="D1004" s="197" t="s">
        <v>6940</v>
      </c>
      <c r="E1004" s="170" t="s">
        <v>6939</v>
      </c>
      <c r="F1004" s="197" t="s">
        <v>6911</v>
      </c>
      <c r="G1004" s="197" t="s">
        <v>6866</v>
      </c>
      <c r="H1004" s="197" t="s">
        <v>6856</v>
      </c>
      <c r="I1004" s="197" t="s">
        <v>6910</v>
      </c>
    </row>
    <row r="1005" spans="2:9" ht="31.5" x14ac:dyDescent="0.25">
      <c r="B1005" s="170" t="s">
        <v>7393</v>
      </c>
      <c r="C1005" s="988" t="s">
        <v>4876</v>
      </c>
      <c r="D1005" s="197" t="s">
        <v>6940</v>
      </c>
      <c r="E1005" s="170" t="s">
        <v>6939</v>
      </c>
      <c r="F1005" s="197" t="s">
        <v>6911</v>
      </c>
      <c r="G1005" s="197" t="s">
        <v>6866</v>
      </c>
      <c r="H1005" s="197" t="s">
        <v>6856</v>
      </c>
      <c r="I1005" s="197" t="s">
        <v>6910</v>
      </c>
    </row>
    <row r="1006" spans="2:9" ht="31.5" x14ac:dyDescent="0.25">
      <c r="B1006" s="170" t="s">
        <v>7328</v>
      </c>
      <c r="C1006" s="986" t="s">
        <v>4876</v>
      </c>
      <c r="D1006" s="197" t="s">
        <v>6940</v>
      </c>
      <c r="E1006" s="170" t="s">
        <v>6939</v>
      </c>
      <c r="F1006" s="197" t="s">
        <v>6911</v>
      </c>
      <c r="G1006" s="197" t="s">
        <v>6866</v>
      </c>
      <c r="H1006" s="197" t="s">
        <v>6856</v>
      </c>
      <c r="I1006" s="197" t="s">
        <v>6910</v>
      </c>
    </row>
    <row r="1007" spans="2:9" ht="31.5" x14ac:dyDescent="0.25">
      <c r="B1007" s="170" t="s">
        <v>7385</v>
      </c>
      <c r="C1007" s="988" t="s">
        <v>4876</v>
      </c>
      <c r="D1007" s="197" t="s">
        <v>6940</v>
      </c>
      <c r="E1007" s="170" t="s">
        <v>6939</v>
      </c>
      <c r="F1007" s="197" t="s">
        <v>6911</v>
      </c>
      <c r="G1007" s="197" t="s">
        <v>6866</v>
      </c>
      <c r="H1007" s="197" t="s">
        <v>6856</v>
      </c>
      <c r="I1007" s="197" t="s">
        <v>6910</v>
      </c>
    </row>
    <row r="1008" spans="2:9" ht="31.5" x14ac:dyDescent="0.25">
      <c r="B1008" s="170" t="s">
        <v>7382</v>
      </c>
      <c r="C1008" s="986" t="s">
        <v>4876</v>
      </c>
      <c r="D1008" s="197" t="s">
        <v>6940</v>
      </c>
      <c r="E1008" s="170" t="s">
        <v>6939</v>
      </c>
      <c r="F1008" s="197" t="s">
        <v>6911</v>
      </c>
      <c r="G1008" s="197" t="s">
        <v>6866</v>
      </c>
      <c r="H1008" s="197" t="s">
        <v>6856</v>
      </c>
      <c r="I1008" s="197" t="s">
        <v>6910</v>
      </c>
    </row>
    <row r="1009" spans="2:9" ht="31.5" x14ac:dyDescent="0.25">
      <c r="B1009" s="170" t="s">
        <v>7381</v>
      </c>
      <c r="C1009" s="988" t="s">
        <v>4876</v>
      </c>
      <c r="D1009" s="197" t="s">
        <v>6940</v>
      </c>
      <c r="E1009" s="170" t="s">
        <v>6939</v>
      </c>
      <c r="F1009" s="197" t="s">
        <v>6911</v>
      </c>
      <c r="G1009" s="197" t="s">
        <v>6866</v>
      </c>
      <c r="H1009" s="197" t="s">
        <v>6856</v>
      </c>
      <c r="I1009" s="197" t="s">
        <v>6910</v>
      </c>
    </row>
    <row r="1010" spans="2:9" ht="31.5" x14ac:dyDescent="0.25">
      <c r="B1010" s="170" t="s">
        <v>7380</v>
      </c>
      <c r="C1010" s="986" t="s">
        <v>4876</v>
      </c>
      <c r="D1010" s="197" t="s">
        <v>6940</v>
      </c>
      <c r="E1010" s="170" t="s">
        <v>6939</v>
      </c>
      <c r="F1010" s="197" t="s">
        <v>6911</v>
      </c>
      <c r="G1010" s="197" t="s">
        <v>6866</v>
      </c>
      <c r="H1010" s="197" t="s">
        <v>6856</v>
      </c>
      <c r="I1010" s="197" t="s">
        <v>6910</v>
      </c>
    </row>
    <row r="1011" spans="2:9" ht="31.5" x14ac:dyDescent="0.25">
      <c r="B1011" s="170" t="s">
        <v>7326</v>
      </c>
      <c r="C1011" s="988" t="s">
        <v>4876</v>
      </c>
      <c r="D1011" s="197" t="s">
        <v>6938</v>
      </c>
      <c r="E1011" s="170" t="s">
        <v>6937</v>
      </c>
      <c r="F1011" s="197" t="s">
        <v>6911</v>
      </c>
      <c r="G1011" s="197" t="s">
        <v>6866</v>
      </c>
      <c r="H1011" s="197" t="s">
        <v>6856</v>
      </c>
      <c r="I1011" s="197" t="s">
        <v>6910</v>
      </c>
    </row>
    <row r="1012" spans="2:9" ht="31.5" x14ac:dyDescent="0.25">
      <c r="B1012" s="170" t="s">
        <v>7325</v>
      </c>
      <c r="C1012" s="986" t="s">
        <v>4876</v>
      </c>
      <c r="D1012" s="197" t="s">
        <v>6938</v>
      </c>
      <c r="E1012" s="170" t="s">
        <v>6937</v>
      </c>
      <c r="F1012" s="197" t="s">
        <v>6911</v>
      </c>
      <c r="G1012" s="197" t="s">
        <v>6866</v>
      </c>
      <c r="H1012" s="197" t="s">
        <v>6856</v>
      </c>
      <c r="I1012" s="197" t="s">
        <v>6910</v>
      </c>
    </row>
    <row r="1013" spans="2:9" ht="31.5" x14ac:dyDescent="0.25">
      <c r="B1013" s="170" t="s">
        <v>7387</v>
      </c>
      <c r="C1013" s="988" t="s">
        <v>4876</v>
      </c>
      <c r="D1013" s="197" t="s">
        <v>6938</v>
      </c>
      <c r="E1013" s="170" t="s">
        <v>6937</v>
      </c>
      <c r="F1013" s="197" t="s">
        <v>6911</v>
      </c>
      <c r="G1013" s="197" t="s">
        <v>6866</v>
      </c>
      <c r="H1013" s="197" t="s">
        <v>6856</v>
      </c>
      <c r="I1013" s="197" t="s">
        <v>6910</v>
      </c>
    </row>
    <row r="1014" spans="2:9" ht="31.5" x14ac:dyDescent="0.25">
      <c r="B1014" s="170" t="s">
        <v>7323</v>
      </c>
      <c r="C1014" s="986" t="s">
        <v>4876</v>
      </c>
      <c r="D1014" s="197" t="s">
        <v>6938</v>
      </c>
      <c r="E1014" s="170" t="s">
        <v>6937</v>
      </c>
      <c r="F1014" s="197" t="s">
        <v>6911</v>
      </c>
      <c r="G1014" s="197" t="s">
        <v>6866</v>
      </c>
      <c r="H1014" s="197" t="s">
        <v>6856</v>
      </c>
      <c r="I1014" s="197" t="s">
        <v>6910</v>
      </c>
    </row>
    <row r="1015" spans="2:9" ht="31.5" x14ac:dyDescent="0.25">
      <c r="B1015" s="170" t="s">
        <v>7385</v>
      </c>
      <c r="C1015" s="988" t="s">
        <v>4876</v>
      </c>
      <c r="D1015" s="197" t="s">
        <v>6938</v>
      </c>
      <c r="E1015" s="170" t="s">
        <v>6937</v>
      </c>
      <c r="F1015" s="197" t="s">
        <v>6911</v>
      </c>
      <c r="G1015" s="197" t="s">
        <v>6866</v>
      </c>
      <c r="H1015" s="197" t="s">
        <v>6856</v>
      </c>
      <c r="I1015" s="197" t="s">
        <v>6910</v>
      </c>
    </row>
    <row r="1016" spans="2:9" ht="31.5" x14ac:dyDescent="0.25">
      <c r="B1016" s="170" t="s">
        <v>7382</v>
      </c>
      <c r="C1016" s="986" t="s">
        <v>4876</v>
      </c>
      <c r="D1016" s="197" t="s">
        <v>6938</v>
      </c>
      <c r="E1016" s="170" t="s">
        <v>6937</v>
      </c>
      <c r="F1016" s="197" t="s">
        <v>6911</v>
      </c>
      <c r="G1016" s="197" t="s">
        <v>6866</v>
      </c>
      <c r="H1016" s="197" t="s">
        <v>6856</v>
      </c>
      <c r="I1016" s="197" t="s">
        <v>6910</v>
      </c>
    </row>
    <row r="1017" spans="2:9" ht="31.5" x14ac:dyDescent="0.25">
      <c r="B1017" s="170" t="s">
        <v>7326</v>
      </c>
      <c r="C1017" s="988" t="s">
        <v>4876</v>
      </c>
      <c r="D1017" s="197" t="s">
        <v>6936</v>
      </c>
      <c r="E1017" s="170" t="s">
        <v>6935</v>
      </c>
      <c r="F1017" s="197" t="s">
        <v>6911</v>
      </c>
      <c r="G1017" s="197" t="s">
        <v>6866</v>
      </c>
      <c r="H1017" s="197" t="s">
        <v>6856</v>
      </c>
      <c r="I1017" s="197" t="s">
        <v>6910</v>
      </c>
    </row>
    <row r="1018" spans="2:9" ht="31.5" x14ac:dyDescent="0.25">
      <c r="B1018" s="170" t="s">
        <v>7325</v>
      </c>
      <c r="C1018" s="986" t="s">
        <v>4876</v>
      </c>
      <c r="D1018" s="197" t="s">
        <v>6936</v>
      </c>
      <c r="E1018" s="170" t="s">
        <v>6935</v>
      </c>
      <c r="F1018" s="197" t="s">
        <v>6911</v>
      </c>
      <c r="G1018" s="197" t="s">
        <v>6866</v>
      </c>
      <c r="H1018" s="197" t="s">
        <v>6856</v>
      </c>
      <c r="I1018" s="197" t="s">
        <v>6910</v>
      </c>
    </row>
    <row r="1019" spans="2:9" ht="31.5" x14ac:dyDescent="0.25">
      <c r="B1019" s="170" t="s">
        <v>7387</v>
      </c>
      <c r="C1019" s="988" t="s">
        <v>4876</v>
      </c>
      <c r="D1019" s="197" t="s">
        <v>6936</v>
      </c>
      <c r="E1019" s="170" t="s">
        <v>6935</v>
      </c>
      <c r="F1019" s="197" t="s">
        <v>6911</v>
      </c>
      <c r="G1019" s="197" t="s">
        <v>6866</v>
      </c>
      <c r="H1019" s="197" t="s">
        <v>6856</v>
      </c>
      <c r="I1019" s="197" t="s">
        <v>6910</v>
      </c>
    </row>
    <row r="1020" spans="2:9" ht="31.5" x14ac:dyDescent="0.25">
      <c r="B1020" s="170" t="s">
        <v>7323</v>
      </c>
      <c r="C1020" s="986" t="s">
        <v>4876</v>
      </c>
      <c r="D1020" s="197" t="s">
        <v>6936</v>
      </c>
      <c r="E1020" s="170" t="s">
        <v>6935</v>
      </c>
      <c r="F1020" s="197" t="s">
        <v>6911</v>
      </c>
      <c r="G1020" s="197" t="s">
        <v>6866</v>
      </c>
      <c r="H1020" s="197" t="s">
        <v>6856</v>
      </c>
      <c r="I1020" s="197" t="s">
        <v>6910</v>
      </c>
    </row>
    <row r="1021" spans="2:9" ht="31.5" x14ac:dyDescent="0.25">
      <c r="B1021" s="170" t="s">
        <v>7385</v>
      </c>
      <c r="C1021" s="988" t="s">
        <v>4876</v>
      </c>
      <c r="D1021" s="197" t="s">
        <v>6936</v>
      </c>
      <c r="E1021" s="170" t="s">
        <v>6935</v>
      </c>
      <c r="F1021" s="197" t="s">
        <v>6911</v>
      </c>
      <c r="G1021" s="197" t="s">
        <v>6866</v>
      </c>
      <c r="H1021" s="197" t="s">
        <v>6856</v>
      </c>
      <c r="I1021" s="197" t="s">
        <v>6910</v>
      </c>
    </row>
    <row r="1022" spans="2:9" ht="31.5" x14ac:dyDescent="0.25">
      <c r="B1022" s="170" t="s">
        <v>7382</v>
      </c>
      <c r="C1022" s="986" t="s">
        <v>4876</v>
      </c>
      <c r="D1022" s="197" t="s">
        <v>6936</v>
      </c>
      <c r="E1022" s="170" t="s">
        <v>6935</v>
      </c>
      <c r="F1022" s="197" t="s">
        <v>6911</v>
      </c>
      <c r="G1022" s="197" t="s">
        <v>6866</v>
      </c>
      <c r="H1022" s="197" t="s">
        <v>6856</v>
      </c>
      <c r="I1022" s="197" t="s">
        <v>6910</v>
      </c>
    </row>
    <row r="1023" spans="2:9" ht="31.5" x14ac:dyDescent="0.25">
      <c r="B1023" s="170" t="s">
        <v>7390</v>
      </c>
      <c r="C1023" s="988" t="s">
        <v>4876</v>
      </c>
      <c r="D1023" s="197" t="s">
        <v>6934</v>
      </c>
      <c r="E1023" s="170" t="s">
        <v>6933</v>
      </c>
      <c r="F1023" s="197" t="s">
        <v>6911</v>
      </c>
      <c r="G1023" s="197" t="s">
        <v>6876</v>
      </c>
      <c r="H1023" s="197" t="s">
        <v>6856</v>
      </c>
      <c r="I1023" s="197" t="s">
        <v>6910</v>
      </c>
    </row>
    <row r="1024" spans="2:9" ht="31.5" x14ac:dyDescent="0.25">
      <c r="B1024" s="170" t="s">
        <v>7326</v>
      </c>
      <c r="C1024" s="986" t="s">
        <v>4876</v>
      </c>
      <c r="D1024" s="197" t="s">
        <v>6934</v>
      </c>
      <c r="E1024" s="170" t="s">
        <v>6933</v>
      </c>
      <c r="F1024" s="197" t="s">
        <v>6911</v>
      </c>
      <c r="G1024" s="197" t="s">
        <v>6876</v>
      </c>
      <c r="H1024" s="197" t="s">
        <v>6856</v>
      </c>
      <c r="I1024" s="197" t="s">
        <v>6910</v>
      </c>
    </row>
    <row r="1025" spans="2:9" ht="31.5" x14ac:dyDescent="0.25">
      <c r="B1025" s="170" t="s">
        <v>7325</v>
      </c>
      <c r="C1025" s="988" t="s">
        <v>4876</v>
      </c>
      <c r="D1025" s="197" t="s">
        <v>6934</v>
      </c>
      <c r="E1025" s="170" t="s">
        <v>6933</v>
      </c>
      <c r="F1025" s="197" t="s">
        <v>6911</v>
      </c>
      <c r="G1025" s="197" t="s">
        <v>6876</v>
      </c>
      <c r="H1025" s="197" t="s">
        <v>6856</v>
      </c>
      <c r="I1025" s="197" t="s">
        <v>6910</v>
      </c>
    </row>
    <row r="1026" spans="2:9" ht="31.5" x14ac:dyDescent="0.25">
      <c r="B1026" s="170" t="s">
        <v>7387</v>
      </c>
      <c r="C1026" s="986" t="s">
        <v>4876</v>
      </c>
      <c r="D1026" s="197" t="s">
        <v>6934</v>
      </c>
      <c r="E1026" s="170" t="s">
        <v>6933</v>
      </c>
      <c r="F1026" s="197" t="s">
        <v>6911</v>
      </c>
      <c r="G1026" s="197" t="s">
        <v>6876</v>
      </c>
      <c r="H1026" s="197" t="s">
        <v>6856</v>
      </c>
      <c r="I1026" s="197" t="s">
        <v>6910</v>
      </c>
    </row>
    <row r="1027" spans="2:9" ht="31.5" x14ac:dyDescent="0.25">
      <c r="B1027" s="170" t="s">
        <v>7323</v>
      </c>
      <c r="C1027" s="988" t="s">
        <v>4876</v>
      </c>
      <c r="D1027" s="197" t="s">
        <v>6934</v>
      </c>
      <c r="E1027" s="170" t="s">
        <v>6933</v>
      </c>
      <c r="F1027" s="197" t="s">
        <v>6911</v>
      </c>
      <c r="G1027" s="197" t="s">
        <v>6876</v>
      </c>
      <c r="H1027" s="197" t="s">
        <v>6856</v>
      </c>
      <c r="I1027" s="197" t="s">
        <v>6910</v>
      </c>
    </row>
    <row r="1028" spans="2:9" ht="31.5" x14ac:dyDescent="0.25">
      <c r="B1028" s="170" t="s">
        <v>7385</v>
      </c>
      <c r="C1028" s="986" t="s">
        <v>4876</v>
      </c>
      <c r="D1028" s="197" t="s">
        <v>6934</v>
      </c>
      <c r="E1028" s="170" t="s">
        <v>6933</v>
      </c>
      <c r="F1028" s="197" t="s">
        <v>6911</v>
      </c>
      <c r="G1028" s="197" t="s">
        <v>6876</v>
      </c>
      <c r="H1028" s="197" t="s">
        <v>6856</v>
      </c>
      <c r="I1028" s="197" t="s">
        <v>6910</v>
      </c>
    </row>
    <row r="1029" spans="2:9" ht="31.5" x14ac:dyDescent="0.25">
      <c r="B1029" s="170" t="s">
        <v>7382</v>
      </c>
      <c r="C1029" s="988" t="s">
        <v>4876</v>
      </c>
      <c r="D1029" s="197" t="s">
        <v>6934</v>
      </c>
      <c r="E1029" s="170" t="s">
        <v>6933</v>
      </c>
      <c r="F1029" s="197" t="s">
        <v>6911</v>
      </c>
      <c r="G1029" s="197" t="s">
        <v>6876</v>
      </c>
      <c r="H1029" s="197" t="s">
        <v>6856</v>
      </c>
      <c r="I1029" s="197" t="s">
        <v>6910</v>
      </c>
    </row>
    <row r="1030" spans="2:9" ht="31.5" x14ac:dyDescent="0.25">
      <c r="B1030" s="170" t="s">
        <v>7326</v>
      </c>
      <c r="C1030" s="986" t="s">
        <v>4876</v>
      </c>
      <c r="D1030" s="197" t="s">
        <v>6932</v>
      </c>
      <c r="E1030" s="170" t="s">
        <v>6931</v>
      </c>
      <c r="F1030" s="197" t="s">
        <v>6911</v>
      </c>
      <c r="G1030" s="197" t="s">
        <v>6866</v>
      </c>
      <c r="H1030" s="197" t="s">
        <v>6856</v>
      </c>
      <c r="I1030" s="197" t="s">
        <v>6910</v>
      </c>
    </row>
    <row r="1031" spans="2:9" ht="31.5" x14ac:dyDescent="0.25">
      <c r="B1031" s="170" t="s">
        <v>7325</v>
      </c>
      <c r="C1031" s="988" t="s">
        <v>4876</v>
      </c>
      <c r="D1031" s="197" t="s">
        <v>6932</v>
      </c>
      <c r="E1031" s="170" t="s">
        <v>6931</v>
      </c>
      <c r="F1031" s="197" t="s">
        <v>6911</v>
      </c>
      <c r="G1031" s="197" t="s">
        <v>6866</v>
      </c>
      <c r="H1031" s="197" t="s">
        <v>6856</v>
      </c>
      <c r="I1031" s="197" t="s">
        <v>6910</v>
      </c>
    </row>
    <row r="1032" spans="2:9" ht="31.5" x14ac:dyDescent="0.25">
      <c r="B1032" s="170" t="s">
        <v>7387</v>
      </c>
      <c r="C1032" s="986" t="s">
        <v>4876</v>
      </c>
      <c r="D1032" s="197" t="s">
        <v>6932</v>
      </c>
      <c r="E1032" s="170" t="s">
        <v>6931</v>
      </c>
      <c r="F1032" s="197" t="s">
        <v>6911</v>
      </c>
      <c r="G1032" s="197" t="s">
        <v>6866</v>
      </c>
      <c r="H1032" s="197" t="s">
        <v>6856</v>
      </c>
      <c r="I1032" s="197" t="s">
        <v>6910</v>
      </c>
    </row>
    <row r="1033" spans="2:9" ht="31.5" x14ac:dyDescent="0.25">
      <c r="B1033" s="170" t="s">
        <v>7323</v>
      </c>
      <c r="C1033" s="988" t="s">
        <v>4876</v>
      </c>
      <c r="D1033" s="197" t="s">
        <v>6932</v>
      </c>
      <c r="E1033" s="170" t="s">
        <v>6931</v>
      </c>
      <c r="F1033" s="197" t="s">
        <v>6911</v>
      </c>
      <c r="G1033" s="197" t="s">
        <v>6866</v>
      </c>
      <c r="H1033" s="197" t="s">
        <v>6856</v>
      </c>
      <c r="I1033" s="197" t="s">
        <v>6910</v>
      </c>
    </row>
    <row r="1034" spans="2:9" ht="31.5" x14ac:dyDescent="0.25">
      <c r="B1034" s="170" t="s">
        <v>7385</v>
      </c>
      <c r="C1034" s="986" t="s">
        <v>4876</v>
      </c>
      <c r="D1034" s="197" t="s">
        <v>6932</v>
      </c>
      <c r="E1034" s="170" t="s">
        <v>6931</v>
      </c>
      <c r="F1034" s="197" t="s">
        <v>6911</v>
      </c>
      <c r="G1034" s="197" t="s">
        <v>6866</v>
      </c>
      <c r="H1034" s="197" t="s">
        <v>6856</v>
      </c>
      <c r="I1034" s="197" t="s">
        <v>6910</v>
      </c>
    </row>
    <row r="1035" spans="2:9" ht="31.5" x14ac:dyDescent="0.25">
      <c r="B1035" s="170" t="s">
        <v>7382</v>
      </c>
      <c r="C1035" s="988" t="s">
        <v>4876</v>
      </c>
      <c r="D1035" s="197" t="s">
        <v>6932</v>
      </c>
      <c r="E1035" s="170" t="s">
        <v>6931</v>
      </c>
      <c r="F1035" s="197" t="s">
        <v>6911</v>
      </c>
      <c r="G1035" s="197" t="s">
        <v>6866</v>
      </c>
      <c r="H1035" s="197" t="s">
        <v>6856</v>
      </c>
      <c r="I1035" s="197" t="s">
        <v>6910</v>
      </c>
    </row>
    <row r="1036" spans="2:9" ht="31.5" x14ac:dyDescent="0.25">
      <c r="B1036" s="170" t="s">
        <v>7394</v>
      </c>
      <c r="C1036" s="986" t="s">
        <v>4876</v>
      </c>
      <c r="D1036" s="197" t="s">
        <v>6930</v>
      </c>
      <c r="E1036" s="170" t="s">
        <v>6929</v>
      </c>
      <c r="F1036" s="197" t="s">
        <v>6911</v>
      </c>
      <c r="G1036" s="197" t="s">
        <v>6866</v>
      </c>
      <c r="H1036" s="197" t="s">
        <v>6856</v>
      </c>
      <c r="I1036" s="197" t="s">
        <v>6910</v>
      </c>
    </row>
    <row r="1037" spans="2:9" ht="31.5" x14ac:dyDescent="0.25">
      <c r="B1037" s="170" t="s">
        <v>7393</v>
      </c>
      <c r="C1037" s="988" t="s">
        <v>4876</v>
      </c>
      <c r="D1037" s="197" t="s">
        <v>6930</v>
      </c>
      <c r="E1037" s="170" t="s">
        <v>6929</v>
      </c>
      <c r="F1037" s="197" t="s">
        <v>6911</v>
      </c>
      <c r="G1037" s="197" t="s">
        <v>6866</v>
      </c>
      <c r="H1037" s="197" t="s">
        <v>6856</v>
      </c>
      <c r="I1037" s="197" t="s">
        <v>6910</v>
      </c>
    </row>
    <row r="1038" spans="2:9" ht="31.5" x14ac:dyDescent="0.25">
      <c r="B1038" s="170" t="s">
        <v>7328</v>
      </c>
      <c r="C1038" s="986" t="s">
        <v>4876</v>
      </c>
      <c r="D1038" s="197" t="s">
        <v>6930</v>
      </c>
      <c r="E1038" s="170" t="s">
        <v>6929</v>
      </c>
      <c r="F1038" s="197" t="s">
        <v>6911</v>
      </c>
      <c r="G1038" s="197" t="s">
        <v>6866</v>
      </c>
      <c r="H1038" s="197" t="s">
        <v>6856</v>
      </c>
      <c r="I1038" s="197" t="s">
        <v>6910</v>
      </c>
    </row>
    <row r="1039" spans="2:9" ht="31.5" x14ac:dyDescent="0.25">
      <c r="B1039" s="170" t="s">
        <v>7382</v>
      </c>
      <c r="C1039" s="988" t="s">
        <v>4876</v>
      </c>
      <c r="D1039" s="197" t="s">
        <v>6930</v>
      </c>
      <c r="E1039" s="170" t="s">
        <v>6929</v>
      </c>
      <c r="F1039" s="197" t="s">
        <v>6911</v>
      </c>
      <c r="G1039" s="197" t="s">
        <v>6866</v>
      </c>
      <c r="H1039" s="197" t="s">
        <v>6856</v>
      </c>
      <c r="I1039" s="197" t="s">
        <v>6910</v>
      </c>
    </row>
    <row r="1040" spans="2:9" ht="31.5" x14ac:dyDescent="0.25">
      <c r="B1040" s="170" t="s">
        <v>7381</v>
      </c>
      <c r="C1040" s="986" t="s">
        <v>4876</v>
      </c>
      <c r="D1040" s="197" t="s">
        <v>6930</v>
      </c>
      <c r="E1040" s="170" t="s">
        <v>6929</v>
      </c>
      <c r="F1040" s="197" t="s">
        <v>6911</v>
      </c>
      <c r="G1040" s="197" t="s">
        <v>6866</v>
      </c>
      <c r="H1040" s="197" t="s">
        <v>6856</v>
      </c>
      <c r="I1040" s="197" t="s">
        <v>6910</v>
      </c>
    </row>
    <row r="1041" spans="2:9" ht="31.5" x14ac:dyDescent="0.25">
      <c r="B1041" s="170" t="s">
        <v>7380</v>
      </c>
      <c r="C1041" s="988" t="s">
        <v>4876</v>
      </c>
      <c r="D1041" s="197" t="s">
        <v>6930</v>
      </c>
      <c r="E1041" s="170" t="s">
        <v>6929</v>
      </c>
      <c r="F1041" s="197" t="s">
        <v>6911</v>
      </c>
      <c r="G1041" s="197" t="s">
        <v>6866</v>
      </c>
      <c r="H1041" s="197" t="s">
        <v>6856</v>
      </c>
      <c r="I1041" s="197" t="s">
        <v>6910</v>
      </c>
    </row>
    <row r="1042" spans="2:9" ht="31.5" x14ac:dyDescent="0.25">
      <c r="B1042" s="170" t="s">
        <v>7390</v>
      </c>
      <c r="C1042" s="986" t="s">
        <v>4876</v>
      </c>
      <c r="D1042" s="197" t="s">
        <v>6927</v>
      </c>
      <c r="E1042" s="170" t="s">
        <v>6926</v>
      </c>
      <c r="F1042" s="197" t="s">
        <v>6911</v>
      </c>
      <c r="G1042" s="197" t="s">
        <v>6866</v>
      </c>
      <c r="H1042" s="197" t="s">
        <v>6856</v>
      </c>
      <c r="I1042" s="197" t="s">
        <v>6910</v>
      </c>
    </row>
    <row r="1043" spans="2:9" ht="31.5" x14ac:dyDescent="0.25">
      <c r="B1043" s="170" t="s">
        <v>7326</v>
      </c>
      <c r="C1043" s="988" t="s">
        <v>4876</v>
      </c>
      <c r="D1043" s="197" t="s">
        <v>6927</v>
      </c>
      <c r="E1043" s="170" t="s">
        <v>6926</v>
      </c>
      <c r="F1043" s="197" t="s">
        <v>6911</v>
      </c>
      <c r="G1043" s="197" t="s">
        <v>6866</v>
      </c>
      <c r="H1043" s="197" t="s">
        <v>6856</v>
      </c>
      <c r="I1043" s="197" t="s">
        <v>6910</v>
      </c>
    </row>
    <row r="1044" spans="2:9" ht="31.5" x14ac:dyDescent="0.25">
      <c r="B1044" s="170" t="s">
        <v>7325</v>
      </c>
      <c r="C1044" s="986" t="s">
        <v>4876</v>
      </c>
      <c r="D1044" s="197" t="s">
        <v>6927</v>
      </c>
      <c r="E1044" s="170" t="s">
        <v>6926</v>
      </c>
      <c r="F1044" s="197" t="s">
        <v>6911</v>
      </c>
      <c r="G1044" s="197" t="s">
        <v>6866</v>
      </c>
      <c r="H1044" s="197" t="s">
        <v>6856</v>
      </c>
      <c r="I1044" s="197" t="s">
        <v>6910</v>
      </c>
    </row>
    <row r="1045" spans="2:9" ht="31.5" x14ac:dyDescent="0.25">
      <c r="B1045" s="170" t="s">
        <v>7387</v>
      </c>
      <c r="C1045" s="988" t="s">
        <v>4876</v>
      </c>
      <c r="D1045" s="197" t="s">
        <v>6927</v>
      </c>
      <c r="E1045" s="170" t="s">
        <v>6926</v>
      </c>
      <c r="F1045" s="197" t="s">
        <v>6911</v>
      </c>
      <c r="G1045" s="197" t="s">
        <v>6866</v>
      </c>
      <c r="H1045" s="197" t="s">
        <v>6856</v>
      </c>
      <c r="I1045" s="197" t="s">
        <v>6910</v>
      </c>
    </row>
    <row r="1046" spans="2:9" ht="31.5" x14ac:dyDescent="0.25">
      <c r="B1046" s="170" t="s">
        <v>7323</v>
      </c>
      <c r="C1046" s="986" t="s">
        <v>4876</v>
      </c>
      <c r="D1046" s="197" t="s">
        <v>6927</v>
      </c>
      <c r="E1046" s="170" t="s">
        <v>6926</v>
      </c>
      <c r="F1046" s="197" t="s">
        <v>6911</v>
      </c>
      <c r="G1046" s="197" t="s">
        <v>6866</v>
      </c>
      <c r="H1046" s="197" t="s">
        <v>6856</v>
      </c>
      <c r="I1046" s="197" t="s">
        <v>6910</v>
      </c>
    </row>
    <row r="1047" spans="2:9" ht="31.5" x14ac:dyDescent="0.25">
      <c r="B1047" s="170" t="s">
        <v>7385</v>
      </c>
      <c r="C1047" s="988" t="s">
        <v>4876</v>
      </c>
      <c r="D1047" s="197" t="s">
        <v>6927</v>
      </c>
      <c r="E1047" s="170" t="s">
        <v>6926</v>
      </c>
      <c r="F1047" s="197" t="s">
        <v>6911</v>
      </c>
      <c r="G1047" s="197" t="s">
        <v>6866</v>
      </c>
      <c r="H1047" s="197" t="s">
        <v>6856</v>
      </c>
      <c r="I1047" s="197" t="s">
        <v>6910</v>
      </c>
    </row>
    <row r="1048" spans="2:9" ht="31.5" x14ac:dyDescent="0.25">
      <c r="B1048" s="170" t="s">
        <v>7382</v>
      </c>
      <c r="C1048" s="986" t="s">
        <v>4876</v>
      </c>
      <c r="D1048" s="197" t="s">
        <v>6927</v>
      </c>
      <c r="E1048" s="170" t="s">
        <v>6926</v>
      </c>
      <c r="F1048" s="197" t="s">
        <v>6911</v>
      </c>
      <c r="G1048" s="197" t="s">
        <v>6866</v>
      </c>
      <c r="H1048" s="197" t="s">
        <v>6856</v>
      </c>
      <c r="I1048" s="197" t="s">
        <v>6910</v>
      </c>
    </row>
    <row r="1049" spans="2:9" ht="31.5" x14ac:dyDescent="0.25">
      <c r="B1049" s="170" t="s">
        <v>7328</v>
      </c>
      <c r="C1049" s="988" t="s">
        <v>4876</v>
      </c>
      <c r="D1049" s="197" t="s">
        <v>6924</v>
      </c>
      <c r="E1049" s="170" t="s">
        <v>6923</v>
      </c>
      <c r="F1049" s="197" t="s">
        <v>6911</v>
      </c>
      <c r="G1049" s="197" t="s">
        <v>6866</v>
      </c>
      <c r="H1049" s="197" t="s">
        <v>6856</v>
      </c>
      <c r="I1049" s="197" t="s">
        <v>6910</v>
      </c>
    </row>
    <row r="1050" spans="2:9" ht="31.5" x14ac:dyDescent="0.25">
      <c r="B1050" s="170" t="s">
        <v>7390</v>
      </c>
      <c r="C1050" s="986" t="s">
        <v>4876</v>
      </c>
      <c r="D1050" s="197" t="s">
        <v>6924</v>
      </c>
      <c r="E1050" s="170" t="s">
        <v>6923</v>
      </c>
      <c r="F1050" s="197" t="s">
        <v>6911</v>
      </c>
      <c r="G1050" s="197" t="s">
        <v>6866</v>
      </c>
      <c r="H1050" s="197" t="s">
        <v>6856</v>
      </c>
      <c r="I1050" s="197" t="s">
        <v>6910</v>
      </c>
    </row>
    <row r="1051" spans="2:9" ht="31.5" x14ac:dyDescent="0.25">
      <c r="B1051" s="170" t="s">
        <v>7326</v>
      </c>
      <c r="C1051" s="988" t="s">
        <v>4876</v>
      </c>
      <c r="D1051" s="197" t="s">
        <v>6921</v>
      </c>
      <c r="E1051" s="170" t="s">
        <v>6920</v>
      </c>
      <c r="F1051" s="197" t="s">
        <v>6911</v>
      </c>
      <c r="G1051" s="197" t="s">
        <v>6866</v>
      </c>
      <c r="H1051" s="197" t="s">
        <v>6856</v>
      </c>
      <c r="I1051" s="197" t="s">
        <v>6910</v>
      </c>
    </row>
    <row r="1052" spans="2:9" ht="31.5" x14ac:dyDescent="0.25">
      <c r="B1052" s="170" t="s">
        <v>7325</v>
      </c>
      <c r="C1052" s="986" t="s">
        <v>4876</v>
      </c>
      <c r="D1052" s="197" t="s">
        <v>6921</v>
      </c>
      <c r="E1052" s="170" t="s">
        <v>6920</v>
      </c>
      <c r="F1052" s="197" t="s">
        <v>6911</v>
      </c>
      <c r="G1052" s="197" t="s">
        <v>6866</v>
      </c>
      <c r="H1052" s="197" t="s">
        <v>6856</v>
      </c>
      <c r="I1052" s="197" t="s">
        <v>6910</v>
      </c>
    </row>
    <row r="1053" spans="2:9" ht="31.5" x14ac:dyDescent="0.25">
      <c r="B1053" s="170" t="s">
        <v>7387</v>
      </c>
      <c r="C1053" s="988" t="s">
        <v>4876</v>
      </c>
      <c r="D1053" s="197" t="s">
        <v>6921</v>
      </c>
      <c r="E1053" s="170" t="s">
        <v>6920</v>
      </c>
      <c r="F1053" s="197" t="s">
        <v>6911</v>
      </c>
      <c r="G1053" s="197" t="s">
        <v>6866</v>
      </c>
      <c r="H1053" s="197" t="s">
        <v>6856</v>
      </c>
      <c r="I1053" s="197" t="s">
        <v>6910</v>
      </c>
    </row>
    <row r="1054" spans="2:9" ht="31.5" x14ac:dyDescent="0.25">
      <c r="B1054" s="170" t="s">
        <v>7323</v>
      </c>
      <c r="C1054" s="986" t="s">
        <v>4876</v>
      </c>
      <c r="D1054" s="197" t="s">
        <v>6921</v>
      </c>
      <c r="E1054" s="170" t="s">
        <v>6920</v>
      </c>
      <c r="F1054" s="197" t="s">
        <v>6911</v>
      </c>
      <c r="G1054" s="197" t="s">
        <v>6866</v>
      </c>
      <c r="H1054" s="197" t="s">
        <v>6856</v>
      </c>
      <c r="I1054" s="197" t="s">
        <v>6910</v>
      </c>
    </row>
    <row r="1055" spans="2:9" ht="31.5" x14ac:dyDescent="0.25">
      <c r="B1055" s="170" t="s">
        <v>7385</v>
      </c>
      <c r="C1055" s="988" t="s">
        <v>4876</v>
      </c>
      <c r="D1055" s="197" t="s">
        <v>6921</v>
      </c>
      <c r="E1055" s="170" t="s">
        <v>6920</v>
      </c>
      <c r="F1055" s="197" t="s">
        <v>6911</v>
      </c>
      <c r="G1055" s="197" t="s">
        <v>6866</v>
      </c>
      <c r="H1055" s="197" t="s">
        <v>6856</v>
      </c>
      <c r="I1055" s="197" t="s">
        <v>6910</v>
      </c>
    </row>
    <row r="1056" spans="2:9" ht="31.5" x14ac:dyDescent="0.25">
      <c r="B1056" s="170" t="s">
        <v>7382</v>
      </c>
      <c r="C1056" s="986" t="s">
        <v>4876</v>
      </c>
      <c r="D1056" s="197" t="s">
        <v>6921</v>
      </c>
      <c r="E1056" s="170" t="s">
        <v>6920</v>
      </c>
      <c r="F1056" s="197" t="s">
        <v>6911</v>
      </c>
      <c r="G1056" s="197" t="s">
        <v>6866</v>
      </c>
      <c r="H1056" s="197" t="s">
        <v>6856</v>
      </c>
      <c r="I1056" s="197" t="s">
        <v>6910</v>
      </c>
    </row>
    <row r="1057" spans="2:9" ht="31.5" x14ac:dyDescent="0.25">
      <c r="B1057" s="170" t="s">
        <v>7394</v>
      </c>
      <c r="C1057" s="988" t="s">
        <v>4876</v>
      </c>
      <c r="D1057" s="197" t="s">
        <v>6918</v>
      </c>
      <c r="E1057" s="170" t="s">
        <v>6917</v>
      </c>
      <c r="F1057" s="197" t="s">
        <v>6911</v>
      </c>
      <c r="G1057" s="197" t="s">
        <v>6866</v>
      </c>
      <c r="H1057" s="197" t="s">
        <v>6856</v>
      </c>
      <c r="I1057" s="197" t="s">
        <v>6910</v>
      </c>
    </row>
    <row r="1058" spans="2:9" ht="31.5" x14ac:dyDescent="0.25">
      <c r="B1058" s="170" t="s">
        <v>7393</v>
      </c>
      <c r="C1058" s="986" t="s">
        <v>4876</v>
      </c>
      <c r="D1058" s="197" t="s">
        <v>6918</v>
      </c>
      <c r="E1058" s="170" t="s">
        <v>6917</v>
      </c>
      <c r="F1058" s="197" t="s">
        <v>6911</v>
      </c>
      <c r="G1058" s="197" t="s">
        <v>6866</v>
      </c>
      <c r="H1058" s="197" t="s">
        <v>6856</v>
      </c>
      <c r="I1058" s="197" t="s">
        <v>6910</v>
      </c>
    </row>
    <row r="1059" spans="2:9" ht="31.5" x14ac:dyDescent="0.25">
      <c r="B1059" s="170" t="s">
        <v>7328</v>
      </c>
      <c r="C1059" s="988" t="s">
        <v>4876</v>
      </c>
      <c r="D1059" s="197" t="s">
        <v>6918</v>
      </c>
      <c r="E1059" s="170" t="s">
        <v>6917</v>
      </c>
      <c r="F1059" s="197" t="s">
        <v>6911</v>
      </c>
      <c r="G1059" s="197" t="s">
        <v>6866</v>
      </c>
      <c r="H1059" s="197" t="s">
        <v>6856</v>
      </c>
      <c r="I1059" s="197" t="s">
        <v>6910</v>
      </c>
    </row>
    <row r="1060" spans="2:9" ht="31.5" x14ac:dyDescent="0.25">
      <c r="B1060" s="170" t="s">
        <v>7385</v>
      </c>
      <c r="C1060" s="986" t="s">
        <v>4876</v>
      </c>
      <c r="D1060" s="197" t="s">
        <v>6918</v>
      </c>
      <c r="E1060" s="170" t="s">
        <v>6917</v>
      </c>
      <c r="F1060" s="197" t="s">
        <v>6911</v>
      </c>
      <c r="G1060" s="197" t="s">
        <v>6866</v>
      </c>
      <c r="H1060" s="197" t="s">
        <v>6856</v>
      </c>
      <c r="I1060" s="197" t="s">
        <v>6910</v>
      </c>
    </row>
    <row r="1061" spans="2:9" ht="31.5" x14ac:dyDescent="0.25">
      <c r="B1061" s="170" t="s">
        <v>7382</v>
      </c>
      <c r="C1061" s="988" t="s">
        <v>4876</v>
      </c>
      <c r="D1061" s="197" t="s">
        <v>6918</v>
      </c>
      <c r="E1061" s="170" t="s">
        <v>6917</v>
      </c>
      <c r="F1061" s="197" t="s">
        <v>6911</v>
      </c>
      <c r="G1061" s="197" t="s">
        <v>6866</v>
      </c>
      <c r="H1061" s="197" t="s">
        <v>6856</v>
      </c>
      <c r="I1061" s="197" t="s">
        <v>6910</v>
      </c>
    </row>
    <row r="1062" spans="2:9" ht="31.5" x14ac:dyDescent="0.25">
      <c r="B1062" s="170" t="s">
        <v>7381</v>
      </c>
      <c r="C1062" s="986" t="s">
        <v>4876</v>
      </c>
      <c r="D1062" s="197" t="s">
        <v>6918</v>
      </c>
      <c r="E1062" s="170" t="s">
        <v>6917</v>
      </c>
      <c r="F1062" s="197" t="s">
        <v>6911</v>
      </c>
      <c r="G1062" s="197" t="s">
        <v>6866</v>
      </c>
      <c r="H1062" s="197" t="s">
        <v>6856</v>
      </c>
      <c r="I1062" s="197" t="s">
        <v>6910</v>
      </c>
    </row>
    <row r="1063" spans="2:9" ht="31.5" x14ac:dyDescent="0.25">
      <c r="B1063" s="170" t="s">
        <v>7380</v>
      </c>
      <c r="C1063" s="988" t="s">
        <v>4876</v>
      </c>
      <c r="D1063" s="197" t="s">
        <v>6918</v>
      </c>
      <c r="E1063" s="170" t="s">
        <v>6917</v>
      </c>
      <c r="F1063" s="197" t="s">
        <v>6911</v>
      </c>
      <c r="G1063" s="197" t="s">
        <v>6866</v>
      </c>
      <c r="H1063" s="197" t="s">
        <v>6856</v>
      </c>
      <c r="I1063" s="197" t="s">
        <v>6910</v>
      </c>
    </row>
    <row r="1064" spans="2:9" ht="31.5" x14ac:dyDescent="0.25">
      <c r="B1064" s="170" t="s">
        <v>7394</v>
      </c>
      <c r="C1064" s="986" t="s">
        <v>4876</v>
      </c>
      <c r="D1064" s="197" t="s">
        <v>6913</v>
      </c>
      <c r="E1064" s="170" t="s">
        <v>6912</v>
      </c>
      <c r="F1064" s="197" t="s">
        <v>6911</v>
      </c>
      <c r="G1064" s="197" t="s">
        <v>6866</v>
      </c>
      <c r="H1064" s="197" t="s">
        <v>6856</v>
      </c>
      <c r="I1064" s="197" t="s">
        <v>6910</v>
      </c>
    </row>
    <row r="1065" spans="2:9" ht="31.5" x14ac:dyDescent="0.25">
      <c r="B1065" s="170" t="s">
        <v>7393</v>
      </c>
      <c r="C1065" s="988" t="s">
        <v>4876</v>
      </c>
      <c r="D1065" s="197" t="s">
        <v>6913</v>
      </c>
      <c r="E1065" s="170" t="s">
        <v>6912</v>
      </c>
      <c r="F1065" s="197" t="s">
        <v>6911</v>
      </c>
      <c r="G1065" s="197" t="s">
        <v>6866</v>
      </c>
      <c r="H1065" s="197" t="s">
        <v>6856</v>
      </c>
      <c r="I1065" s="197" t="s">
        <v>6910</v>
      </c>
    </row>
    <row r="1066" spans="2:9" ht="31.5" x14ac:dyDescent="0.25">
      <c r="B1066" s="170" t="s">
        <v>7328</v>
      </c>
      <c r="C1066" s="986" t="s">
        <v>4876</v>
      </c>
      <c r="D1066" s="197" t="s">
        <v>6913</v>
      </c>
      <c r="E1066" s="170" t="s">
        <v>6912</v>
      </c>
      <c r="F1066" s="197" t="s">
        <v>6911</v>
      </c>
      <c r="G1066" s="197" t="s">
        <v>6866</v>
      </c>
      <c r="H1066" s="197" t="s">
        <v>6856</v>
      </c>
      <c r="I1066" s="197" t="s">
        <v>6910</v>
      </c>
    </row>
    <row r="1067" spans="2:9" ht="31.5" x14ac:dyDescent="0.25">
      <c r="B1067" s="170" t="s">
        <v>7382</v>
      </c>
      <c r="C1067" s="988" t="s">
        <v>4876</v>
      </c>
      <c r="D1067" s="197" t="s">
        <v>6913</v>
      </c>
      <c r="E1067" s="170" t="s">
        <v>6912</v>
      </c>
      <c r="F1067" s="197" t="s">
        <v>6911</v>
      </c>
      <c r="G1067" s="197" t="s">
        <v>6866</v>
      </c>
      <c r="H1067" s="197" t="s">
        <v>6856</v>
      </c>
      <c r="I1067" s="197" t="s">
        <v>6910</v>
      </c>
    </row>
    <row r="1068" spans="2:9" ht="31.5" x14ac:dyDescent="0.25">
      <c r="B1068" s="170" t="s">
        <v>7381</v>
      </c>
      <c r="C1068" s="986" t="s">
        <v>4876</v>
      </c>
      <c r="D1068" s="197" t="s">
        <v>6913</v>
      </c>
      <c r="E1068" s="170" t="s">
        <v>6912</v>
      </c>
      <c r="F1068" s="197" t="s">
        <v>6911</v>
      </c>
      <c r="G1068" s="197" t="s">
        <v>6866</v>
      </c>
      <c r="H1068" s="197" t="s">
        <v>6856</v>
      </c>
      <c r="I1068" s="197" t="s">
        <v>6910</v>
      </c>
    </row>
    <row r="1069" spans="2:9" ht="31.5" x14ac:dyDescent="0.25">
      <c r="B1069" s="170" t="s">
        <v>7380</v>
      </c>
      <c r="C1069" s="988" t="s">
        <v>4876</v>
      </c>
      <c r="D1069" s="197" t="s">
        <v>6913</v>
      </c>
      <c r="E1069" s="170" t="s">
        <v>6912</v>
      </c>
      <c r="F1069" s="197" t="s">
        <v>6911</v>
      </c>
      <c r="G1069" s="197" t="s">
        <v>6866</v>
      </c>
      <c r="H1069" s="197" t="s">
        <v>6856</v>
      </c>
      <c r="I1069" s="197" t="s">
        <v>6910</v>
      </c>
    </row>
    <row r="1070" spans="2:9" ht="31.5" x14ac:dyDescent="0.25">
      <c r="B1070" s="170" t="s">
        <v>7394</v>
      </c>
      <c r="C1070" s="986" t="s">
        <v>4876</v>
      </c>
      <c r="D1070" s="197" t="s">
        <v>6909</v>
      </c>
      <c r="E1070" s="170" t="s">
        <v>6908</v>
      </c>
      <c r="F1070" s="197" t="s">
        <v>6860</v>
      </c>
      <c r="G1070" s="197" t="s">
        <v>6902</v>
      </c>
      <c r="H1070" s="197" t="s">
        <v>6856</v>
      </c>
      <c r="I1070" s="197" t="s">
        <v>6851</v>
      </c>
    </row>
    <row r="1071" spans="2:9" ht="31.5" x14ac:dyDescent="0.25">
      <c r="B1071" s="170" t="s">
        <v>7393</v>
      </c>
      <c r="C1071" s="988" t="s">
        <v>4876</v>
      </c>
      <c r="D1071" s="197" t="s">
        <v>6909</v>
      </c>
      <c r="E1071" s="170" t="s">
        <v>6908</v>
      </c>
      <c r="F1071" s="197" t="s">
        <v>6860</v>
      </c>
      <c r="G1071" s="197" t="s">
        <v>6902</v>
      </c>
      <c r="H1071" s="197" t="s">
        <v>6856</v>
      </c>
      <c r="I1071" s="197" t="s">
        <v>6851</v>
      </c>
    </row>
    <row r="1072" spans="2:9" ht="31.5" x14ac:dyDescent="0.25">
      <c r="B1072" s="170" t="s">
        <v>7328</v>
      </c>
      <c r="C1072" s="986" t="s">
        <v>4876</v>
      </c>
      <c r="D1072" s="197" t="s">
        <v>6909</v>
      </c>
      <c r="E1072" s="170" t="s">
        <v>6908</v>
      </c>
      <c r="F1072" s="197" t="s">
        <v>6860</v>
      </c>
      <c r="G1072" s="197" t="s">
        <v>6902</v>
      </c>
      <c r="H1072" s="197" t="s">
        <v>6856</v>
      </c>
      <c r="I1072" s="197" t="s">
        <v>6851</v>
      </c>
    </row>
    <row r="1073" spans="2:9" ht="31.5" x14ac:dyDescent="0.25">
      <c r="B1073" s="170" t="s">
        <v>7382</v>
      </c>
      <c r="C1073" s="988" t="s">
        <v>4876</v>
      </c>
      <c r="D1073" s="197" t="s">
        <v>6909</v>
      </c>
      <c r="E1073" s="170" t="s">
        <v>6908</v>
      </c>
      <c r="F1073" s="197" t="s">
        <v>6860</v>
      </c>
      <c r="G1073" s="197" t="s">
        <v>6902</v>
      </c>
      <c r="H1073" s="197" t="s">
        <v>6856</v>
      </c>
      <c r="I1073" s="197" t="s">
        <v>6851</v>
      </c>
    </row>
    <row r="1074" spans="2:9" ht="31.5" x14ac:dyDescent="0.25">
      <c r="B1074" s="170" t="s">
        <v>7381</v>
      </c>
      <c r="C1074" s="986" t="s">
        <v>4876</v>
      </c>
      <c r="D1074" s="197" t="s">
        <v>6909</v>
      </c>
      <c r="E1074" s="170" t="s">
        <v>6908</v>
      </c>
      <c r="F1074" s="197" t="s">
        <v>6860</v>
      </c>
      <c r="G1074" s="197" t="s">
        <v>6902</v>
      </c>
      <c r="H1074" s="197" t="s">
        <v>6856</v>
      </c>
      <c r="I1074" s="197" t="s">
        <v>6851</v>
      </c>
    </row>
    <row r="1075" spans="2:9" ht="31.5" x14ac:dyDescent="0.25">
      <c r="B1075" s="170" t="s">
        <v>7380</v>
      </c>
      <c r="C1075" s="988" t="s">
        <v>4876</v>
      </c>
      <c r="D1075" s="197" t="s">
        <v>6909</v>
      </c>
      <c r="E1075" s="170" t="s">
        <v>6908</v>
      </c>
      <c r="F1075" s="197" t="s">
        <v>6860</v>
      </c>
      <c r="G1075" s="197" t="s">
        <v>6902</v>
      </c>
      <c r="H1075" s="197" t="s">
        <v>6856</v>
      </c>
      <c r="I1075" s="197" t="s">
        <v>6851</v>
      </c>
    </row>
    <row r="1076" spans="2:9" ht="31.5" x14ac:dyDescent="0.25">
      <c r="B1076" s="170" t="s">
        <v>7394</v>
      </c>
      <c r="C1076" s="986" t="s">
        <v>4876</v>
      </c>
      <c r="D1076" s="197" t="s">
        <v>6904</v>
      </c>
      <c r="E1076" s="170" t="s">
        <v>6903</v>
      </c>
      <c r="F1076" s="197" t="s">
        <v>6860</v>
      </c>
      <c r="G1076" s="197" t="s">
        <v>6902</v>
      </c>
      <c r="H1076" s="197" t="s">
        <v>6856</v>
      </c>
      <c r="I1076" s="197" t="s">
        <v>6851</v>
      </c>
    </row>
    <row r="1077" spans="2:9" ht="31.5" x14ac:dyDescent="0.25">
      <c r="B1077" s="170" t="s">
        <v>7393</v>
      </c>
      <c r="C1077" s="988" t="s">
        <v>4876</v>
      </c>
      <c r="D1077" s="197" t="s">
        <v>6904</v>
      </c>
      <c r="E1077" s="170" t="s">
        <v>6903</v>
      </c>
      <c r="F1077" s="197" t="s">
        <v>6860</v>
      </c>
      <c r="G1077" s="197" t="s">
        <v>6902</v>
      </c>
      <c r="H1077" s="197" t="s">
        <v>6856</v>
      </c>
      <c r="I1077" s="197" t="s">
        <v>6851</v>
      </c>
    </row>
    <row r="1078" spans="2:9" ht="31.5" x14ac:dyDescent="0.25">
      <c r="B1078" s="170" t="s">
        <v>7328</v>
      </c>
      <c r="C1078" s="986" t="s">
        <v>4876</v>
      </c>
      <c r="D1078" s="197" t="s">
        <v>6904</v>
      </c>
      <c r="E1078" s="170" t="s">
        <v>6903</v>
      </c>
      <c r="F1078" s="197" t="s">
        <v>6860</v>
      </c>
      <c r="G1078" s="197" t="s">
        <v>6902</v>
      </c>
      <c r="H1078" s="197" t="s">
        <v>6856</v>
      </c>
      <c r="I1078" s="197" t="s">
        <v>6851</v>
      </c>
    </row>
    <row r="1079" spans="2:9" ht="31.5" x14ac:dyDescent="0.25">
      <c r="B1079" s="170" t="s">
        <v>7382</v>
      </c>
      <c r="C1079" s="988" t="s">
        <v>4876</v>
      </c>
      <c r="D1079" s="197" t="s">
        <v>6904</v>
      </c>
      <c r="E1079" s="170" t="s">
        <v>6903</v>
      </c>
      <c r="F1079" s="197" t="s">
        <v>6860</v>
      </c>
      <c r="G1079" s="197" t="s">
        <v>6902</v>
      </c>
      <c r="H1079" s="197" t="s">
        <v>6856</v>
      </c>
      <c r="I1079" s="197" t="s">
        <v>6851</v>
      </c>
    </row>
    <row r="1080" spans="2:9" ht="31.5" x14ac:dyDescent="0.25">
      <c r="B1080" s="170" t="s">
        <v>7381</v>
      </c>
      <c r="C1080" s="986" t="s">
        <v>4876</v>
      </c>
      <c r="D1080" s="197" t="s">
        <v>6904</v>
      </c>
      <c r="E1080" s="170" t="s">
        <v>6903</v>
      </c>
      <c r="F1080" s="197" t="s">
        <v>6860</v>
      </c>
      <c r="G1080" s="197" t="s">
        <v>6902</v>
      </c>
      <c r="H1080" s="197" t="s">
        <v>6856</v>
      </c>
      <c r="I1080" s="197" t="s">
        <v>6851</v>
      </c>
    </row>
    <row r="1081" spans="2:9" ht="31.5" x14ac:dyDescent="0.25">
      <c r="B1081" s="170" t="s">
        <v>7380</v>
      </c>
      <c r="C1081" s="988" t="s">
        <v>4876</v>
      </c>
      <c r="D1081" s="197" t="s">
        <v>6904</v>
      </c>
      <c r="E1081" s="170" t="s">
        <v>6903</v>
      </c>
      <c r="F1081" s="197" t="s">
        <v>6860</v>
      </c>
      <c r="G1081" s="197" t="s">
        <v>6902</v>
      </c>
      <c r="H1081" s="197" t="s">
        <v>6856</v>
      </c>
      <c r="I1081" s="197" t="s">
        <v>6851</v>
      </c>
    </row>
    <row r="1082" spans="2:9" ht="31.5" x14ac:dyDescent="0.25">
      <c r="B1082" s="170" t="s">
        <v>7394</v>
      </c>
      <c r="C1082" s="170" t="s">
        <v>4904</v>
      </c>
      <c r="D1082" s="197" t="s">
        <v>6899</v>
      </c>
      <c r="E1082" s="170" t="s">
        <v>6898</v>
      </c>
      <c r="F1082" s="197" t="s">
        <v>6894</v>
      </c>
      <c r="G1082" s="197" t="s">
        <v>6897</v>
      </c>
      <c r="H1082" s="197" t="s">
        <v>6890</v>
      </c>
      <c r="I1082" s="197" t="s">
        <v>6888</v>
      </c>
    </row>
    <row r="1083" spans="2:9" ht="31.5" x14ac:dyDescent="0.25">
      <c r="B1083" s="170" t="s">
        <v>7393</v>
      </c>
      <c r="C1083" s="170" t="s">
        <v>4904</v>
      </c>
      <c r="D1083" s="197" t="s">
        <v>6899</v>
      </c>
      <c r="E1083" s="170" t="s">
        <v>6898</v>
      </c>
      <c r="F1083" s="197" t="s">
        <v>6894</v>
      </c>
      <c r="G1083" s="197" t="s">
        <v>6897</v>
      </c>
      <c r="H1083" s="197" t="s">
        <v>6890</v>
      </c>
      <c r="I1083" s="197" t="s">
        <v>6888</v>
      </c>
    </row>
    <row r="1084" spans="2:9" ht="31.5" x14ac:dyDescent="0.25">
      <c r="B1084" s="170" t="s">
        <v>7328</v>
      </c>
      <c r="C1084" s="170" t="s">
        <v>4904</v>
      </c>
      <c r="D1084" s="197" t="s">
        <v>6899</v>
      </c>
      <c r="E1084" s="170" t="s">
        <v>6898</v>
      </c>
      <c r="F1084" s="197" t="s">
        <v>6894</v>
      </c>
      <c r="G1084" s="197" t="s">
        <v>6897</v>
      </c>
      <c r="H1084" s="197" t="s">
        <v>6890</v>
      </c>
      <c r="I1084" s="197" t="s">
        <v>6888</v>
      </c>
    </row>
    <row r="1085" spans="2:9" ht="31.5" x14ac:dyDescent="0.25">
      <c r="B1085" s="170" t="s">
        <v>7390</v>
      </c>
      <c r="C1085" s="170" t="s">
        <v>4904</v>
      </c>
      <c r="D1085" s="197" t="s">
        <v>6899</v>
      </c>
      <c r="E1085" s="170" t="s">
        <v>6898</v>
      </c>
      <c r="F1085" s="197" t="s">
        <v>6894</v>
      </c>
      <c r="G1085" s="197" t="s">
        <v>6897</v>
      </c>
      <c r="H1085" s="197" t="s">
        <v>6890</v>
      </c>
      <c r="I1085" s="197" t="s">
        <v>6888</v>
      </c>
    </row>
    <row r="1086" spans="2:9" ht="31.5" x14ac:dyDescent="0.25">
      <c r="B1086" s="170" t="s">
        <v>7326</v>
      </c>
      <c r="C1086" s="170" t="s">
        <v>4904</v>
      </c>
      <c r="D1086" s="197" t="s">
        <v>6899</v>
      </c>
      <c r="E1086" s="170" t="s">
        <v>6898</v>
      </c>
      <c r="F1086" s="197" t="s">
        <v>6894</v>
      </c>
      <c r="G1086" s="197" t="s">
        <v>6897</v>
      </c>
      <c r="H1086" s="197" t="s">
        <v>6890</v>
      </c>
      <c r="I1086" s="197" t="s">
        <v>6888</v>
      </c>
    </row>
    <row r="1087" spans="2:9" ht="31.5" x14ac:dyDescent="0.25">
      <c r="B1087" s="170" t="s">
        <v>7325</v>
      </c>
      <c r="C1087" s="170" t="s">
        <v>4904</v>
      </c>
      <c r="D1087" s="197" t="s">
        <v>6899</v>
      </c>
      <c r="E1087" s="170" t="s">
        <v>6898</v>
      </c>
      <c r="F1087" s="197" t="s">
        <v>6894</v>
      </c>
      <c r="G1087" s="197" t="s">
        <v>6897</v>
      </c>
      <c r="H1087" s="197" t="s">
        <v>6890</v>
      </c>
      <c r="I1087" s="197" t="s">
        <v>6888</v>
      </c>
    </row>
    <row r="1088" spans="2:9" ht="31.5" x14ac:dyDescent="0.25">
      <c r="B1088" s="170" t="s">
        <v>7387</v>
      </c>
      <c r="C1088" s="170" t="s">
        <v>4904</v>
      </c>
      <c r="D1088" s="197" t="s">
        <v>6899</v>
      </c>
      <c r="E1088" s="170" t="s">
        <v>6898</v>
      </c>
      <c r="F1088" s="197" t="s">
        <v>6894</v>
      </c>
      <c r="G1088" s="197" t="s">
        <v>6897</v>
      </c>
      <c r="H1088" s="197" t="s">
        <v>6890</v>
      </c>
      <c r="I1088" s="197" t="s">
        <v>6888</v>
      </c>
    </row>
    <row r="1089" spans="2:9" ht="31.5" x14ac:dyDescent="0.25">
      <c r="B1089" s="170" t="s">
        <v>7323</v>
      </c>
      <c r="C1089" s="170" t="s">
        <v>4904</v>
      </c>
      <c r="D1089" s="197" t="s">
        <v>6899</v>
      </c>
      <c r="E1089" s="170" t="s">
        <v>6898</v>
      </c>
      <c r="F1089" s="197" t="s">
        <v>6894</v>
      </c>
      <c r="G1089" s="197" t="s">
        <v>6897</v>
      </c>
      <c r="H1089" s="197" t="s">
        <v>6890</v>
      </c>
      <c r="I1089" s="197" t="s">
        <v>6888</v>
      </c>
    </row>
    <row r="1090" spans="2:9" ht="31.5" x14ac:dyDescent="0.25">
      <c r="B1090" s="170" t="s">
        <v>7385</v>
      </c>
      <c r="C1090" s="170" t="s">
        <v>4904</v>
      </c>
      <c r="D1090" s="197" t="s">
        <v>6899</v>
      </c>
      <c r="E1090" s="170" t="s">
        <v>6898</v>
      </c>
      <c r="F1090" s="197" t="s">
        <v>6894</v>
      </c>
      <c r="G1090" s="197" t="s">
        <v>6897</v>
      </c>
      <c r="H1090" s="197" t="s">
        <v>6890</v>
      </c>
      <c r="I1090" s="197" t="s">
        <v>6888</v>
      </c>
    </row>
    <row r="1091" spans="2:9" ht="31.5" x14ac:dyDescent="0.25">
      <c r="B1091" s="170" t="s">
        <v>7382</v>
      </c>
      <c r="C1091" s="170" t="s">
        <v>4904</v>
      </c>
      <c r="D1091" s="197" t="s">
        <v>6899</v>
      </c>
      <c r="E1091" s="170" t="s">
        <v>6898</v>
      </c>
      <c r="F1091" s="197" t="s">
        <v>6894</v>
      </c>
      <c r="G1091" s="197" t="s">
        <v>6897</v>
      </c>
      <c r="H1091" s="197" t="s">
        <v>6890</v>
      </c>
      <c r="I1091" s="197" t="s">
        <v>6888</v>
      </c>
    </row>
    <row r="1092" spans="2:9" ht="31.5" x14ac:dyDescent="0.25">
      <c r="B1092" s="170" t="s">
        <v>7381</v>
      </c>
      <c r="C1092" s="170" t="s">
        <v>4904</v>
      </c>
      <c r="D1092" s="197" t="s">
        <v>6899</v>
      </c>
      <c r="E1092" s="170" t="s">
        <v>6898</v>
      </c>
      <c r="F1092" s="197" t="s">
        <v>6894</v>
      </c>
      <c r="G1092" s="197" t="s">
        <v>6897</v>
      </c>
      <c r="H1092" s="197" t="s">
        <v>6890</v>
      </c>
      <c r="I1092" s="197" t="s">
        <v>6888</v>
      </c>
    </row>
    <row r="1093" spans="2:9" ht="31.5" x14ac:dyDescent="0.25">
      <c r="B1093" s="170" t="s">
        <v>7380</v>
      </c>
      <c r="C1093" s="170" t="s">
        <v>4904</v>
      </c>
      <c r="D1093" s="197" t="s">
        <v>6899</v>
      </c>
      <c r="E1093" s="170" t="s">
        <v>6898</v>
      </c>
      <c r="F1093" s="197" t="s">
        <v>6894</v>
      </c>
      <c r="G1093" s="197" t="s">
        <v>6897</v>
      </c>
      <c r="H1093" s="197" t="s">
        <v>6890</v>
      </c>
      <c r="I1093" s="197" t="s">
        <v>6888</v>
      </c>
    </row>
    <row r="1094" spans="2:9" ht="31.5" x14ac:dyDescent="0.25">
      <c r="B1094" s="170" t="s">
        <v>7394</v>
      </c>
      <c r="C1094" s="170" t="s">
        <v>4904</v>
      </c>
      <c r="D1094" s="197" t="s">
        <v>6896</v>
      </c>
      <c r="E1094" s="170" t="s">
        <v>6895</v>
      </c>
      <c r="F1094" s="197" t="s">
        <v>6894</v>
      </c>
      <c r="G1094" s="197" t="s">
        <v>6893</v>
      </c>
      <c r="H1094" s="197" t="s">
        <v>6890</v>
      </c>
      <c r="I1094" s="197" t="s">
        <v>6888</v>
      </c>
    </row>
    <row r="1095" spans="2:9" ht="31.5" x14ac:dyDescent="0.25">
      <c r="B1095" s="170" t="s">
        <v>7393</v>
      </c>
      <c r="C1095" s="170" t="s">
        <v>4904</v>
      </c>
      <c r="D1095" s="197" t="s">
        <v>6896</v>
      </c>
      <c r="E1095" s="170" t="s">
        <v>6895</v>
      </c>
      <c r="F1095" s="197" t="s">
        <v>6894</v>
      </c>
      <c r="G1095" s="197" t="s">
        <v>6893</v>
      </c>
      <c r="H1095" s="197" t="s">
        <v>6890</v>
      </c>
      <c r="I1095" s="197" t="s">
        <v>6888</v>
      </c>
    </row>
    <row r="1096" spans="2:9" ht="31.5" x14ac:dyDescent="0.25">
      <c r="B1096" s="170" t="s">
        <v>7328</v>
      </c>
      <c r="C1096" s="170" t="s">
        <v>4904</v>
      </c>
      <c r="D1096" s="197" t="s">
        <v>6896</v>
      </c>
      <c r="E1096" s="170" t="s">
        <v>6895</v>
      </c>
      <c r="F1096" s="197" t="s">
        <v>6894</v>
      </c>
      <c r="G1096" s="197" t="s">
        <v>6893</v>
      </c>
      <c r="H1096" s="197" t="s">
        <v>6890</v>
      </c>
      <c r="I1096" s="197" t="s">
        <v>6888</v>
      </c>
    </row>
    <row r="1097" spans="2:9" ht="31.5" x14ac:dyDescent="0.25">
      <c r="B1097" s="170" t="s">
        <v>7390</v>
      </c>
      <c r="C1097" s="170" t="s">
        <v>4904</v>
      </c>
      <c r="D1097" s="197" t="s">
        <v>6896</v>
      </c>
      <c r="E1097" s="170" t="s">
        <v>6895</v>
      </c>
      <c r="F1097" s="197" t="s">
        <v>6894</v>
      </c>
      <c r="G1097" s="197" t="s">
        <v>6893</v>
      </c>
      <c r="H1097" s="197" t="s">
        <v>6890</v>
      </c>
      <c r="I1097" s="197" t="s">
        <v>6888</v>
      </c>
    </row>
    <row r="1098" spans="2:9" ht="31.5" x14ac:dyDescent="0.25">
      <c r="B1098" s="170" t="s">
        <v>7326</v>
      </c>
      <c r="C1098" s="170" t="s">
        <v>4904</v>
      </c>
      <c r="D1098" s="197" t="s">
        <v>6896</v>
      </c>
      <c r="E1098" s="170" t="s">
        <v>6895</v>
      </c>
      <c r="F1098" s="197" t="s">
        <v>6894</v>
      </c>
      <c r="G1098" s="197" t="s">
        <v>6893</v>
      </c>
      <c r="H1098" s="197" t="s">
        <v>6890</v>
      </c>
      <c r="I1098" s="197" t="s">
        <v>6888</v>
      </c>
    </row>
    <row r="1099" spans="2:9" ht="31.5" x14ac:dyDescent="0.25">
      <c r="B1099" s="170" t="s">
        <v>7325</v>
      </c>
      <c r="C1099" s="170" t="s">
        <v>4904</v>
      </c>
      <c r="D1099" s="197" t="s">
        <v>6896</v>
      </c>
      <c r="E1099" s="170" t="s">
        <v>6895</v>
      </c>
      <c r="F1099" s="197" t="s">
        <v>6894</v>
      </c>
      <c r="G1099" s="197" t="s">
        <v>6893</v>
      </c>
      <c r="H1099" s="197" t="s">
        <v>6890</v>
      </c>
      <c r="I1099" s="197" t="s">
        <v>6888</v>
      </c>
    </row>
    <row r="1100" spans="2:9" ht="31.5" x14ac:dyDescent="0.25">
      <c r="B1100" s="170" t="s">
        <v>7387</v>
      </c>
      <c r="C1100" s="170" t="s">
        <v>4904</v>
      </c>
      <c r="D1100" s="197" t="s">
        <v>6896</v>
      </c>
      <c r="E1100" s="170" t="s">
        <v>6895</v>
      </c>
      <c r="F1100" s="197" t="s">
        <v>6894</v>
      </c>
      <c r="G1100" s="197" t="s">
        <v>6893</v>
      </c>
      <c r="H1100" s="197" t="s">
        <v>6890</v>
      </c>
      <c r="I1100" s="197" t="s">
        <v>6888</v>
      </c>
    </row>
    <row r="1101" spans="2:9" ht="31.5" x14ac:dyDescent="0.25">
      <c r="B1101" s="170" t="s">
        <v>7323</v>
      </c>
      <c r="C1101" s="170" t="s">
        <v>4904</v>
      </c>
      <c r="D1101" s="197" t="s">
        <v>6896</v>
      </c>
      <c r="E1101" s="170" t="s">
        <v>6895</v>
      </c>
      <c r="F1101" s="197" t="s">
        <v>6894</v>
      </c>
      <c r="G1101" s="197" t="s">
        <v>6893</v>
      </c>
      <c r="H1101" s="197" t="s">
        <v>6890</v>
      </c>
      <c r="I1101" s="197" t="s">
        <v>6888</v>
      </c>
    </row>
    <row r="1102" spans="2:9" ht="31.5" x14ac:dyDescent="0.25">
      <c r="B1102" s="170" t="s">
        <v>7385</v>
      </c>
      <c r="C1102" s="170" t="s">
        <v>4904</v>
      </c>
      <c r="D1102" s="197" t="s">
        <v>6896</v>
      </c>
      <c r="E1102" s="170" t="s">
        <v>6895</v>
      </c>
      <c r="F1102" s="197" t="s">
        <v>6894</v>
      </c>
      <c r="G1102" s="197" t="s">
        <v>6893</v>
      </c>
      <c r="H1102" s="197" t="s">
        <v>6890</v>
      </c>
      <c r="I1102" s="197" t="s">
        <v>6888</v>
      </c>
    </row>
    <row r="1103" spans="2:9" ht="31.5" x14ac:dyDescent="0.25">
      <c r="B1103" s="170" t="s">
        <v>7382</v>
      </c>
      <c r="C1103" s="170" t="s">
        <v>4904</v>
      </c>
      <c r="D1103" s="197" t="s">
        <v>6896</v>
      </c>
      <c r="E1103" s="170" t="s">
        <v>6895</v>
      </c>
      <c r="F1103" s="197" t="s">
        <v>6894</v>
      </c>
      <c r="G1103" s="197" t="s">
        <v>6893</v>
      </c>
      <c r="H1103" s="197" t="s">
        <v>6890</v>
      </c>
      <c r="I1103" s="197" t="s">
        <v>6888</v>
      </c>
    </row>
    <row r="1104" spans="2:9" ht="31.5" x14ac:dyDescent="0.25">
      <c r="B1104" s="170" t="s">
        <v>7381</v>
      </c>
      <c r="C1104" s="170" t="s">
        <v>4904</v>
      </c>
      <c r="D1104" s="197" t="s">
        <v>6896</v>
      </c>
      <c r="E1104" s="170" t="s">
        <v>6895</v>
      </c>
      <c r="F1104" s="197" t="s">
        <v>6894</v>
      </c>
      <c r="G1104" s="197" t="s">
        <v>6893</v>
      </c>
      <c r="H1104" s="197" t="s">
        <v>6890</v>
      </c>
      <c r="I1104" s="197" t="s">
        <v>6888</v>
      </c>
    </row>
    <row r="1105" spans="2:9" ht="31.5" x14ac:dyDescent="0.25">
      <c r="B1105" s="170" t="s">
        <v>7380</v>
      </c>
      <c r="C1105" s="170" t="s">
        <v>4904</v>
      </c>
      <c r="D1105" s="197" t="s">
        <v>6896</v>
      </c>
      <c r="E1105" s="170" t="s">
        <v>6895</v>
      </c>
      <c r="F1105" s="197" t="s">
        <v>6894</v>
      </c>
      <c r="G1105" s="197" t="s">
        <v>6893</v>
      </c>
      <c r="H1105" s="197" t="s">
        <v>6890</v>
      </c>
      <c r="I1105" s="197" t="s">
        <v>6888</v>
      </c>
    </row>
    <row r="1106" spans="2:9" ht="31.5" x14ac:dyDescent="0.25">
      <c r="B1106" s="170" t="s">
        <v>7325</v>
      </c>
      <c r="C1106" s="986" t="s">
        <v>4876</v>
      </c>
      <c r="D1106" s="197" t="s">
        <v>6887</v>
      </c>
      <c r="E1106" s="170" t="s">
        <v>6886</v>
      </c>
      <c r="F1106" s="197" t="s">
        <v>6860</v>
      </c>
      <c r="G1106" s="197" t="s">
        <v>6866</v>
      </c>
      <c r="H1106" s="197" t="s">
        <v>6856</v>
      </c>
      <c r="I1106" s="197" t="s">
        <v>6851</v>
      </c>
    </row>
    <row r="1107" spans="2:9" ht="31.5" x14ac:dyDescent="0.25">
      <c r="B1107" s="170" t="s">
        <v>7387</v>
      </c>
      <c r="C1107" s="988" t="s">
        <v>4876</v>
      </c>
      <c r="D1107" s="197" t="s">
        <v>6887</v>
      </c>
      <c r="E1107" s="170" t="s">
        <v>6886</v>
      </c>
      <c r="F1107" s="197" t="s">
        <v>6860</v>
      </c>
      <c r="G1107" s="197" t="s">
        <v>6866</v>
      </c>
      <c r="H1107" s="197" t="s">
        <v>6856</v>
      </c>
      <c r="I1107" s="197" t="s">
        <v>6851</v>
      </c>
    </row>
    <row r="1108" spans="2:9" ht="31.5" x14ac:dyDescent="0.25">
      <c r="B1108" s="170" t="s">
        <v>7323</v>
      </c>
      <c r="C1108" s="986" t="s">
        <v>4876</v>
      </c>
      <c r="D1108" s="197" t="s">
        <v>6887</v>
      </c>
      <c r="E1108" s="170" t="s">
        <v>6886</v>
      </c>
      <c r="F1108" s="197" t="s">
        <v>6860</v>
      </c>
      <c r="G1108" s="197" t="s">
        <v>6866</v>
      </c>
      <c r="H1108" s="197" t="s">
        <v>6856</v>
      </c>
      <c r="I1108" s="197" t="s">
        <v>6851</v>
      </c>
    </row>
    <row r="1109" spans="2:9" ht="31.5" x14ac:dyDescent="0.25">
      <c r="B1109" s="170" t="s">
        <v>7385</v>
      </c>
      <c r="C1109" s="988" t="s">
        <v>4876</v>
      </c>
      <c r="D1109" s="197" t="s">
        <v>6887</v>
      </c>
      <c r="E1109" s="170" t="s">
        <v>6886</v>
      </c>
      <c r="F1109" s="197" t="s">
        <v>6860</v>
      </c>
      <c r="G1109" s="197" t="s">
        <v>6866</v>
      </c>
      <c r="H1109" s="197" t="s">
        <v>6856</v>
      </c>
      <c r="I1109" s="197" t="s">
        <v>6851</v>
      </c>
    </row>
    <row r="1110" spans="2:9" ht="31.5" x14ac:dyDescent="0.25">
      <c r="B1110" s="170" t="s">
        <v>7382</v>
      </c>
      <c r="C1110" s="986" t="s">
        <v>4876</v>
      </c>
      <c r="D1110" s="197" t="s">
        <v>6887</v>
      </c>
      <c r="E1110" s="170" t="s">
        <v>6886</v>
      </c>
      <c r="F1110" s="197" t="s">
        <v>6860</v>
      </c>
      <c r="G1110" s="197" t="s">
        <v>6866</v>
      </c>
      <c r="H1110" s="197" t="s">
        <v>6856</v>
      </c>
      <c r="I1110" s="197" t="s">
        <v>6851</v>
      </c>
    </row>
    <row r="1111" spans="2:9" ht="31.5" x14ac:dyDescent="0.25">
      <c r="B1111" s="170" t="s">
        <v>7325</v>
      </c>
      <c r="C1111" s="988" t="s">
        <v>4876</v>
      </c>
      <c r="D1111" s="197" t="s">
        <v>6884</v>
      </c>
      <c r="E1111" s="170" t="s">
        <v>6883</v>
      </c>
      <c r="F1111" s="197" t="s">
        <v>6867</v>
      </c>
      <c r="G1111" s="197" t="s">
        <v>6876</v>
      </c>
      <c r="H1111" s="197" t="s">
        <v>6856</v>
      </c>
      <c r="I1111" s="197" t="s">
        <v>6863</v>
      </c>
    </row>
    <row r="1112" spans="2:9" ht="31.5" x14ac:dyDescent="0.25">
      <c r="B1112" s="170" t="s">
        <v>7387</v>
      </c>
      <c r="C1112" s="986" t="s">
        <v>4876</v>
      </c>
      <c r="D1112" s="197" t="s">
        <v>6884</v>
      </c>
      <c r="E1112" s="170" t="s">
        <v>6883</v>
      </c>
      <c r="F1112" s="197" t="s">
        <v>6867</v>
      </c>
      <c r="G1112" s="197" t="s">
        <v>6876</v>
      </c>
      <c r="H1112" s="197" t="s">
        <v>6856</v>
      </c>
      <c r="I1112" s="197" t="s">
        <v>6863</v>
      </c>
    </row>
    <row r="1113" spans="2:9" ht="31.5" x14ac:dyDescent="0.25">
      <c r="B1113" s="170" t="s">
        <v>7323</v>
      </c>
      <c r="C1113" s="988" t="s">
        <v>4876</v>
      </c>
      <c r="D1113" s="197" t="s">
        <v>6884</v>
      </c>
      <c r="E1113" s="170" t="s">
        <v>6883</v>
      </c>
      <c r="F1113" s="197" t="s">
        <v>6867</v>
      </c>
      <c r="G1113" s="197" t="s">
        <v>6876</v>
      </c>
      <c r="H1113" s="197" t="s">
        <v>6856</v>
      </c>
      <c r="I1113" s="197" t="s">
        <v>6863</v>
      </c>
    </row>
    <row r="1114" spans="2:9" ht="31.5" x14ac:dyDescent="0.25">
      <c r="B1114" s="170" t="s">
        <v>7385</v>
      </c>
      <c r="C1114" s="986" t="s">
        <v>4876</v>
      </c>
      <c r="D1114" s="197" t="s">
        <v>6884</v>
      </c>
      <c r="E1114" s="170" t="s">
        <v>6883</v>
      </c>
      <c r="F1114" s="197" t="s">
        <v>6867</v>
      </c>
      <c r="G1114" s="197" t="s">
        <v>6876</v>
      </c>
      <c r="H1114" s="197" t="s">
        <v>6856</v>
      </c>
      <c r="I1114" s="197" t="s">
        <v>6863</v>
      </c>
    </row>
    <row r="1115" spans="2:9" ht="31.5" x14ac:dyDescent="0.25">
      <c r="B1115" s="170" t="s">
        <v>7382</v>
      </c>
      <c r="C1115" s="988" t="s">
        <v>4876</v>
      </c>
      <c r="D1115" s="197" t="s">
        <v>6884</v>
      </c>
      <c r="E1115" s="170" t="s">
        <v>6883</v>
      </c>
      <c r="F1115" s="197" t="s">
        <v>6867</v>
      </c>
      <c r="G1115" s="197" t="s">
        <v>6876</v>
      </c>
      <c r="H1115" s="197" t="s">
        <v>6856</v>
      </c>
      <c r="I1115" s="197" t="s">
        <v>6863</v>
      </c>
    </row>
    <row r="1116" spans="2:9" ht="31.5" x14ac:dyDescent="0.25">
      <c r="B1116" s="170" t="s">
        <v>7325</v>
      </c>
      <c r="C1116" s="986" t="s">
        <v>4876</v>
      </c>
      <c r="D1116" s="197" t="s">
        <v>6882</v>
      </c>
      <c r="E1116" s="170" t="s">
        <v>6881</v>
      </c>
      <c r="F1116" s="197" t="s">
        <v>6867</v>
      </c>
      <c r="G1116" s="197" t="s">
        <v>6876</v>
      </c>
      <c r="H1116" s="197" t="s">
        <v>6856</v>
      </c>
      <c r="I1116" s="197" t="s">
        <v>6863</v>
      </c>
    </row>
    <row r="1117" spans="2:9" ht="31.5" x14ac:dyDescent="0.25">
      <c r="B1117" s="170" t="s">
        <v>7387</v>
      </c>
      <c r="C1117" s="988" t="s">
        <v>4876</v>
      </c>
      <c r="D1117" s="197" t="s">
        <v>6882</v>
      </c>
      <c r="E1117" s="170" t="s">
        <v>6881</v>
      </c>
      <c r="F1117" s="197" t="s">
        <v>6867</v>
      </c>
      <c r="G1117" s="197" t="s">
        <v>6876</v>
      </c>
      <c r="H1117" s="197" t="s">
        <v>6856</v>
      </c>
      <c r="I1117" s="197" t="s">
        <v>6863</v>
      </c>
    </row>
    <row r="1118" spans="2:9" ht="31.5" x14ac:dyDescent="0.25">
      <c r="B1118" s="170" t="s">
        <v>7323</v>
      </c>
      <c r="C1118" s="986" t="s">
        <v>4876</v>
      </c>
      <c r="D1118" s="197" t="s">
        <v>6882</v>
      </c>
      <c r="E1118" s="170" t="s">
        <v>6881</v>
      </c>
      <c r="F1118" s="197" t="s">
        <v>6867</v>
      </c>
      <c r="G1118" s="197" t="s">
        <v>6876</v>
      </c>
      <c r="H1118" s="197" t="s">
        <v>6856</v>
      </c>
      <c r="I1118" s="197" t="s">
        <v>6863</v>
      </c>
    </row>
    <row r="1119" spans="2:9" ht="31.5" x14ac:dyDescent="0.25">
      <c r="B1119" s="170" t="s">
        <v>7385</v>
      </c>
      <c r="C1119" s="988" t="s">
        <v>4876</v>
      </c>
      <c r="D1119" s="197" t="s">
        <v>6882</v>
      </c>
      <c r="E1119" s="170" t="s">
        <v>6881</v>
      </c>
      <c r="F1119" s="197" t="s">
        <v>6867</v>
      </c>
      <c r="G1119" s="197" t="s">
        <v>6876</v>
      </c>
      <c r="H1119" s="197" t="s">
        <v>6856</v>
      </c>
      <c r="I1119" s="197" t="s">
        <v>6863</v>
      </c>
    </row>
    <row r="1120" spans="2:9" ht="31.5" x14ac:dyDescent="0.25">
      <c r="B1120" s="170" t="s">
        <v>7382</v>
      </c>
      <c r="C1120" s="986" t="s">
        <v>4876</v>
      </c>
      <c r="D1120" s="197" t="s">
        <v>6882</v>
      </c>
      <c r="E1120" s="170" t="s">
        <v>6881</v>
      </c>
      <c r="F1120" s="197" t="s">
        <v>6867</v>
      </c>
      <c r="G1120" s="197" t="s">
        <v>6876</v>
      </c>
      <c r="H1120" s="197" t="s">
        <v>6856</v>
      </c>
      <c r="I1120" s="197" t="s">
        <v>6863</v>
      </c>
    </row>
    <row r="1121" spans="2:9" ht="31.5" x14ac:dyDescent="0.25">
      <c r="B1121" s="170" t="s">
        <v>7325</v>
      </c>
      <c r="C1121" s="988" t="s">
        <v>4876</v>
      </c>
      <c r="D1121" s="197" t="s">
        <v>6880</v>
      </c>
      <c r="E1121" s="170" t="s">
        <v>6879</v>
      </c>
      <c r="F1121" s="197" t="s">
        <v>6867</v>
      </c>
      <c r="G1121" s="197" t="s">
        <v>6876</v>
      </c>
      <c r="H1121" s="197" t="s">
        <v>6856</v>
      </c>
      <c r="I1121" s="197" t="s">
        <v>6863</v>
      </c>
    </row>
    <row r="1122" spans="2:9" ht="31.5" x14ac:dyDescent="0.25">
      <c r="B1122" s="170" t="s">
        <v>7387</v>
      </c>
      <c r="C1122" s="986" t="s">
        <v>4876</v>
      </c>
      <c r="D1122" s="197" t="s">
        <v>6880</v>
      </c>
      <c r="E1122" s="170" t="s">
        <v>6879</v>
      </c>
      <c r="F1122" s="197" t="s">
        <v>6867</v>
      </c>
      <c r="G1122" s="197" t="s">
        <v>6876</v>
      </c>
      <c r="H1122" s="197" t="s">
        <v>6856</v>
      </c>
      <c r="I1122" s="197" t="s">
        <v>6863</v>
      </c>
    </row>
    <row r="1123" spans="2:9" ht="31.5" x14ac:dyDescent="0.25">
      <c r="B1123" s="170" t="s">
        <v>7323</v>
      </c>
      <c r="C1123" s="988" t="s">
        <v>4876</v>
      </c>
      <c r="D1123" s="197" t="s">
        <v>6880</v>
      </c>
      <c r="E1123" s="170" t="s">
        <v>6879</v>
      </c>
      <c r="F1123" s="197" t="s">
        <v>6867</v>
      </c>
      <c r="G1123" s="197" t="s">
        <v>6876</v>
      </c>
      <c r="H1123" s="197" t="s">
        <v>6856</v>
      </c>
      <c r="I1123" s="197" t="s">
        <v>6863</v>
      </c>
    </row>
    <row r="1124" spans="2:9" ht="31.5" x14ac:dyDescent="0.25">
      <c r="B1124" s="170" t="s">
        <v>7385</v>
      </c>
      <c r="C1124" s="986" t="s">
        <v>4876</v>
      </c>
      <c r="D1124" s="197" t="s">
        <v>6880</v>
      </c>
      <c r="E1124" s="170" t="s">
        <v>6879</v>
      </c>
      <c r="F1124" s="197" t="s">
        <v>6867</v>
      </c>
      <c r="G1124" s="197" t="s">
        <v>6876</v>
      </c>
      <c r="H1124" s="197" t="s">
        <v>6856</v>
      </c>
      <c r="I1124" s="197" t="s">
        <v>6863</v>
      </c>
    </row>
    <row r="1125" spans="2:9" ht="31.5" x14ac:dyDescent="0.25">
      <c r="B1125" s="170" t="s">
        <v>7382</v>
      </c>
      <c r="C1125" s="988" t="s">
        <v>4876</v>
      </c>
      <c r="D1125" s="197" t="s">
        <v>6880</v>
      </c>
      <c r="E1125" s="170" t="s">
        <v>6879</v>
      </c>
      <c r="F1125" s="197" t="s">
        <v>6867</v>
      </c>
      <c r="G1125" s="197" t="s">
        <v>6876</v>
      </c>
      <c r="H1125" s="197" t="s">
        <v>6856</v>
      </c>
      <c r="I1125" s="197" t="s">
        <v>6863</v>
      </c>
    </row>
    <row r="1126" spans="2:9" ht="31.5" x14ac:dyDescent="0.25">
      <c r="B1126" s="170" t="s">
        <v>7325</v>
      </c>
      <c r="C1126" s="986" t="s">
        <v>4876</v>
      </c>
      <c r="D1126" s="197" t="s">
        <v>6878</v>
      </c>
      <c r="E1126" s="170" t="s">
        <v>6877</v>
      </c>
      <c r="F1126" s="197" t="s">
        <v>6867</v>
      </c>
      <c r="G1126" s="197" t="s">
        <v>6876</v>
      </c>
      <c r="H1126" s="197" t="s">
        <v>6856</v>
      </c>
      <c r="I1126" s="197" t="s">
        <v>6863</v>
      </c>
    </row>
    <row r="1127" spans="2:9" ht="31.5" x14ac:dyDescent="0.25">
      <c r="B1127" s="170" t="s">
        <v>7387</v>
      </c>
      <c r="C1127" s="988" t="s">
        <v>4876</v>
      </c>
      <c r="D1127" s="197" t="s">
        <v>6878</v>
      </c>
      <c r="E1127" s="170" t="s">
        <v>6877</v>
      </c>
      <c r="F1127" s="197" t="s">
        <v>6867</v>
      </c>
      <c r="G1127" s="197" t="s">
        <v>6876</v>
      </c>
      <c r="H1127" s="197" t="s">
        <v>6856</v>
      </c>
      <c r="I1127" s="197" t="s">
        <v>6863</v>
      </c>
    </row>
    <row r="1128" spans="2:9" ht="31.5" x14ac:dyDescent="0.25">
      <c r="B1128" s="170" t="s">
        <v>7323</v>
      </c>
      <c r="C1128" s="986" t="s">
        <v>4876</v>
      </c>
      <c r="D1128" s="197" t="s">
        <v>6878</v>
      </c>
      <c r="E1128" s="170" t="s">
        <v>6877</v>
      </c>
      <c r="F1128" s="197" t="s">
        <v>6867</v>
      </c>
      <c r="G1128" s="197" t="s">
        <v>6876</v>
      </c>
      <c r="H1128" s="197" t="s">
        <v>6856</v>
      </c>
      <c r="I1128" s="197" t="s">
        <v>6863</v>
      </c>
    </row>
    <row r="1129" spans="2:9" ht="31.5" x14ac:dyDescent="0.25">
      <c r="B1129" s="170" t="s">
        <v>7385</v>
      </c>
      <c r="C1129" s="988" t="s">
        <v>4876</v>
      </c>
      <c r="D1129" s="197" t="s">
        <v>6878</v>
      </c>
      <c r="E1129" s="170" t="s">
        <v>6877</v>
      </c>
      <c r="F1129" s="197" t="s">
        <v>6867</v>
      </c>
      <c r="G1129" s="197" t="s">
        <v>6876</v>
      </c>
      <c r="H1129" s="197" t="s">
        <v>6856</v>
      </c>
      <c r="I1129" s="197" t="s">
        <v>6863</v>
      </c>
    </row>
    <row r="1130" spans="2:9" ht="31.5" x14ac:dyDescent="0.25">
      <c r="B1130" s="170" t="s">
        <v>7382</v>
      </c>
      <c r="C1130" s="986" t="s">
        <v>4876</v>
      </c>
      <c r="D1130" s="197" t="s">
        <v>6878</v>
      </c>
      <c r="E1130" s="170" t="s">
        <v>6877</v>
      </c>
      <c r="F1130" s="197" t="s">
        <v>6867</v>
      </c>
      <c r="G1130" s="197" t="s">
        <v>6876</v>
      </c>
      <c r="H1130" s="197" t="s">
        <v>6856</v>
      </c>
      <c r="I1130" s="197" t="s">
        <v>6863</v>
      </c>
    </row>
    <row r="1131" spans="2:9" ht="31.5" x14ac:dyDescent="0.25">
      <c r="B1131" s="170" t="s">
        <v>7325</v>
      </c>
      <c r="C1131" s="988" t="s">
        <v>4876</v>
      </c>
      <c r="D1131" s="197" t="s">
        <v>6873</v>
      </c>
      <c r="E1131" s="170" t="s">
        <v>6872</v>
      </c>
      <c r="F1131" s="197" t="s">
        <v>6867</v>
      </c>
      <c r="G1131" s="197" t="s">
        <v>6871</v>
      </c>
      <c r="H1131" s="197" t="s">
        <v>6856</v>
      </c>
      <c r="I1131" s="197" t="s">
        <v>6863</v>
      </c>
    </row>
    <row r="1132" spans="2:9" ht="31.5" x14ac:dyDescent="0.25">
      <c r="B1132" s="170" t="s">
        <v>7387</v>
      </c>
      <c r="C1132" s="986" t="s">
        <v>4876</v>
      </c>
      <c r="D1132" s="197" t="s">
        <v>6873</v>
      </c>
      <c r="E1132" s="170" t="s">
        <v>6872</v>
      </c>
      <c r="F1132" s="197" t="s">
        <v>6867</v>
      </c>
      <c r="G1132" s="197" t="s">
        <v>6871</v>
      </c>
      <c r="H1132" s="197" t="s">
        <v>6856</v>
      </c>
      <c r="I1132" s="197" t="s">
        <v>6863</v>
      </c>
    </row>
    <row r="1133" spans="2:9" ht="31.5" x14ac:dyDescent="0.25">
      <c r="B1133" s="170" t="s">
        <v>7323</v>
      </c>
      <c r="C1133" s="988" t="s">
        <v>4876</v>
      </c>
      <c r="D1133" s="197" t="s">
        <v>6873</v>
      </c>
      <c r="E1133" s="170" t="s">
        <v>6872</v>
      </c>
      <c r="F1133" s="197" t="s">
        <v>6867</v>
      </c>
      <c r="G1133" s="197" t="s">
        <v>6871</v>
      </c>
      <c r="H1133" s="197" t="s">
        <v>6856</v>
      </c>
      <c r="I1133" s="197" t="s">
        <v>6863</v>
      </c>
    </row>
    <row r="1134" spans="2:9" ht="31.5" x14ac:dyDescent="0.25">
      <c r="B1134" s="170" t="s">
        <v>7385</v>
      </c>
      <c r="C1134" s="986" t="s">
        <v>4876</v>
      </c>
      <c r="D1134" s="197" t="s">
        <v>6873</v>
      </c>
      <c r="E1134" s="170" t="s">
        <v>6872</v>
      </c>
      <c r="F1134" s="197" t="s">
        <v>6867</v>
      </c>
      <c r="G1134" s="197" t="s">
        <v>6871</v>
      </c>
      <c r="H1134" s="197" t="s">
        <v>6856</v>
      </c>
      <c r="I1134" s="197" t="s">
        <v>6863</v>
      </c>
    </row>
    <row r="1135" spans="2:9" ht="31.5" x14ac:dyDescent="0.25">
      <c r="B1135" s="170" t="s">
        <v>7382</v>
      </c>
      <c r="C1135" s="988" t="s">
        <v>4876</v>
      </c>
      <c r="D1135" s="197" t="s">
        <v>6873</v>
      </c>
      <c r="E1135" s="170" t="s">
        <v>6872</v>
      </c>
      <c r="F1135" s="197" t="s">
        <v>6867</v>
      </c>
      <c r="G1135" s="197" t="s">
        <v>6871</v>
      </c>
      <c r="H1135" s="197" t="s">
        <v>6856</v>
      </c>
      <c r="I1135" s="197" t="s">
        <v>6863</v>
      </c>
    </row>
    <row r="1136" spans="2:9" ht="31.5" x14ac:dyDescent="0.25">
      <c r="B1136" s="170" t="s">
        <v>7325</v>
      </c>
      <c r="C1136" s="986" t="s">
        <v>4876</v>
      </c>
      <c r="D1136" s="197" t="s">
        <v>6869</v>
      </c>
      <c r="E1136" s="170" t="s">
        <v>6868</v>
      </c>
      <c r="F1136" s="197" t="s">
        <v>6867</v>
      </c>
      <c r="G1136" s="197" t="s">
        <v>6866</v>
      </c>
      <c r="H1136" s="197" t="s">
        <v>6856</v>
      </c>
      <c r="I1136" s="197" t="s">
        <v>6863</v>
      </c>
    </row>
    <row r="1137" spans="2:9" ht="31.5" x14ac:dyDescent="0.25">
      <c r="B1137" s="170" t="s">
        <v>7387</v>
      </c>
      <c r="C1137" s="988" t="s">
        <v>4876</v>
      </c>
      <c r="D1137" s="197" t="s">
        <v>6869</v>
      </c>
      <c r="E1137" s="170" t="s">
        <v>6868</v>
      </c>
      <c r="F1137" s="197" t="s">
        <v>6867</v>
      </c>
      <c r="G1137" s="197" t="s">
        <v>6866</v>
      </c>
      <c r="H1137" s="197" t="s">
        <v>6856</v>
      </c>
      <c r="I1137" s="197" t="s">
        <v>6863</v>
      </c>
    </row>
    <row r="1138" spans="2:9" ht="31.5" x14ac:dyDescent="0.25">
      <c r="B1138" s="170" t="s">
        <v>7323</v>
      </c>
      <c r="C1138" s="986" t="s">
        <v>4876</v>
      </c>
      <c r="D1138" s="197" t="s">
        <v>6869</v>
      </c>
      <c r="E1138" s="170" t="s">
        <v>6868</v>
      </c>
      <c r="F1138" s="197" t="s">
        <v>6867</v>
      </c>
      <c r="G1138" s="197" t="s">
        <v>6866</v>
      </c>
      <c r="H1138" s="197" t="s">
        <v>6856</v>
      </c>
      <c r="I1138" s="197" t="s">
        <v>6863</v>
      </c>
    </row>
    <row r="1139" spans="2:9" ht="31.5" x14ac:dyDescent="0.25">
      <c r="B1139" s="170" t="s">
        <v>7385</v>
      </c>
      <c r="C1139" s="988" t="s">
        <v>4876</v>
      </c>
      <c r="D1139" s="197" t="s">
        <v>6869</v>
      </c>
      <c r="E1139" s="170" t="s">
        <v>6868</v>
      </c>
      <c r="F1139" s="197" t="s">
        <v>6867</v>
      </c>
      <c r="G1139" s="197" t="s">
        <v>6866</v>
      </c>
      <c r="H1139" s="197" t="s">
        <v>6856</v>
      </c>
      <c r="I1139" s="197" t="s">
        <v>6863</v>
      </c>
    </row>
    <row r="1140" spans="2:9" ht="31.5" x14ac:dyDescent="0.25">
      <c r="B1140" s="170" t="s">
        <v>7382</v>
      </c>
      <c r="C1140" s="986" t="s">
        <v>4876</v>
      </c>
      <c r="D1140" s="197" t="s">
        <v>6869</v>
      </c>
      <c r="E1140" s="170" t="s">
        <v>6868</v>
      </c>
      <c r="F1140" s="197" t="s">
        <v>6867</v>
      </c>
      <c r="G1140" s="197" t="s">
        <v>6866</v>
      </c>
      <c r="H1140" s="197" t="s">
        <v>6856</v>
      </c>
      <c r="I1140" s="197" t="s">
        <v>6863</v>
      </c>
    </row>
    <row r="1141" spans="2:9" ht="31.5" x14ac:dyDescent="0.25">
      <c r="B1141" s="170" t="s">
        <v>7394</v>
      </c>
      <c r="C1141" s="988" t="s">
        <v>4876</v>
      </c>
      <c r="D1141" s="197" t="s">
        <v>6862</v>
      </c>
      <c r="E1141" s="170" t="s">
        <v>6861</v>
      </c>
      <c r="F1141" s="197" t="s">
        <v>6860</v>
      </c>
      <c r="G1141" s="197" t="s">
        <v>6859</v>
      </c>
      <c r="H1141" s="197" t="s">
        <v>6856</v>
      </c>
      <c r="I1141" s="197" t="s">
        <v>6851</v>
      </c>
    </row>
    <row r="1142" spans="2:9" ht="31.5" x14ac:dyDescent="0.25">
      <c r="B1142" s="170" t="s">
        <v>7393</v>
      </c>
      <c r="C1142" s="986" t="s">
        <v>4876</v>
      </c>
      <c r="D1142" s="197" t="s">
        <v>6862</v>
      </c>
      <c r="E1142" s="170" t="s">
        <v>6861</v>
      </c>
      <c r="F1142" s="197" t="s">
        <v>6860</v>
      </c>
      <c r="G1142" s="197" t="s">
        <v>6859</v>
      </c>
      <c r="H1142" s="197" t="s">
        <v>6856</v>
      </c>
      <c r="I1142" s="197" t="s">
        <v>6851</v>
      </c>
    </row>
    <row r="1143" spans="2:9" ht="31.5" x14ac:dyDescent="0.25">
      <c r="B1143" s="170" t="s">
        <v>7328</v>
      </c>
      <c r="C1143" s="988" t="s">
        <v>4876</v>
      </c>
      <c r="D1143" s="197" t="s">
        <v>6862</v>
      </c>
      <c r="E1143" s="170" t="s">
        <v>6861</v>
      </c>
      <c r="F1143" s="197" t="s">
        <v>6860</v>
      </c>
      <c r="G1143" s="197" t="s">
        <v>6859</v>
      </c>
      <c r="H1143" s="197" t="s">
        <v>6856</v>
      </c>
      <c r="I1143" s="197" t="s">
        <v>6851</v>
      </c>
    </row>
    <row r="1144" spans="2:9" ht="31.5" x14ac:dyDescent="0.25">
      <c r="B1144" s="170" t="s">
        <v>7381</v>
      </c>
      <c r="C1144" s="986" t="s">
        <v>4876</v>
      </c>
      <c r="D1144" s="197" t="s">
        <v>6862</v>
      </c>
      <c r="E1144" s="170" t="s">
        <v>6861</v>
      </c>
      <c r="F1144" s="197" t="s">
        <v>6860</v>
      </c>
      <c r="G1144" s="197" t="s">
        <v>6859</v>
      </c>
      <c r="H1144" s="197" t="s">
        <v>6856</v>
      </c>
      <c r="I1144" s="197" t="s">
        <v>6851</v>
      </c>
    </row>
    <row r="1145" spans="2:9" ht="31.5" x14ac:dyDescent="0.25">
      <c r="B1145" s="170" t="s">
        <v>7380</v>
      </c>
      <c r="C1145" s="988" t="s">
        <v>4876</v>
      </c>
      <c r="D1145" s="197" t="s">
        <v>6862</v>
      </c>
      <c r="E1145" s="170" t="s">
        <v>6861</v>
      </c>
      <c r="F1145" s="197" t="s">
        <v>6860</v>
      </c>
      <c r="G1145" s="197" t="s">
        <v>6859</v>
      </c>
      <c r="H1145" s="197" t="s">
        <v>6856</v>
      </c>
      <c r="I1145" s="197" t="s">
        <v>6851</v>
      </c>
    </row>
  </sheetData>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08581-9B7A-46B9-A72F-8C148573302A}">
  <dimension ref="B1:O202"/>
  <sheetViews>
    <sheetView showZeros="0" workbookViewId="0">
      <selection activeCell="N11" sqref="N11"/>
    </sheetView>
  </sheetViews>
  <sheetFormatPr baseColWidth="10" defaultRowHeight="15" x14ac:dyDescent="0.25"/>
  <cols>
    <col min="1" max="1" width="4.625" style="1018" customWidth="1"/>
    <col min="2" max="2" width="7.875" style="1018" customWidth="1"/>
    <col min="3" max="3" width="24.5" style="1018" customWidth="1"/>
    <col min="4" max="6" width="10.5" style="1020" customWidth="1"/>
    <col min="7" max="7" width="14" style="1020" customWidth="1"/>
    <col min="8" max="9" width="11.375" style="1020" customWidth="1"/>
    <col min="10" max="10" width="16" style="1020" customWidth="1"/>
    <col min="11" max="11" width="19.625" style="1020" customWidth="1"/>
    <col min="12" max="12" width="14.875" style="1020" customWidth="1"/>
    <col min="13" max="13" width="16.875" style="1020" customWidth="1"/>
    <col min="14" max="14" width="19.375" style="1020" customWidth="1"/>
    <col min="15" max="15" width="24.5" style="1019" customWidth="1"/>
    <col min="16" max="16384" width="11" style="1018"/>
  </cols>
  <sheetData>
    <row r="1" spans="2:15" ht="21.95" customHeight="1" thickBot="1" x14ac:dyDescent="0.25">
      <c r="B1" s="1112"/>
      <c r="C1" s="1112"/>
      <c r="D1" s="1112"/>
      <c r="E1" s="1112"/>
      <c r="F1" s="1112"/>
      <c r="G1" s="1112"/>
      <c r="H1" s="1112"/>
      <c r="I1" s="1112"/>
      <c r="J1" s="1112"/>
      <c r="K1" s="1112"/>
      <c r="L1" s="1112"/>
      <c r="M1" s="1112"/>
      <c r="N1" s="1112"/>
      <c r="O1" s="1112"/>
    </row>
    <row r="2" spans="2:15" ht="27.95" customHeight="1" x14ac:dyDescent="0.2">
      <c r="B2" s="1111"/>
      <c r="C2" s="1110" t="s">
        <v>7397</v>
      </c>
      <c r="D2" s="1110"/>
      <c r="E2" s="1110"/>
      <c r="F2" s="1110"/>
      <c r="G2" s="1110"/>
      <c r="H2" s="1110"/>
      <c r="I2" s="1110"/>
      <c r="J2" s="1110"/>
      <c r="K2" s="1110"/>
      <c r="L2" s="1110"/>
      <c r="M2" s="1110"/>
      <c r="N2" s="1110"/>
      <c r="O2" s="1109" t="s">
        <v>7396</v>
      </c>
    </row>
    <row r="3" spans="2:15" ht="21.95" customHeight="1" x14ac:dyDescent="0.2">
      <c r="B3" s="1108"/>
      <c r="C3" s="1052" t="s">
        <v>7394</v>
      </c>
      <c r="D3" s="1052"/>
      <c r="E3" s="1052" t="s">
        <v>7395</v>
      </c>
      <c r="F3" s="1052" t="s">
        <v>7394</v>
      </c>
      <c r="G3" s="1052" t="s">
        <v>7393</v>
      </c>
      <c r="H3" s="1052" t="s">
        <v>7328</v>
      </c>
      <c r="I3" s="1053" t="s">
        <v>7392</v>
      </c>
      <c r="J3" s="1031"/>
      <c r="K3" s="1031"/>
      <c r="L3" s="1031"/>
      <c r="M3" s="1031"/>
      <c r="N3" s="1031"/>
      <c r="O3" s="1107"/>
    </row>
    <row r="4" spans="2:15" ht="21.95" customHeight="1" x14ac:dyDescent="0.2">
      <c r="B4" s="1108"/>
      <c r="C4" s="1052" t="s">
        <v>7390</v>
      </c>
      <c r="D4" s="1052"/>
      <c r="E4" s="1052" t="s">
        <v>7391</v>
      </c>
      <c r="F4" s="1052" t="s">
        <v>7390</v>
      </c>
      <c r="G4" s="1052" t="s">
        <v>7326</v>
      </c>
      <c r="H4" s="1052" t="s">
        <v>7325</v>
      </c>
      <c r="I4" s="1053" t="s">
        <v>7389</v>
      </c>
      <c r="J4" s="1031"/>
      <c r="K4" s="1031"/>
      <c r="L4" s="1031"/>
      <c r="M4" s="1031"/>
      <c r="N4" s="1031"/>
      <c r="O4" s="1107"/>
    </row>
    <row r="5" spans="2:15" ht="21.95" customHeight="1" x14ac:dyDescent="0.2">
      <c r="B5" s="1108"/>
      <c r="C5" s="1052" t="s">
        <v>7387</v>
      </c>
      <c r="D5" s="1052"/>
      <c r="E5" s="1052" t="s">
        <v>7388</v>
      </c>
      <c r="F5" s="1052" t="s">
        <v>7387</v>
      </c>
      <c r="G5" s="1052" t="s">
        <v>7386</v>
      </c>
      <c r="H5" s="1052" t="s">
        <v>7385</v>
      </c>
      <c r="I5" s="1053" t="s">
        <v>7384</v>
      </c>
      <c r="J5" s="1031"/>
      <c r="K5" s="1031"/>
      <c r="L5" s="1031"/>
      <c r="M5" s="1031"/>
      <c r="N5" s="1031"/>
      <c r="O5" s="1107"/>
    </row>
    <row r="6" spans="2:15" ht="21.95" customHeight="1" thickBot="1" x14ac:dyDescent="0.25">
      <c r="B6" s="1106"/>
      <c r="C6" s="1105" t="s">
        <v>7382</v>
      </c>
      <c r="D6" s="1105"/>
      <c r="E6" s="1105" t="s">
        <v>7383</v>
      </c>
      <c r="F6" s="1105" t="s">
        <v>7382</v>
      </c>
      <c r="G6" s="1105" t="s">
        <v>7381</v>
      </c>
      <c r="H6" s="1105" t="s">
        <v>7380</v>
      </c>
      <c r="I6" s="1104" t="s">
        <v>7379</v>
      </c>
      <c r="J6" s="1103"/>
      <c r="K6" s="1103"/>
      <c r="L6" s="1103"/>
      <c r="M6" s="1103"/>
      <c r="N6" s="1103"/>
      <c r="O6" s="1102"/>
    </row>
    <row r="7" spans="2:15" ht="18" customHeight="1" x14ac:dyDescent="0.2">
      <c r="B7" s="1031"/>
      <c r="C7" s="1100" t="s">
        <v>7378</v>
      </c>
      <c r="D7" s="1052"/>
      <c r="E7" s="1052"/>
      <c r="F7" s="1052"/>
      <c r="G7" s="1052"/>
      <c r="H7" s="1052"/>
      <c r="I7" s="1052"/>
      <c r="J7" s="1052"/>
      <c r="K7" s="1052"/>
      <c r="L7" s="1052"/>
      <c r="M7" s="1052"/>
      <c r="N7" s="1052"/>
      <c r="O7" s="1052"/>
    </row>
    <row r="8" spans="2:15" ht="18" customHeight="1" x14ac:dyDescent="0.2">
      <c r="B8" s="1031"/>
      <c r="C8" s="1101" t="s">
        <v>7377</v>
      </c>
      <c r="D8" s="1031"/>
      <c r="E8" s="1031"/>
      <c r="F8" s="1031"/>
      <c r="G8" s="1031"/>
      <c r="H8" s="1031"/>
      <c r="I8" s="1031"/>
      <c r="J8" s="1031"/>
      <c r="K8" s="1031"/>
      <c r="L8" s="1031"/>
      <c r="M8" s="1031"/>
      <c r="N8" s="1031"/>
      <c r="O8" s="1031"/>
    </row>
    <row r="9" spans="2:15" ht="18" customHeight="1" x14ac:dyDescent="0.2">
      <c r="B9" s="1031"/>
      <c r="C9" s="1101" t="s">
        <v>7376</v>
      </c>
      <c r="D9" s="1031"/>
      <c r="E9" s="1031"/>
      <c r="F9" s="1031"/>
      <c r="G9" s="1031"/>
      <c r="H9" s="1031"/>
      <c r="I9" s="1031"/>
      <c r="J9" s="1031"/>
      <c r="K9" s="1031"/>
      <c r="L9" s="1031"/>
      <c r="M9" s="1031"/>
      <c r="N9" s="1031"/>
      <c r="O9" s="1031"/>
    </row>
    <row r="10" spans="2:15" ht="18" customHeight="1" x14ac:dyDescent="0.2">
      <c r="B10" s="1031"/>
      <c r="C10" s="1100" t="s">
        <v>7375</v>
      </c>
      <c r="D10" s="1052"/>
      <c r="E10" s="1052"/>
      <c r="F10" s="1052"/>
      <c r="G10" s="1052"/>
      <c r="H10" s="1052"/>
      <c r="I10" s="1052"/>
      <c r="J10" s="1052"/>
      <c r="K10" s="1052"/>
      <c r="L10" s="1052"/>
      <c r="M10" s="1052"/>
      <c r="N10" s="1052"/>
      <c r="O10" s="1052"/>
    </row>
    <row r="11" spans="2:15" ht="26.1" customHeight="1" x14ac:dyDescent="0.2">
      <c r="B11" s="1099" t="s">
        <v>7374</v>
      </c>
      <c r="C11" s="1097" t="s">
        <v>7373</v>
      </c>
      <c r="D11" s="1041" t="s">
        <v>7372</v>
      </c>
      <c r="E11" s="1045" t="s">
        <v>7371</v>
      </c>
      <c r="F11" s="1036" t="s">
        <v>7370</v>
      </c>
      <c r="G11" s="1097" t="s">
        <v>7369</v>
      </c>
      <c r="H11" s="1097" t="s">
        <v>7368</v>
      </c>
      <c r="I11" s="1098" t="s">
        <v>4750</v>
      </c>
      <c r="J11" s="1097" t="s">
        <v>154</v>
      </c>
      <c r="K11" s="1097" t="s">
        <v>325</v>
      </c>
      <c r="L11" s="1097" t="s">
        <v>570</v>
      </c>
      <c r="M11" s="1097" t="s">
        <v>205</v>
      </c>
      <c r="N11" s="1097" t="s">
        <v>7367</v>
      </c>
      <c r="O11" s="1097" t="s">
        <v>7366</v>
      </c>
    </row>
    <row r="12" spans="2:15" ht="21.95" customHeight="1" x14ac:dyDescent="0.2">
      <c r="B12" s="1031"/>
      <c r="C12" s="1052"/>
      <c r="D12" s="1096" t="s">
        <v>7365</v>
      </c>
      <c r="E12" s="1095"/>
      <c r="F12" s="1094"/>
      <c r="G12" s="1052"/>
      <c r="H12" s="1052"/>
      <c r="I12" s="1093"/>
      <c r="J12" s="1031"/>
      <c r="K12" s="1031"/>
      <c r="L12" s="1031"/>
      <c r="M12" s="1031"/>
      <c r="N12" s="1031"/>
      <c r="O12" s="1031"/>
    </row>
    <row r="13" spans="2:15" ht="21.95" customHeight="1" x14ac:dyDescent="0.2">
      <c r="B13" s="1089" t="s">
        <v>7364</v>
      </c>
      <c r="C13" s="1089">
        <v>0</v>
      </c>
      <c r="D13" s="1092" t="s">
        <v>7348</v>
      </c>
      <c r="E13" s="1089" t="s">
        <v>7349</v>
      </c>
      <c r="F13" s="1091" t="s">
        <v>7346</v>
      </c>
      <c r="G13" s="1089" t="s">
        <v>7347</v>
      </c>
      <c r="H13" s="1089" t="s">
        <v>7345</v>
      </c>
      <c r="I13" s="1090" t="s">
        <v>7351</v>
      </c>
      <c r="J13" s="1089">
        <v>0</v>
      </c>
      <c r="K13" s="1089">
        <v>0</v>
      </c>
      <c r="L13" s="1089">
        <v>0</v>
      </c>
      <c r="M13" s="1089">
        <v>0</v>
      </c>
      <c r="N13" s="1089" t="s">
        <v>7363</v>
      </c>
      <c r="O13" s="1089" t="s">
        <v>7362</v>
      </c>
    </row>
    <row r="14" spans="2:15" ht="21.95" customHeight="1" x14ac:dyDescent="0.25">
      <c r="B14" s="1074">
        <v>1</v>
      </c>
      <c r="C14" s="1073" t="s">
        <v>7316</v>
      </c>
      <c r="E14" s="1045" t="s">
        <v>7349</v>
      </c>
      <c r="F14" s="1034">
        <v>0</v>
      </c>
      <c r="G14" s="1035">
        <v>0</v>
      </c>
      <c r="H14" s="1035">
        <v>0</v>
      </c>
      <c r="I14" s="1034" t="s">
        <v>7351</v>
      </c>
      <c r="J14" s="1032">
        <v>0</v>
      </c>
      <c r="K14" s="1032" t="s">
        <v>325</v>
      </c>
      <c r="L14" s="1032" t="s">
        <v>570</v>
      </c>
      <c r="M14" s="1032">
        <v>0</v>
      </c>
      <c r="N14" s="1072" t="s">
        <v>6981</v>
      </c>
      <c r="O14" s="1032">
        <v>0</v>
      </c>
    </row>
    <row r="15" spans="2:15" ht="21.95" customHeight="1" x14ac:dyDescent="0.2">
      <c r="B15" s="1039">
        <v>1</v>
      </c>
      <c r="C15" s="1038" t="s">
        <v>7314</v>
      </c>
      <c r="D15" s="1041" t="s">
        <v>7348</v>
      </c>
      <c r="E15" s="1035">
        <v>0</v>
      </c>
      <c r="F15" s="1034">
        <v>0</v>
      </c>
      <c r="G15" s="1035" t="s">
        <v>7347</v>
      </c>
      <c r="H15" s="1035" t="s">
        <v>7345</v>
      </c>
      <c r="I15" s="1034">
        <v>0</v>
      </c>
      <c r="J15" s="1032" t="s">
        <v>7354</v>
      </c>
      <c r="K15" s="1032" t="s">
        <v>7355</v>
      </c>
      <c r="L15" s="1032" t="s">
        <v>7356</v>
      </c>
      <c r="M15" s="1032" t="s">
        <v>7353</v>
      </c>
      <c r="N15" s="1033" t="s">
        <v>6858</v>
      </c>
      <c r="O15" s="1032" t="s">
        <v>7076</v>
      </c>
    </row>
    <row r="16" spans="2:15" ht="21.95" customHeight="1" x14ac:dyDescent="0.2">
      <c r="B16" s="1043">
        <v>1</v>
      </c>
      <c r="C16" s="1042" t="s">
        <v>7311</v>
      </c>
      <c r="D16" s="1041" t="s">
        <v>7348</v>
      </c>
      <c r="E16" s="1045" t="s">
        <v>7349</v>
      </c>
      <c r="F16" s="1034">
        <v>0</v>
      </c>
      <c r="G16" s="1035" t="s">
        <v>7347</v>
      </c>
      <c r="H16" s="1035">
        <v>0</v>
      </c>
      <c r="I16" s="1034" t="s">
        <v>7351</v>
      </c>
      <c r="J16" s="1032" t="s">
        <v>7354</v>
      </c>
      <c r="K16" s="1032" t="s">
        <v>7355</v>
      </c>
      <c r="L16" s="1032" t="s">
        <v>7356</v>
      </c>
      <c r="M16" s="1032" t="s">
        <v>7353</v>
      </c>
      <c r="N16" s="1040" t="s">
        <v>6865</v>
      </c>
      <c r="O16" s="1032">
        <v>0</v>
      </c>
    </row>
    <row r="17" spans="2:15" ht="21.95" customHeight="1" x14ac:dyDescent="0.2">
      <c r="B17" s="1082">
        <v>1</v>
      </c>
      <c r="C17" s="1081" t="s">
        <v>7309</v>
      </c>
      <c r="D17" s="1041" t="s">
        <v>7348</v>
      </c>
      <c r="E17" s="1045" t="s">
        <v>7349</v>
      </c>
      <c r="F17" s="1034">
        <v>0</v>
      </c>
      <c r="G17" s="1035">
        <v>0</v>
      </c>
      <c r="H17" s="1035">
        <v>0</v>
      </c>
      <c r="I17" s="1034" t="s">
        <v>7351</v>
      </c>
      <c r="J17" s="1032">
        <v>0</v>
      </c>
      <c r="K17" s="1032">
        <v>0</v>
      </c>
      <c r="L17" s="1032">
        <v>0</v>
      </c>
      <c r="M17" s="1032">
        <v>0</v>
      </c>
      <c r="N17" s="1080" t="s">
        <v>7358</v>
      </c>
      <c r="O17" s="1032">
        <v>0</v>
      </c>
    </row>
    <row r="18" spans="2:15" ht="21.95" customHeight="1" x14ac:dyDescent="0.2">
      <c r="B18" s="1078">
        <v>1</v>
      </c>
      <c r="C18" s="1077" t="s">
        <v>7307</v>
      </c>
      <c r="D18" s="1037">
        <v>0</v>
      </c>
      <c r="E18" s="1045" t="s">
        <v>7349</v>
      </c>
      <c r="F18" s="1034">
        <v>0</v>
      </c>
      <c r="G18" s="1035" t="s">
        <v>7347</v>
      </c>
      <c r="H18" s="1035" t="s">
        <v>7345</v>
      </c>
      <c r="I18" s="1034">
        <v>0</v>
      </c>
      <c r="J18" s="1032">
        <v>0</v>
      </c>
      <c r="K18" s="1032" t="s">
        <v>325</v>
      </c>
      <c r="L18" s="1032" t="s">
        <v>570</v>
      </c>
      <c r="M18" s="1032" t="s">
        <v>205</v>
      </c>
      <c r="N18" s="1079" t="s">
        <v>7018</v>
      </c>
      <c r="O18" s="1032" t="s">
        <v>7361</v>
      </c>
    </row>
    <row r="19" spans="2:15" ht="21.95" customHeight="1" x14ac:dyDescent="0.2">
      <c r="B19" s="1039">
        <v>1</v>
      </c>
      <c r="C19" s="1038" t="s">
        <v>7304</v>
      </c>
      <c r="D19" s="1037">
        <v>0</v>
      </c>
      <c r="E19" s="1045" t="s">
        <v>7349</v>
      </c>
      <c r="F19" s="1034">
        <v>0</v>
      </c>
      <c r="G19" s="1035" t="s">
        <v>7347</v>
      </c>
      <c r="H19" s="1035">
        <v>0</v>
      </c>
      <c r="I19" s="1034">
        <v>0</v>
      </c>
      <c r="J19" s="1032">
        <v>0</v>
      </c>
      <c r="K19" s="1032" t="s">
        <v>7359</v>
      </c>
      <c r="L19" s="1032">
        <v>0</v>
      </c>
      <c r="M19" s="1032">
        <v>0</v>
      </c>
      <c r="N19" s="1033" t="s">
        <v>6858</v>
      </c>
      <c r="O19" s="1032" t="s">
        <v>7195</v>
      </c>
    </row>
    <row r="20" spans="2:15" ht="21.95" customHeight="1" x14ac:dyDescent="0.2">
      <c r="B20" s="1078">
        <v>1</v>
      </c>
      <c r="C20" s="1077" t="s">
        <v>7302</v>
      </c>
      <c r="D20" s="1037">
        <v>0</v>
      </c>
      <c r="E20" s="1045" t="s">
        <v>7349</v>
      </c>
      <c r="F20" s="1034">
        <v>0</v>
      </c>
      <c r="G20" s="1035" t="s">
        <v>7347</v>
      </c>
      <c r="H20" s="1035">
        <v>0</v>
      </c>
      <c r="I20" s="1034">
        <v>0</v>
      </c>
      <c r="J20" s="1032">
        <v>0</v>
      </c>
      <c r="K20" s="1032" t="s">
        <v>325</v>
      </c>
      <c r="L20" s="1032">
        <v>0</v>
      </c>
      <c r="M20" s="1032">
        <v>0</v>
      </c>
      <c r="N20" s="1079" t="s">
        <v>7018</v>
      </c>
      <c r="O20" s="1032" t="s">
        <v>7195</v>
      </c>
    </row>
    <row r="21" spans="2:15" ht="21.95" customHeight="1" x14ac:dyDescent="0.2">
      <c r="B21" s="1074">
        <v>1</v>
      </c>
      <c r="C21" s="1073" t="s">
        <v>7299</v>
      </c>
      <c r="D21" s="1037">
        <v>0</v>
      </c>
      <c r="E21" s="1045" t="s">
        <v>7349</v>
      </c>
      <c r="F21" s="1034">
        <v>0</v>
      </c>
      <c r="G21" s="1035">
        <v>0</v>
      </c>
      <c r="H21" s="1035" t="s">
        <v>7345</v>
      </c>
      <c r="I21" s="1034">
        <v>0</v>
      </c>
      <c r="J21" s="1032">
        <v>0</v>
      </c>
      <c r="K21" s="1032">
        <v>0</v>
      </c>
      <c r="L21" s="1032" t="s">
        <v>570</v>
      </c>
      <c r="M21" s="1032" t="s">
        <v>205</v>
      </c>
      <c r="N21" s="1072" t="s">
        <v>6981</v>
      </c>
      <c r="O21" s="1032" t="s">
        <v>6870</v>
      </c>
    </row>
    <row r="22" spans="2:15" ht="21.95" customHeight="1" x14ac:dyDescent="0.2">
      <c r="B22" s="1078">
        <v>1</v>
      </c>
      <c r="C22" s="1077" t="s">
        <v>7297</v>
      </c>
      <c r="D22" s="1041" t="s">
        <v>7348</v>
      </c>
      <c r="E22" s="1035">
        <v>0</v>
      </c>
      <c r="F22" s="1034">
        <v>0</v>
      </c>
      <c r="G22" s="1035" t="s">
        <v>7347</v>
      </c>
      <c r="H22" s="1035">
        <v>0</v>
      </c>
      <c r="I22" s="1034">
        <v>0</v>
      </c>
      <c r="J22" s="1032" t="s">
        <v>7354</v>
      </c>
      <c r="K22" s="1032" t="s">
        <v>7355</v>
      </c>
      <c r="L22" s="1032" t="s">
        <v>7356</v>
      </c>
      <c r="M22" s="1032" t="s">
        <v>7353</v>
      </c>
      <c r="N22" s="1079" t="s">
        <v>7018</v>
      </c>
      <c r="O22" s="1032">
        <v>0</v>
      </c>
    </row>
    <row r="23" spans="2:15" ht="21.95" customHeight="1" x14ac:dyDescent="0.2">
      <c r="B23" s="1039">
        <v>1</v>
      </c>
      <c r="C23" s="1038" t="s">
        <v>7295</v>
      </c>
      <c r="D23" s="1037">
        <v>0</v>
      </c>
      <c r="E23" s="1045" t="s">
        <v>7349</v>
      </c>
      <c r="F23" s="1034">
        <v>0</v>
      </c>
      <c r="G23" s="1035" t="s">
        <v>7347</v>
      </c>
      <c r="H23" s="1035">
        <v>0</v>
      </c>
      <c r="I23" s="1034">
        <v>0</v>
      </c>
      <c r="J23" s="1032">
        <v>0</v>
      </c>
      <c r="K23" s="1032">
        <v>0</v>
      </c>
      <c r="L23" s="1032">
        <v>0</v>
      </c>
      <c r="M23" s="1032">
        <v>0</v>
      </c>
      <c r="N23" s="1033" t="s">
        <v>6858</v>
      </c>
      <c r="O23" s="1032">
        <v>0</v>
      </c>
    </row>
    <row r="24" spans="2:15" ht="21.95" customHeight="1" x14ac:dyDescent="0.2">
      <c r="B24" s="1039">
        <v>1</v>
      </c>
      <c r="C24" s="1038" t="s">
        <v>7293</v>
      </c>
      <c r="D24" s="1037">
        <v>0</v>
      </c>
      <c r="E24" s="1035">
        <v>0</v>
      </c>
      <c r="F24" s="1036" t="s">
        <v>7346</v>
      </c>
      <c r="G24" s="1035">
        <v>0</v>
      </c>
      <c r="H24" s="1035">
        <v>0</v>
      </c>
      <c r="I24" s="1034" t="s">
        <v>7351</v>
      </c>
      <c r="J24" s="1032" t="s">
        <v>7354</v>
      </c>
      <c r="K24" s="1032" t="s">
        <v>7355</v>
      </c>
      <c r="L24" s="1032" t="s">
        <v>7356</v>
      </c>
      <c r="M24" s="1032" t="s">
        <v>7353</v>
      </c>
      <c r="N24" s="1033" t="s">
        <v>6858</v>
      </c>
      <c r="O24" s="1032">
        <v>0</v>
      </c>
    </row>
    <row r="25" spans="2:15" ht="21.95" customHeight="1" x14ac:dyDescent="0.2">
      <c r="B25" s="1043">
        <v>1</v>
      </c>
      <c r="C25" s="1042" t="s">
        <v>7290</v>
      </c>
      <c r="D25" s="1037">
        <v>0</v>
      </c>
      <c r="E25" s="1045" t="s">
        <v>7349</v>
      </c>
      <c r="F25" s="1034">
        <v>0</v>
      </c>
      <c r="G25" s="1035">
        <v>0</v>
      </c>
      <c r="H25" s="1035" t="s">
        <v>7345</v>
      </c>
      <c r="I25" s="1034">
        <v>0</v>
      </c>
      <c r="J25" s="1032">
        <v>0</v>
      </c>
      <c r="K25" s="1032">
        <v>0</v>
      </c>
      <c r="L25" s="1032">
        <v>0</v>
      </c>
      <c r="M25" s="1032">
        <v>0</v>
      </c>
      <c r="N25" s="1040" t="s">
        <v>6865</v>
      </c>
      <c r="O25" s="1032" t="s">
        <v>6870</v>
      </c>
    </row>
    <row r="26" spans="2:15" ht="21.95" customHeight="1" x14ac:dyDescent="0.2">
      <c r="B26" s="1047">
        <v>1</v>
      </c>
      <c r="C26" s="1046" t="s">
        <v>7288</v>
      </c>
      <c r="D26" s="1041" t="s">
        <v>7348</v>
      </c>
      <c r="E26" s="1045" t="s">
        <v>7349</v>
      </c>
      <c r="F26" s="1034">
        <v>0</v>
      </c>
      <c r="G26" s="1035" t="s">
        <v>7347</v>
      </c>
      <c r="H26" s="1035">
        <v>0</v>
      </c>
      <c r="I26" s="1034">
        <v>0</v>
      </c>
      <c r="J26" s="1032" t="s">
        <v>7354</v>
      </c>
      <c r="K26" s="1032" t="s">
        <v>7355</v>
      </c>
      <c r="L26" s="1032">
        <v>0</v>
      </c>
      <c r="M26" s="1032" t="s">
        <v>7353</v>
      </c>
      <c r="N26" s="1044" t="s">
        <v>6875</v>
      </c>
      <c r="O26" s="1032" t="s">
        <v>6901</v>
      </c>
    </row>
    <row r="27" spans="2:15" ht="21.95" customHeight="1" x14ac:dyDescent="0.2">
      <c r="B27" s="1064">
        <v>1</v>
      </c>
      <c r="C27" s="1063" t="s">
        <v>7285</v>
      </c>
      <c r="D27" s="1037">
        <v>0</v>
      </c>
      <c r="E27" s="1045" t="s">
        <v>7349</v>
      </c>
      <c r="F27" s="1034">
        <v>0</v>
      </c>
      <c r="G27" s="1035">
        <v>0</v>
      </c>
      <c r="H27" s="1035" t="s">
        <v>7345</v>
      </c>
      <c r="I27" s="1034">
        <v>0</v>
      </c>
      <c r="J27" s="1032">
        <v>0</v>
      </c>
      <c r="K27" s="1032" t="s">
        <v>325</v>
      </c>
      <c r="L27" s="1032">
        <v>0</v>
      </c>
      <c r="M27" s="1032">
        <v>0</v>
      </c>
      <c r="N27" s="1062" t="s">
        <v>6916</v>
      </c>
      <c r="O27" s="1051" t="s">
        <v>7261</v>
      </c>
    </row>
    <row r="28" spans="2:15" ht="21.95" customHeight="1" x14ac:dyDescent="0.2">
      <c r="B28" s="1050">
        <v>1</v>
      </c>
      <c r="C28" s="1049" t="s">
        <v>7281</v>
      </c>
      <c r="D28" s="1037">
        <v>0</v>
      </c>
      <c r="E28" s="1045" t="s">
        <v>7349</v>
      </c>
      <c r="F28" s="1034">
        <v>0</v>
      </c>
      <c r="G28" s="1035">
        <v>0</v>
      </c>
      <c r="H28" s="1035" t="s">
        <v>7345</v>
      </c>
      <c r="I28" s="1034">
        <v>0</v>
      </c>
      <c r="J28" s="1032" t="s">
        <v>154</v>
      </c>
      <c r="K28" s="1032" t="s">
        <v>325</v>
      </c>
      <c r="L28" s="1032">
        <v>0</v>
      </c>
      <c r="M28" s="1032" t="s">
        <v>205</v>
      </c>
      <c r="N28" s="1048" t="s">
        <v>6928</v>
      </c>
      <c r="O28" s="1032" t="s">
        <v>6885</v>
      </c>
    </row>
    <row r="29" spans="2:15" ht="21.95" customHeight="1" x14ac:dyDescent="0.2">
      <c r="B29" s="1047">
        <v>1</v>
      </c>
      <c r="C29" s="1046" t="s">
        <v>7279</v>
      </c>
      <c r="D29" s="1041" t="s">
        <v>7348</v>
      </c>
      <c r="E29" s="1045" t="s">
        <v>7349</v>
      </c>
      <c r="F29" s="1034">
        <v>0</v>
      </c>
      <c r="G29" s="1035">
        <v>0</v>
      </c>
      <c r="H29" s="1035">
        <v>0</v>
      </c>
      <c r="I29" s="1034" t="s">
        <v>7351</v>
      </c>
      <c r="J29" s="1032">
        <v>0</v>
      </c>
      <c r="K29" s="1032">
        <v>0</v>
      </c>
      <c r="L29" s="1032">
        <v>0</v>
      </c>
      <c r="M29" s="1032">
        <v>0</v>
      </c>
      <c r="N29" s="1044" t="s">
        <v>6875</v>
      </c>
      <c r="O29" s="1032">
        <v>0</v>
      </c>
    </row>
    <row r="30" spans="2:15" ht="21.95" customHeight="1" x14ac:dyDescent="0.2">
      <c r="B30" s="1039">
        <v>1</v>
      </c>
      <c r="C30" s="1038" t="s">
        <v>7277</v>
      </c>
      <c r="D30" s="1037">
        <v>0</v>
      </c>
      <c r="E30" s="1035">
        <v>0</v>
      </c>
      <c r="F30" s="1036" t="s">
        <v>7346</v>
      </c>
      <c r="G30" s="1035" t="s">
        <v>7347</v>
      </c>
      <c r="H30" s="1035" t="s">
        <v>7345</v>
      </c>
      <c r="I30" s="1034">
        <v>0</v>
      </c>
      <c r="J30" s="1032">
        <v>0</v>
      </c>
      <c r="K30" s="1032">
        <v>0</v>
      </c>
      <c r="L30" s="1032">
        <v>0</v>
      </c>
      <c r="M30" s="1032">
        <v>0</v>
      </c>
      <c r="N30" s="1033" t="s">
        <v>6858</v>
      </c>
      <c r="O30" s="1032" t="s">
        <v>6891</v>
      </c>
    </row>
    <row r="31" spans="2:15" ht="21.95" customHeight="1" x14ac:dyDescent="0.2">
      <c r="B31" s="1039">
        <v>1</v>
      </c>
      <c r="C31" s="1038" t="s">
        <v>7275</v>
      </c>
      <c r="D31" s="1037">
        <v>0</v>
      </c>
      <c r="E31" s="1035">
        <v>0</v>
      </c>
      <c r="F31" s="1036" t="s">
        <v>7346</v>
      </c>
      <c r="G31" s="1035" t="s">
        <v>7347</v>
      </c>
      <c r="H31" s="1035" t="s">
        <v>7345</v>
      </c>
      <c r="I31" s="1034">
        <v>0</v>
      </c>
      <c r="J31" s="1032">
        <v>0</v>
      </c>
      <c r="K31" s="1032">
        <v>0</v>
      </c>
      <c r="L31" s="1032">
        <v>0</v>
      </c>
      <c r="M31" s="1032">
        <v>0</v>
      </c>
      <c r="N31" s="1033" t="s">
        <v>6858</v>
      </c>
      <c r="O31" s="1032">
        <v>0</v>
      </c>
    </row>
    <row r="32" spans="2:15" ht="21.95" customHeight="1" x14ac:dyDescent="0.2">
      <c r="B32" s="1050">
        <v>1</v>
      </c>
      <c r="C32" s="1049" t="s">
        <v>7273</v>
      </c>
      <c r="D32" s="1037">
        <v>0</v>
      </c>
      <c r="E32" s="1045" t="s">
        <v>7349</v>
      </c>
      <c r="F32" s="1034">
        <v>0</v>
      </c>
      <c r="G32" s="1035">
        <v>0</v>
      </c>
      <c r="H32" s="1035" t="s">
        <v>7345</v>
      </c>
      <c r="I32" s="1034">
        <v>0</v>
      </c>
      <c r="J32" s="1032">
        <v>0</v>
      </c>
      <c r="K32" s="1032">
        <v>0</v>
      </c>
      <c r="L32" s="1032" t="s">
        <v>570</v>
      </c>
      <c r="M32" s="1032">
        <v>0</v>
      </c>
      <c r="N32" s="1048" t="s">
        <v>6928</v>
      </c>
      <c r="O32" s="1032">
        <v>0</v>
      </c>
    </row>
    <row r="33" spans="2:15" ht="21.95" customHeight="1" x14ac:dyDescent="0.2">
      <c r="B33" s="1039">
        <v>1</v>
      </c>
      <c r="C33" s="1038" t="s">
        <v>7271</v>
      </c>
      <c r="D33" s="1041" t="s">
        <v>7348</v>
      </c>
      <c r="E33" s="1045" t="s">
        <v>7349</v>
      </c>
      <c r="F33" s="1034">
        <v>0</v>
      </c>
      <c r="G33" s="1035">
        <v>0</v>
      </c>
      <c r="H33" s="1035">
        <v>0</v>
      </c>
      <c r="I33" s="1034" t="s">
        <v>7351</v>
      </c>
      <c r="J33" s="1032">
        <v>0</v>
      </c>
      <c r="K33" s="1032">
        <v>0</v>
      </c>
      <c r="L33" s="1032">
        <v>0</v>
      </c>
      <c r="M33" s="1032">
        <v>0</v>
      </c>
      <c r="N33" s="1033" t="s">
        <v>7047</v>
      </c>
      <c r="O33" s="1032">
        <v>0</v>
      </c>
    </row>
    <row r="34" spans="2:15" ht="21.95" customHeight="1" x14ac:dyDescent="0.2">
      <c r="B34" s="1064">
        <v>1</v>
      </c>
      <c r="C34" s="1063" t="s">
        <v>7269</v>
      </c>
      <c r="D34" s="1037">
        <v>0</v>
      </c>
      <c r="E34" s="1045" t="s">
        <v>7349</v>
      </c>
      <c r="F34" s="1034">
        <v>0</v>
      </c>
      <c r="G34" s="1035">
        <v>0</v>
      </c>
      <c r="H34" s="1035" t="s">
        <v>7345</v>
      </c>
      <c r="I34" s="1034">
        <v>0</v>
      </c>
      <c r="J34" s="1032" t="s">
        <v>154</v>
      </c>
      <c r="K34" s="1032">
        <v>0</v>
      </c>
      <c r="L34" s="1032">
        <v>0</v>
      </c>
      <c r="M34" s="1032">
        <v>0</v>
      </c>
      <c r="N34" s="1062" t="s">
        <v>6916</v>
      </c>
      <c r="O34" s="1051" t="s">
        <v>7261</v>
      </c>
    </row>
    <row r="35" spans="2:15" ht="21.95" customHeight="1" x14ac:dyDescent="0.2">
      <c r="B35" s="1082">
        <v>1</v>
      </c>
      <c r="C35" s="1081" t="s">
        <v>7267</v>
      </c>
      <c r="D35" s="1041" t="s">
        <v>7348</v>
      </c>
      <c r="E35" s="1045" t="s">
        <v>7349</v>
      </c>
      <c r="F35" s="1034">
        <v>0</v>
      </c>
      <c r="G35" s="1035" t="s">
        <v>7347</v>
      </c>
      <c r="H35" s="1035" t="s">
        <v>7345</v>
      </c>
      <c r="I35" s="1034">
        <v>0</v>
      </c>
      <c r="J35" s="1032" t="s">
        <v>154</v>
      </c>
      <c r="K35" s="1032" t="s">
        <v>7359</v>
      </c>
      <c r="L35" s="1032" t="s">
        <v>570</v>
      </c>
      <c r="M35" s="1032" t="s">
        <v>205</v>
      </c>
      <c r="N35" s="1080" t="s">
        <v>7358</v>
      </c>
      <c r="O35" s="1032" t="s">
        <v>6901</v>
      </c>
    </row>
    <row r="36" spans="2:15" ht="21.95" customHeight="1" x14ac:dyDescent="0.2">
      <c r="B36" s="1068">
        <v>1</v>
      </c>
      <c r="C36" s="1067" t="s">
        <v>7264</v>
      </c>
      <c r="D36" s="1041" t="s">
        <v>7348</v>
      </c>
      <c r="E36" s="1045" t="s">
        <v>7349</v>
      </c>
      <c r="F36" s="1034">
        <v>0</v>
      </c>
      <c r="G36" s="1035">
        <v>0</v>
      </c>
      <c r="H36" s="1035">
        <v>0</v>
      </c>
      <c r="I36" s="1034" t="s">
        <v>7351</v>
      </c>
      <c r="J36" s="1032">
        <v>0</v>
      </c>
      <c r="K36" s="1032">
        <v>0</v>
      </c>
      <c r="L36" s="1032">
        <v>0</v>
      </c>
      <c r="M36" s="1032">
        <v>0</v>
      </c>
      <c r="N36" s="1066" t="s">
        <v>6961</v>
      </c>
      <c r="O36" s="1032">
        <v>0</v>
      </c>
    </row>
    <row r="37" spans="2:15" ht="21.95" customHeight="1" x14ac:dyDescent="0.2">
      <c r="B37" s="1064">
        <v>1</v>
      </c>
      <c r="C37" s="1063" t="s">
        <v>7262</v>
      </c>
      <c r="D37" s="1041" t="s">
        <v>7348</v>
      </c>
      <c r="E37" s="1045" t="s">
        <v>7349</v>
      </c>
      <c r="F37" s="1034">
        <v>0</v>
      </c>
      <c r="G37" s="1035" t="s">
        <v>7347</v>
      </c>
      <c r="H37" s="1035" t="s">
        <v>7345</v>
      </c>
      <c r="I37" s="1034">
        <v>0</v>
      </c>
      <c r="J37" s="1032" t="s">
        <v>154</v>
      </c>
      <c r="K37" s="1032">
        <v>0</v>
      </c>
      <c r="L37" s="1032" t="s">
        <v>570</v>
      </c>
      <c r="M37" s="1032" t="s">
        <v>205</v>
      </c>
      <c r="N37" s="1062" t="s">
        <v>6916</v>
      </c>
      <c r="O37" s="1051" t="s">
        <v>7261</v>
      </c>
    </row>
    <row r="38" spans="2:15" ht="21.95" customHeight="1" x14ac:dyDescent="0.2">
      <c r="B38" s="1039">
        <v>1</v>
      </c>
      <c r="C38" s="1038" t="s">
        <v>7257</v>
      </c>
      <c r="D38" s="1041" t="s">
        <v>7348</v>
      </c>
      <c r="E38" s="1035">
        <v>0</v>
      </c>
      <c r="F38" s="1034">
        <v>0</v>
      </c>
      <c r="G38" s="1035" t="s">
        <v>7347</v>
      </c>
      <c r="H38" s="1035" t="s">
        <v>7345</v>
      </c>
      <c r="I38" s="1034">
        <v>0</v>
      </c>
      <c r="J38" s="1032" t="s">
        <v>154</v>
      </c>
      <c r="K38" s="1032">
        <v>0</v>
      </c>
      <c r="L38" s="1032">
        <v>0</v>
      </c>
      <c r="M38" s="1032" t="s">
        <v>205</v>
      </c>
      <c r="N38" s="1033" t="s">
        <v>6858</v>
      </c>
      <c r="O38" s="1032" t="s">
        <v>6901</v>
      </c>
    </row>
    <row r="39" spans="2:15" ht="21.95" customHeight="1" x14ac:dyDescent="0.2">
      <c r="B39" s="1061">
        <v>1</v>
      </c>
      <c r="C39" s="1060" t="s">
        <v>7255</v>
      </c>
      <c r="D39" s="1041" t="s">
        <v>7348</v>
      </c>
      <c r="E39" s="1045" t="s">
        <v>7349</v>
      </c>
      <c r="F39" s="1056">
        <v>0</v>
      </c>
      <c r="G39" s="1035">
        <v>0</v>
      </c>
      <c r="H39" s="1035">
        <v>0</v>
      </c>
      <c r="I39" s="1034" t="s">
        <v>7351</v>
      </c>
      <c r="J39" s="1032">
        <v>0</v>
      </c>
      <c r="K39" s="1032" t="s">
        <v>7359</v>
      </c>
      <c r="L39" s="1032">
        <v>0</v>
      </c>
      <c r="M39" s="1032">
        <v>0</v>
      </c>
      <c r="N39" s="1059" t="s">
        <v>7090</v>
      </c>
      <c r="O39" s="1032">
        <v>0</v>
      </c>
    </row>
    <row r="40" spans="2:15" ht="21.95" customHeight="1" x14ac:dyDescent="0.2">
      <c r="B40" s="1074">
        <v>1</v>
      </c>
      <c r="C40" s="1073" t="s">
        <v>7253</v>
      </c>
      <c r="D40" s="1041" t="s">
        <v>7348</v>
      </c>
      <c r="E40" s="1045" t="s">
        <v>7349</v>
      </c>
      <c r="F40" s="1034">
        <v>0</v>
      </c>
      <c r="G40" s="1035" t="s">
        <v>7347</v>
      </c>
      <c r="H40" s="1035" t="s">
        <v>7345</v>
      </c>
      <c r="I40" s="1034">
        <v>0</v>
      </c>
      <c r="J40" s="1032" t="s">
        <v>7354</v>
      </c>
      <c r="K40" s="1032" t="s">
        <v>7355</v>
      </c>
      <c r="L40" s="1032" t="s">
        <v>7356</v>
      </c>
      <c r="M40" s="1032" t="s">
        <v>7353</v>
      </c>
      <c r="N40" s="1072" t="s">
        <v>6981</v>
      </c>
      <c r="O40" s="1032" t="s">
        <v>7155</v>
      </c>
    </row>
    <row r="41" spans="2:15" ht="21.95" customHeight="1" x14ac:dyDescent="0.2">
      <c r="B41" s="1064">
        <v>1</v>
      </c>
      <c r="C41" s="1063" t="s">
        <v>7250</v>
      </c>
      <c r="D41" s="1037">
        <v>0</v>
      </c>
      <c r="E41" s="1035">
        <v>0</v>
      </c>
      <c r="F41" s="1036" t="s">
        <v>7346</v>
      </c>
      <c r="G41" s="1035" t="s">
        <v>7347</v>
      </c>
      <c r="H41" s="1035" t="s">
        <v>7345</v>
      </c>
      <c r="I41" s="1034">
        <v>0</v>
      </c>
      <c r="J41" s="1032">
        <v>0</v>
      </c>
      <c r="K41" s="1032">
        <v>0</v>
      </c>
      <c r="L41" s="1032">
        <v>0</v>
      </c>
      <c r="M41" s="1032">
        <v>0</v>
      </c>
      <c r="N41" s="1062" t="s">
        <v>6916</v>
      </c>
      <c r="O41" s="1032">
        <v>0</v>
      </c>
    </row>
    <row r="42" spans="2:15" ht="21.95" customHeight="1" x14ac:dyDescent="0.2">
      <c r="B42" s="1039">
        <v>1</v>
      </c>
      <c r="C42" s="1038" t="s">
        <v>7247</v>
      </c>
      <c r="D42" s="1037">
        <v>0</v>
      </c>
      <c r="E42" s="1045" t="s">
        <v>7349</v>
      </c>
      <c r="F42" s="1034">
        <v>0</v>
      </c>
      <c r="G42" s="1035">
        <v>0</v>
      </c>
      <c r="H42" s="1035" t="s">
        <v>7345</v>
      </c>
      <c r="I42" s="1034">
        <v>0</v>
      </c>
      <c r="J42" s="1032">
        <v>0</v>
      </c>
      <c r="K42" s="1032">
        <v>0</v>
      </c>
      <c r="L42" s="1032">
        <v>0</v>
      </c>
      <c r="M42" s="1032">
        <v>0</v>
      </c>
      <c r="N42" s="1033" t="s">
        <v>6858</v>
      </c>
      <c r="O42" s="1032">
        <v>0</v>
      </c>
    </row>
    <row r="43" spans="2:15" ht="21.95" customHeight="1" x14ac:dyDescent="0.2">
      <c r="B43" s="1039">
        <v>1</v>
      </c>
      <c r="C43" s="1038" t="s">
        <v>7245</v>
      </c>
      <c r="D43" s="1041" t="s">
        <v>7348</v>
      </c>
      <c r="E43" s="1045" t="s">
        <v>7349</v>
      </c>
      <c r="F43" s="1034">
        <v>0</v>
      </c>
      <c r="G43" s="1035" t="s">
        <v>7347</v>
      </c>
      <c r="H43" s="1035" t="s">
        <v>7345</v>
      </c>
      <c r="I43" s="1034">
        <v>0</v>
      </c>
      <c r="J43" s="1032">
        <v>0</v>
      </c>
      <c r="K43" s="1032">
        <v>0</v>
      </c>
      <c r="L43" s="1032">
        <v>0</v>
      </c>
      <c r="M43" s="1032">
        <v>0</v>
      </c>
      <c r="N43" s="1033" t="s">
        <v>6858</v>
      </c>
      <c r="O43" s="1032" t="s">
        <v>6885</v>
      </c>
    </row>
    <row r="44" spans="2:15" ht="21.95" customHeight="1" x14ac:dyDescent="0.2">
      <c r="B44" s="1050">
        <v>1</v>
      </c>
      <c r="C44" s="1049" t="s">
        <v>7243</v>
      </c>
      <c r="D44" s="1037">
        <v>0</v>
      </c>
      <c r="E44" s="1045" t="s">
        <v>7349</v>
      </c>
      <c r="F44" s="1034">
        <v>0</v>
      </c>
      <c r="G44" s="1035" t="s">
        <v>7347</v>
      </c>
      <c r="H44" s="1035" t="s">
        <v>7345</v>
      </c>
      <c r="I44" s="1034">
        <v>0</v>
      </c>
      <c r="J44" s="1032">
        <v>0</v>
      </c>
      <c r="K44" s="1032">
        <v>0</v>
      </c>
      <c r="L44" s="1032">
        <v>0</v>
      </c>
      <c r="M44" s="1032">
        <v>0</v>
      </c>
      <c r="N44" s="1048" t="s">
        <v>6928</v>
      </c>
      <c r="O44" s="1051" t="s">
        <v>7361</v>
      </c>
    </row>
    <row r="45" spans="2:15" ht="21.95" customHeight="1" x14ac:dyDescent="0.2">
      <c r="B45" s="1050">
        <v>1</v>
      </c>
      <c r="C45" s="1049" t="s">
        <v>7241</v>
      </c>
      <c r="D45" s="1037">
        <v>0</v>
      </c>
      <c r="E45" s="1045" t="s">
        <v>7349</v>
      </c>
      <c r="F45" s="1034">
        <v>0</v>
      </c>
      <c r="G45" s="1035">
        <v>0</v>
      </c>
      <c r="H45" s="1035" t="s">
        <v>7345</v>
      </c>
      <c r="I45" s="1034">
        <v>0</v>
      </c>
      <c r="J45" s="1032" t="s">
        <v>7350</v>
      </c>
      <c r="K45" s="1032">
        <v>0</v>
      </c>
      <c r="L45" s="1032">
        <v>0</v>
      </c>
      <c r="M45" s="1032" t="s">
        <v>205</v>
      </c>
      <c r="N45" s="1048" t="s">
        <v>6928</v>
      </c>
      <c r="O45" s="1051" t="s">
        <v>7361</v>
      </c>
    </row>
    <row r="46" spans="2:15" ht="21.95" customHeight="1" x14ac:dyDescent="0.2">
      <c r="B46" s="1064">
        <v>1</v>
      </c>
      <c r="C46" s="1063" t="s">
        <v>7239</v>
      </c>
      <c r="D46" s="1041" t="s">
        <v>7348</v>
      </c>
      <c r="E46" s="1045" t="s">
        <v>7349</v>
      </c>
      <c r="F46" s="1034">
        <v>0</v>
      </c>
      <c r="G46" s="1035" t="s">
        <v>7347</v>
      </c>
      <c r="H46" s="1035" t="s">
        <v>7345</v>
      </c>
      <c r="I46" s="1034">
        <v>0</v>
      </c>
      <c r="J46" s="1032">
        <v>0</v>
      </c>
      <c r="K46" s="1032">
        <v>0</v>
      </c>
      <c r="L46" s="1032">
        <v>0</v>
      </c>
      <c r="M46" s="1032">
        <v>0</v>
      </c>
      <c r="N46" s="1062" t="s">
        <v>6916</v>
      </c>
      <c r="O46" s="1032" t="s">
        <v>6885</v>
      </c>
    </row>
    <row r="47" spans="2:15" ht="21.95" customHeight="1" x14ac:dyDescent="0.2">
      <c r="B47" s="1039">
        <v>1</v>
      </c>
      <c r="C47" s="1038" t="s">
        <v>7237</v>
      </c>
      <c r="D47" s="1037">
        <v>0</v>
      </c>
      <c r="E47" s="1045" t="s">
        <v>7349</v>
      </c>
      <c r="F47" s="1034">
        <v>0</v>
      </c>
      <c r="G47" s="1035" t="s">
        <v>7347</v>
      </c>
      <c r="H47" s="1035" t="s">
        <v>7345</v>
      </c>
      <c r="I47" s="1034">
        <v>0</v>
      </c>
      <c r="J47" s="1032" t="s">
        <v>154</v>
      </c>
      <c r="K47" s="1032" t="s">
        <v>325</v>
      </c>
      <c r="L47" s="1032" t="s">
        <v>570</v>
      </c>
      <c r="M47" s="1032" t="s">
        <v>205</v>
      </c>
      <c r="N47" s="1033" t="s">
        <v>6858</v>
      </c>
      <c r="O47" s="1051" t="s">
        <v>7361</v>
      </c>
    </row>
    <row r="48" spans="2:15" ht="21.95" customHeight="1" x14ac:dyDescent="0.2">
      <c r="B48" s="1064">
        <v>1</v>
      </c>
      <c r="C48" s="1063" t="s">
        <v>7235</v>
      </c>
      <c r="D48" s="1041" t="s">
        <v>7348</v>
      </c>
      <c r="E48" s="1035">
        <v>0</v>
      </c>
      <c r="F48" s="1034">
        <v>0</v>
      </c>
      <c r="G48" s="1035" t="s">
        <v>7347</v>
      </c>
      <c r="H48" s="1035" t="s">
        <v>7345</v>
      </c>
      <c r="I48" s="1034">
        <v>0</v>
      </c>
      <c r="J48" s="1032" t="s">
        <v>154</v>
      </c>
      <c r="K48" s="1032" t="s">
        <v>325</v>
      </c>
      <c r="L48" s="1032" t="s">
        <v>570</v>
      </c>
      <c r="M48" s="1032" t="s">
        <v>205</v>
      </c>
      <c r="N48" s="1062" t="s">
        <v>6916</v>
      </c>
      <c r="O48" s="1051">
        <v>0</v>
      </c>
    </row>
    <row r="49" spans="2:15" ht="21.95" customHeight="1" x14ac:dyDescent="0.2">
      <c r="B49" s="1064">
        <v>1</v>
      </c>
      <c r="C49" s="1063" t="s">
        <v>7233</v>
      </c>
      <c r="D49" s="1037">
        <v>0</v>
      </c>
      <c r="E49" s="1045" t="s">
        <v>7349</v>
      </c>
      <c r="F49" s="1034">
        <v>0</v>
      </c>
      <c r="G49" s="1035">
        <v>0</v>
      </c>
      <c r="H49" s="1035" t="s">
        <v>7345</v>
      </c>
      <c r="I49" s="1034">
        <v>0</v>
      </c>
      <c r="J49" s="1032">
        <v>0</v>
      </c>
      <c r="K49" s="1032">
        <v>0</v>
      </c>
      <c r="L49" s="1032">
        <v>0</v>
      </c>
      <c r="M49" s="1032">
        <v>0</v>
      </c>
      <c r="N49" s="1062" t="s">
        <v>6916</v>
      </c>
      <c r="O49" s="1051" t="s">
        <v>7361</v>
      </c>
    </row>
    <row r="50" spans="2:15" ht="21.95" customHeight="1" x14ac:dyDescent="0.2">
      <c r="B50" s="1061">
        <v>1</v>
      </c>
      <c r="C50" s="1060" t="s">
        <v>7231</v>
      </c>
      <c r="D50" s="1041" t="s">
        <v>7348</v>
      </c>
      <c r="E50" s="1045" t="s">
        <v>7349</v>
      </c>
      <c r="F50" s="1056">
        <v>0</v>
      </c>
      <c r="G50" s="1035" t="s">
        <v>7347</v>
      </c>
      <c r="H50" s="1035" t="s">
        <v>7345</v>
      </c>
      <c r="I50" s="1034">
        <v>0</v>
      </c>
      <c r="J50" s="1032">
        <v>0</v>
      </c>
      <c r="K50" s="1032">
        <v>0</v>
      </c>
      <c r="L50" s="1032">
        <v>0</v>
      </c>
      <c r="M50" s="1032">
        <v>0</v>
      </c>
      <c r="N50" s="1059" t="s">
        <v>7090</v>
      </c>
      <c r="O50" s="1032" t="s">
        <v>6885</v>
      </c>
    </row>
    <row r="51" spans="2:15" ht="21.95" customHeight="1" x14ac:dyDescent="0.2">
      <c r="B51" s="1050">
        <v>1</v>
      </c>
      <c r="C51" s="1049" t="s">
        <v>7229</v>
      </c>
      <c r="D51" s="1041" t="s">
        <v>7348</v>
      </c>
      <c r="E51" s="1045" t="s">
        <v>7349</v>
      </c>
      <c r="F51" s="1034">
        <v>0</v>
      </c>
      <c r="G51" s="1035" t="s">
        <v>7347</v>
      </c>
      <c r="H51" s="1035" t="s">
        <v>7345</v>
      </c>
      <c r="I51" s="1034">
        <v>0</v>
      </c>
      <c r="J51" s="1032" t="s">
        <v>154</v>
      </c>
      <c r="K51" s="1032">
        <v>0</v>
      </c>
      <c r="L51" s="1032">
        <v>0</v>
      </c>
      <c r="M51" s="1032" t="s">
        <v>205</v>
      </c>
      <c r="N51" s="1048" t="s">
        <v>6928</v>
      </c>
      <c r="O51" s="1032" t="s">
        <v>6885</v>
      </c>
    </row>
    <row r="52" spans="2:15" ht="21.95" customHeight="1" x14ac:dyDescent="0.2">
      <c r="B52" s="1064">
        <v>1</v>
      </c>
      <c r="C52" s="1063" t="s">
        <v>7227</v>
      </c>
      <c r="D52" s="1037">
        <v>0</v>
      </c>
      <c r="E52" s="1045" t="s">
        <v>7349</v>
      </c>
      <c r="F52" s="1034">
        <v>0</v>
      </c>
      <c r="G52" s="1035">
        <v>0</v>
      </c>
      <c r="H52" s="1035" t="s">
        <v>7345</v>
      </c>
      <c r="I52" s="1034">
        <v>0</v>
      </c>
      <c r="J52" s="1032">
        <v>0</v>
      </c>
      <c r="K52" s="1032">
        <v>0</v>
      </c>
      <c r="L52" s="1032">
        <v>0</v>
      </c>
      <c r="M52" s="1032">
        <v>0</v>
      </c>
      <c r="N52" s="1062" t="s">
        <v>6916</v>
      </c>
      <c r="O52" s="1032" t="s">
        <v>6870</v>
      </c>
    </row>
    <row r="53" spans="2:15" ht="21.95" customHeight="1" x14ac:dyDescent="0.2">
      <c r="B53" s="1043">
        <v>1</v>
      </c>
      <c r="C53" s="1042" t="s">
        <v>7225</v>
      </c>
      <c r="D53" s="1041" t="s">
        <v>7348</v>
      </c>
      <c r="E53" s="1035">
        <v>0</v>
      </c>
      <c r="F53" s="1034">
        <v>0</v>
      </c>
      <c r="G53" s="1035" t="s">
        <v>7347</v>
      </c>
      <c r="H53" s="1035">
        <v>0</v>
      </c>
      <c r="I53" s="1034" t="s">
        <v>7351</v>
      </c>
      <c r="J53" s="1032" t="s">
        <v>7354</v>
      </c>
      <c r="K53" s="1032" t="s">
        <v>7355</v>
      </c>
      <c r="L53" s="1032" t="s">
        <v>570</v>
      </c>
      <c r="M53" s="1032" t="s">
        <v>7353</v>
      </c>
      <c r="N53" s="1040" t="s">
        <v>6865</v>
      </c>
      <c r="O53" s="1032">
        <v>0</v>
      </c>
    </row>
    <row r="54" spans="2:15" ht="21.95" customHeight="1" x14ac:dyDescent="0.2">
      <c r="B54" s="1082">
        <v>1</v>
      </c>
      <c r="C54" s="1081" t="s">
        <v>7222</v>
      </c>
      <c r="D54" s="1037">
        <v>0</v>
      </c>
      <c r="E54" s="1045" t="s">
        <v>7349</v>
      </c>
      <c r="F54" s="1034">
        <v>0</v>
      </c>
      <c r="G54" s="1035">
        <v>0</v>
      </c>
      <c r="H54" s="1035" t="s">
        <v>7345</v>
      </c>
      <c r="I54" s="1034">
        <v>0</v>
      </c>
      <c r="J54" s="1032">
        <v>0</v>
      </c>
      <c r="K54" s="1032">
        <v>0</v>
      </c>
      <c r="L54" s="1032">
        <v>0</v>
      </c>
      <c r="M54" s="1032">
        <v>0</v>
      </c>
      <c r="N54" s="1080" t="s">
        <v>7067</v>
      </c>
      <c r="O54" s="1032" t="s">
        <v>6870</v>
      </c>
    </row>
    <row r="55" spans="2:15" ht="21.95" customHeight="1" x14ac:dyDescent="0.2">
      <c r="B55" s="1082">
        <v>1</v>
      </c>
      <c r="C55" s="1081" t="s">
        <v>7220</v>
      </c>
      <c r="D55" s="1041" t="s">
        <v>7348</v>
      </c>
      <c r="E55" s="1045" t="s">
        <v>7349</v>
      </c>
      <c r="F55" s="1034">
        <v>0</v>
      </c>
      <c r="G55" s="1035">
        <v>0</v>
      </c>
      <c r="H55" s="1035">
        <v>0</v>
      </c>
      <c r="I55" s="1034" t="s">
        <v>7351</v>
      </c>
      <c r="J55" s="1032" t="s">
        <v>7350</v>
      </c>
      <c r="K55" s="1032">
        <v>0</v>
      </c>
      <c r="L55" s="1032">
        <v>0</v>
      </c>
      <c r="M55" s="1032">
        <v>0</v>
      </c>
      <c r="N55" s="1080" t="s">
        <v>7358</v>
      </c>
      <c r="O55" s="1032">
        <v>0</v>
      </c>
    </row>
    <row r="56" spans="2:15" ht="21.95" customHeight="1" x14ac:dyDescent="0.2">
      <c r="B56" s="1039">
        <v>1</v>
      </c>
      <c r="C56" s="1038" t="s">
        <v>7218</v>
      </c>
      <c r="D56" s="1037">
        <v>0</v>
      </c>
      <c r="E56" s="1035">
        <v>0</v>
      </c>
      <c r="F56" s="1036" t="s">
        <v>7346</v>
      </c>
      <c r="G56" s="1035" t="s">
        <v>7347</v>
      </c>
      <c r="H56" s="1035" t="s">
        <v>7345</v>
      </c>
      <c r="I56" s="1034">
        <v>0</v>
      </c>
      <c r="J56" s="1032">
        <v>0</v>
      </c>
      <c r="K56" s="1032">
        <v>0</v>
      </c>
      <c r="L56" s="1032">
        <v>0</v>
      </c>
      <c r="M56" s="1032">
        <v>0</v>
      </c>
      <c r="N56" s="1033" t="s">
        <v>6858</v>
      </c>
      <c r="O56" s="1032">
        <v>0</v>
      </c>
    </row>
    <row r="57" spans="2:15" ht="21.95" customHeight="1" x14ac:dyDescent="0.2">
      <c r="B57" s="1039">
        <v>1</v>
      </c>
      <c r="C57" s="1038" t="s">
        <v>7216</v>
      </c>
      <c r="D57" s="1037">
        <v>0</v>
      </c>
      <c r="E57" s="1045" t="s">
        <v>7349</v>
      </c>
      <c r="F57" s="1034">
        <v>0</v>
      </c>
      <c r="G57" s="1035" t="s">
        <v>7347</v>
      </c>
      <c r="H57" s="1035">
        <v>0</v>
      </c>
      <c r="I57" s="1034">
        <v>0</v>
      </c>
      <c r="J57" s="1032">
        <v>0</v>
      </c>
      <c r="K57" s="1032">
        <v>0</v>
      </c>
      <c r="L57" s="1032">
        <v>0</v>
      </c>
      <c r="M57" s="1032">
        <v>0</v>
      </c>
      <c r="N57" s="1033" t="s">
        <v>6858</v>
      </c>
      <c r="O57" s="1032">
        <v>0</v>
      </c>
    </row>
    <row r="58" spans="2:15" ht="21.95" customHeight="1" x14ac:dyDescent="0.2">
      <c r="B58" s="1064">
        <v>1</v>
      </c>
      <c r="C58" s="1063" t="s">
        <v>7211</v>
      </c>
      <c r="D58" s="1041" t="s">
        <v>7348</v>
      </c>
      <c r="E58" s="1045" t="s">
        <v>7349</v>
      </c>
      <c r="F58" s="1034">
        <v>0</v>
      </c>
      <c r="G58" s="1035" t="s">
        <v>7347</v>
      </c>
      <c r="H58" s="1035" t="s">
        <v>7345</v>
      </c>
      <c r="I58" s="1034">
        <v>0</v>
      </c>
      <c r="J58" s="1032">
        <v>0</v>
      </c>
      <c r="K58" s="1032" t="s">
        <v>325</v>
      </c>
      <c r="L58" s="1032" t="s">
        <v>570</v>
      </c>
      <c r="M58" s="1032" t="s">
        <v>205</v>
      </c>
      <c r="N58" s="1062" t="s">
        <v>6916</v>
      </c>
      <c r="O58" s="1032" t="s">
        <v>6870</v>
      </c>
    </row>
    <row r="59" spans="2:15" ht="21.95" customHeight="1" x14ac:dyDescent="0.2">
      <c r="B59" s="1050">
        <v>1</v>
      </c>
      <c r="C59" s="1049" t="s">
        <v>7209</v>
      </c>
      <c r="D59" s="1037">
        <v>0</v>
      </c>
      <c r="E59" s="1045" t="s">
        <v>7349</v>
      </c>
      <c r="F59" s="1034">
        <v>0</v>
      </c>
      <c r="G59" s="1032" t="s">
        <v>7360</v>
      </c>
      <c r="H59" s="1032" t="s">
        <v>7360</v>
      </c>
      <c r="I59" s="1034">
        <v>0</v>
      </c>
      <c r="J59" s="1032">
        <v>0</v>
      </c>
      <c r="K59" s="1032">
        <v>0</v>
      </c>
      <c r="L59" s="1032">
        <v>0</v>
      </c>
      <c r="M59" s="1032">
        <v>0</v>
      </c>
      <c r="N59" s="1048" t="s">
        <v>6928</v>
      </c>
      <c r="O59" s="1032" t="s">
        <v>6870</v>
      </c>
    </row>
    <row r="60" spans="2:15" ht="21.95" customHeight="1" x14ac:dyDescent="0.2">
      <c r="B60" s="1074">
        <v>1</v>
      </c>
      <c r="C60" s="1073" t="s">
        <v>7207</v>
      </c>
      <c r="D60" s="1037">
        <v>0</v>
      </c>
      <c r="E60" s="1045" t="s">
        <v>7349</v>
      </c>
      <c r="F60" s="1034">
        <v>0</v>
      </c>
      <c r="G60" s="1035">
        <v>0</v>
      </c>
      <c r="H60" s="1035" t="s">
        <v>7345</v>
      </c>
      <c r="I60" s="1034">
        <v>0</v>
      </c>
      <c r="J60" s="1032">
        <v>0</v>
      </c>
      <c r="K60" s="1032">
        <v>0</v>
      </c>
      <c r="L60" s="1032">
        <v>0</v>
      </c>
      <c r="M60" s="1032" t="s">
        <v>7352</v>
      </c>
      <c r="N60" s="1072" t="s">
        <v>6981</v>
      </c>
      <c r="O60" s="1032" t="s">
        <v>6870</v>
      </c>
    </row>
    <row r="61" spans="2:15" ht="21.95" customHeight="1" x14ac:dyDescent="0.2">
      <c r="B61" s="1074">
        <v>1</v>
      </c>
      <c r="C61" s="1073" t="s">
        <v>7205</v>
      </c>
      <c r="D61" s="1037">
        <v>0</v>
      </c>
      <c r="E61" s="1045" t="s">
        <v>7349</v>
      </c>
      <c r="F61" s="1034">
        <v>0</v>
      </c>
      <c r="G61" s="1035">
        <v>0</v>
      </c>
      <c r="H61" s="1035" t="s">
        <v>7345</v>
      </c>
      <c r="I61" s="1034">
        <v>0</v>
      </c>
      <c r="J61" s="1032">
        <v>0</v>
      </c>
      <c r="K61" s="1032">
        <v>0</v>
      </c>
      <c r="L61" s="1032" t="s">
        <v>570</v>
      </c>
      <c r="M61" s="1032" t="s">
        <v>205</v>
      </c>
      <c r="N61" s="1072" t="s">
        <v>6981</v>
      </c>
      <c r="O61" s="1032" t="s">
        <v>6870</v>
      </c>
    </row>
    <row r="62" spans="2:15" ht="21.95" customHeight="1" x14ac:dyDescent="0.2">
      <c r="B62" s="1039">
        <v>1</v>
      </c>
      <c r="C62" s="1038" t="s">
        <v>7203</v>
      </c>
      <c r="D62" s="1037">
        <v>0</v>
      </c>
      <c r="E62" s="1045" t="s">
        <v>7349</v>
      </c>
      <c r="F62" s="1034">
        <v>0</v>
      </c>
      <c r="G62" s="1035">
        <v>0</v>
      </c>
      <c r="H62" s="1035" t="s">
        <v>7345</v>
      </c>
      <c r="I62" s="1034">
        <v>0</v>
      </c>
      <c r="J62" s="1032">
        <v>0</v>
      </c>
      <c r="K62" s="1032">
        <v>0</v>
      </c>
      <c r="L62" s="1032">
        <v>0</v>
      </c>
      <c r="M62" s="1032">
        <v>0</v>
      </c>
      <c r="N62" s="1033" t="s">
        <v>6858</v>
      </c>
      <c r="O62" s="1032" t="s">
        <v>6857</v>
      </c>
    </row>
    <row r="63" spans="2:15" ht="21.95" customHeight="1" x14ac:dyDescent="0.2">
      <c r="B63" s="1082">
        <v>1</v>
      </c>
      <c r="C63" s="1081" t="s">
        <v>7201</v>
      </c>
      <c r="D63" s="1041" t="s">
        <v>7348</v>
      </c>
      <c r="E63" s="1035">
        <v>0</v>
      </c>
      <c r="F63" s="1034">
        <v>0</v>
      </c>
      <c r="G63" s="1035">
        <v>0</v>
      </c>
      <c r="H63" s="1035">
        <v>0</v>
      </c>
      <c r="I63" s="1034" t="s">
        <v>7351</v>
      </c>
      <c r="J63" s="1032">
        <v>0</v>
      </c>
      <c r="K63" s="1032">
        <v>0</v>
      </c>
      <c r="L63" s="1032">
        <v>0</v>
      </c>
      <c r="M63" s="1032">
        <v>0</v>
      </c>
      <c r="N63" s="1080" t="s">
        <v>7358</v>
      </c>
      <c r="O63" s="1032">
        <v>0</v>
      </c>
    </row>
    <row r="64" spans="2:15" ht="21.95" customHeight="1" x14ac:dyDescent="0.2">
      <c r="B64" s="1039">
        <v>1</v>
      </c>
      <c r="C64" s="1038" t="s">
        <v>7199</v>
      </c>
      <c r="D64" s="1041" t="s">
        <v>7348</v>
      </c>
      <c r="E64" s="1035">
        <v>0</v>
      </c>
      <c r="F64" s="1034">
        <v>0</v>
      </c>
      <c r="G64" s="1035" t="s">
        <v>7347</v>
      </c>
      <c r="H64" s="1035" t="s">
        <v>7345</v>
      </c>
      <c r="I64" s="1034">
        <v>0</v>
      </c>
      <c r="J64" s="1032" t="s">
        <v>7354</v>
      </c>
      <c r="K64" s="1032">
        <v>0</v>
      </c>
      <c r="L64" s="1032" t="s">
        <v>7356</v>
      </c>
      <c r="M64" s="1032" t="s">
        <v>7353</v>
      </c>
      <c r="N64" s="1033" t="s">
        <v>6858</v>
      </c>
      <c r="O64" s="1032" t="s">
        <v>7076</v>
      </c>
    </row>
    <row r="65" spans="2:15" ht="21.95" customHeight="1" x14ac:dyDescent="0.2">
      <c r="B65" s="1039">
        <v>1</v>
      </c>
      <c r="C65" s="1038" t="s">
        <v>7196</v>
      </c>
      <c r="D65" s="1041" t="s">
        <v>7348</v>
      </c>
      <c r="E65" s="1035">
        <v>0</v>
      </c>
      <c r="F65" s="1034">
        <v>0</v>
      </c>
      <c r="G65" s="1035" t="s">
        <v>7347</v>
      </c>
      <c r="H65" s="1035" t="s">
        <v>7345</v>
      </c>
      <c r="I65" s="1034">
        <v>0</v>
      </c>
      <c r="J65" s="1032" t="s">
        <v>7350</v>
      </c>
      <c r="K65" s="1032">
        <v>0</v>
      </c>
      <c r="L65" s="1032">
        <v>0</v>
      </c>
      <c r="M65" s="1032" t="s">
        <v>205</v>
      </c>
      <c r="N65" s="1033" t="s">
        <v>6858</v>
      </c>
      <c r="O65" s="1032" t="s">
        <v>7195</v>
      </c>
    </row>
    <row r="66" spans="2:15" ht="21.95" customHeight="1" x14ac:dyDescent="0.2">
      <c r="B66" s="1050">
        <v>1</v>
      </c>
      <c r="C66" s="1049" t="s">
        <v>7192</v>
      </c>
      <c r="D66" s="1037">
        <v>0</v>
      </c>
      <c r="E66" s="1045" t="s">
        <v>7349</v>
      </c>
      <c r="F66" s="1034">
        <v>0</v>
      </c>
      <c r="G66" s="1035">
        <v>0</v>
      </c>
      <c r="H66" s="1035" t="s">
        <v>7345</v>
      </c>
      <c r="I66" s="1034">
        <v>0</v>
      </c>
      <c r="J66" s="1032" t="s">
        <v>154</v>
      </c>
      <c r="K66" s="1032" t="s">
        <v>325</v>
      </c>
      <c r="L66" s="1032">
        <v>0</v>
      </c>
      <c r="M66" s="1032" t="s">
        <v>205</v>
      </c>
      <c r="N66" s="1048" t="s">
        <v>6928</v>
      </c>
      <c r="O66" s="1032" t="s">
        <v>6885</v>
      </c>
    </row>
    <row r="67" spans="2:15" ht="21.95" customHeight="1" x14ac:dyDescent="0.2">
      <c r="B67" s="1064">
        <v>1</v>
      </c>
      <c r="C67" s="1063" t="s">
        <v>7189</v>
      </c>
      <c r="D67" s="1037">
        <v>0</v>
      </c>
      <c r="E67" s="1045" t="s">
        <v>7349</v>
      </c>
      <c r="F67" s="1034">
        <v>0</v>
      </c>
      <c r="G67" s="1035">
        <v>0</v>
      </c>
      <c r="H67" s="1035" t="s">
        <v>7345</v>
      </c>
      <c r="I67" s="1034">
        <v>0</v>
      </c>
      <c r="J67" s="1032" t="s">
        <v>154</v>
      </c>
      <c r="K67" s="1032">
        <v>0</v>
      </c>
      <c r="L67" s="1032">
        <v>0</v>
      </c>
      <c r="M67" s="1032" t="s">
        <v>205</v>
      </c>
      <c r="N67" s="1062" t="s">
        <v>6916</v>
      </c>
      <c r="O67" s="1032" t="s">
        <v>7076</v>
      </c>
    </row>
    <row r="68" spans="2:15" ht="21.95" customHeight="1" x14ac:dyDescent="0.2">
      <c r="B68" s="1064">
        <v>1</v>
      </c>
      <c r="C68" s="1063" t="s">
        <v>7186</v>
      </c>
      <c r="D68" s="1037">
        <v>0</v>
      </c>
      <c r="E68" s="1045" t="s">
        <v>7349</v>
      </c>
      <c r="F68" s="1034">
        <v>0</v>
      </c>
      <c r="G68" s="1035">
        <v>0</v>
      </c>
      <c r="H68" s="1035" t="s">
        <v>7345</v>
      </c>
      <c r="I68" s="1034">
        <v>0</v>
      </c>
      <c r="J68" s="1032">
        <v>0</v>
      </c>
      <c r="K68" s="1032">
        <v>0</v>
      </c>
      <c r="L68" s="1032">
        <v>0</v>
      </c>
      <c r="M68" s="1032">
        <v>0</v>
      </c>
      <c r="N68" s="1062" t="s">
        <v>6916</v>
      </c>
      <c r="O68" s="1051" t="s">
        <v>7183</v>
      </c>
    </row>
    <row r="69" spans="2:15" ht="21.95" customHeight="1" x14ac:dyDescent="0.2">
      <c r="B69" s="1064">
        <v>1</v>
      </c>
      <c r="C69" s="1063" t="s">
        <v>7184</v>
      </c>
      <c r="D69" s="1037">
        <v>0</v>
      </c>
      <c r="E69" s="1035">
        <v>0</v>
      </c>
      <c r="F69" s="1036" t="s">
        <v>7346</v>
      </c>
      <c r="G69" s="1035" t="s">
        <v>7347</v>
      </c>
      <c r="H69" s="1035" t="s">
        <v>7345</v>
      </c>
      <c r="I69" s="1034">
        <v>0</v>
      </c>
      <c r="J69" s="1032">
        <v>0</v>
      </c>
      <c r="K69" s="1032">
        <v>0</v>
      </c>
      <c r="L69" s="1032">
        <v>0</v>
      </c>
      <c r="M69" s="1032">
        <v>0</v>
      </c>
      <c r="N69" s="1062" t="s">
        <v>6916</v>
      </c>
      <c r="O69" s="1051" t="s">
        <v>7183</v>
      </c>
    </row>
    <row r="70" spans="2:15" ht="21.95" customHeight="1" x14ac:dyDescent="0.2">
      <c r="B70" s="1068">
        <v>1</v>
      </c>
      <c r="C70" s="1067" t="s">
        <v>7181</v>
      </c>
      <c r="D70" s="1041" t="s">
        <v>7348</v>
      </c>
      <c r="E70" s="1035">
        <v>0</v>
      </c>
      <c r="F70" s="1034">
        <v>0</v>
      </c>
      <c r="G70" s="1035">
        <v>0</v>
      </c>
      <c r="H70" s="1035">
        <v>0</v>
      </c>
      <c r="I70" s="1034" t="s">
        <v>7351</v>
      </c>
      <c r="J70" s="1032">
        <v>0</v>
      </c>
      <c r="K70" s="1032">
        <v>0</v>
      </c>
      <c r="L70" s="1032">
        <v>0</v>
      </c>
      <c r="M70" s="1032">
        <v>0</v>
      </c>
      <c r="N70" s="1066" t="s">
        <v>6961</v>
      </c>
      <c r="O70" s="1032">
        <v>0</v>
      </c>
    </row>
    <row r="71" spans="2:15" ht="21.95" customHeight="1" x14ac:dyDescent="0.2">
      <c r="B71" s="1064">
        <v>1</v>
      </c>
      <c r="C71" s="1063" t="s">
        <v>7179</v>
      </c>
      <c r="D71" s="1037">
        <v>0</v>
      </c>
      <c r="E71" s="1035">
        <v>0</v>
      </c>
      <c r="F71" s="1036" t="s">
        <v>7346</v>
      </c>
      <c r="G71" s="1035" t="s">
        <v>7347</v>
      </c>
      <c r="H71" s="1035" t="s">
        <v>7345</v>
      </c>
      <c r="I71" s="1034">
        <v>0</v>
      </c>
      <c r="J71" s="1032">
        <v>0</v>
      </c>
      <c r="K71" s="1032">
        <v>0</v>
      </c>
      <c r="L71" s="1032">
        <v>0</v>
      </c>
      <c r="M71" s="1032">
        <v>0</v>
      </c>
      <c r="N71" s="1062" t="s">
        <v>6916</v>
      </c>
      <c r="O71" s="1032">
        <v>0</v>
      </c>
    </row>
    <row r="72" spans="2:15" ht="21.95" customHeight="1" x14ac:dyDescent="0.2">
      <c r="B72" s="1054">
        <v>1</v>
      </c>
      <c r="C72" s="1053" t="s">
        <v>7177</v>
      </c>
      <c r="D72" s="1037">
        <v>0</v>
      </c>
      <c r="E72" s="1045" t="s">
        <v>7349</v>
      </c>
      <c r="F72" s="1034">
        <v>0</v>
      </c>
      <c r="G72" s="1035">
        <v>0</v>
      </c>
      <c r="H72" s="1035">
        <v>0</v>
      </c>
      <c r="I72" s="1034" t="s">
        <v>7351</v>
      </c>
      <c r="J72" s="1032">
        <v>0</v>
      </c>
      <c r="K72" s="1032">
        <v>0</v>
      </c>
      <c r="L72" s="1032">
        <v>0</v>
      </c>
      <c r="M72" s="1032">
        <v>0</v>
      </c>
      <c r="N72" s="1052" t="s">
        <v>6892</v>
      </c>
      <c r="O72" s="1051" t="s">
        <v>7361</v>
      </c>
    </row>
    <row r="73" spans="2:15" ht="21.95" customHeight="1" x14ac:dyDescent="0.2">
      <c r="B73" s="1082">
        <v>1</v>
      </c>
      <c r="C73" s="1081" t="s">
        <v>7175</v>
      </c>
      <c r="D73" s="1037">
        <v>0</v>
      </c>
      <c r="E73" s="1045" t="s">
        <v>7349</v>
      </c>
      <c r="F73" s="1034">
        <v>0</v>
      </c>
      <c r="G73" s="1035">
        <v>0</v>
      </c>
      <c r="H73" s="1035">
        <v>0</v>
      </c>
      <c r="I73" s="1034" t="s">
        <v>7351</v>
      </c>
      <c r="J73" s="1032">
        <v>0</v>
      </c>
      <c r="K73" s="1032">
        <v>0</v>
      </c>
      <c r="L73" s="1032">
        <v>0</v>
      </c>
      <c r="M73" s="1032">
        <v>0</v>
      </c>
      <c r="N73" s="1080" t="s">
        <v>7067</v>
      </c>
      <c r="O73" s="1051" t="s">
        <v>7361</v>
      </c>
    </row>
    <row r="74" spans="2:15" ht="21.95" customHeight="1" x14ac:dyDescent="0.2">
      <c r="B74" s="1043">
        <v>1</v>
      </c>
      <c r="C74" s="1042" t="s">
        <v>7173</v>
      </c>
      <c r="D74" s="1037">
        <v>0</v>
      </c>
      <c r="E74" s="1045" t="s">
        <v>7349</v>
      </c>
      <c r="F74" s="1034">
        <v>0</v>
      </c>
      <c r="G74" s="1035">
        <v>0</v>
      </c>
      <c r="H74" s="1035" t="s">
        <v>7345</v>
      </c>
      <c r="I74" s="1034">
        <v>0</v>
      </c>
      <c r="J74" s="1032">
        <v>0</v>
      </c>
      <c r="K74" s="1032">
        <v>0</v>
      </c>
      <c r="L74" s="1032">
        <v>0</v>
      </c>
      <c r="M74" s="1032">
        <v>0</v>
      </c>
      <c r="N74" s="1040" t="s">
        <v>6865</v>
      </c>
      <c r="O74" s="1051" t="s">
        <v>7361</v>
      </c>
    </row>
    <row r="75" spans="2:15" ht="21.95" customHeight="1" x14ac:dyDescent="0.2">
      <c r="B75" s="1043">
        <v>1</v>
      </c>
      <c r="C75" s="1042" t="s">
        <v>7171</v>
      </c>
      <c r="D75" s="1037">
        <v>0</v>
      </c>
      <c r="E75" s="1045" t="s">
        <v>7349</v>
      </c>
      <c r="F75" s="1034">
        <v>0</v>
      </c>
      <c r="G75" s="1035">
        <v>0</v>
      </c>
      <c r="H75" s="1035" t="s">
        <v>7345</v>
      </c>
      <c r="I75" s="1034">
        <v>0</v>
      </c>
      <c r="J75" s="1032">
        <v>0</v>
      </c>
      <c r="K75" s="1032">
        <v>0</v>
      </c>
      <c r="L75" s="1032">
        <v>0</v>
      </c>
      <c r="M75" s="1032">
        <v>0</v>
      </c>
      <c r="N75" s="1040" t="s">
        <v>6865</v>
      </c>
      <c r="O75" s="1051" t="s">
        <v>7361</v>
      </c>
    </row>
    <row r="76" spans="2:15" ht="21.95" customHeight="1" x14ac:dyDescent="0.2">
      <c r="B76" s="1054">
        <v>1</v>
      </c>
      <c r="C76" s="1053" t="s">
        <v>7169</v>
      </c>
      <c r="D76" s="1037">
        <v>0</v>
      </c>
      <c r="E76" s="1045" t="s">
        <v>7349</v>
      </c>
      <c r="F76" s="1034">
        <v>0</v>
      </c>
      <c r="G76" s="1035">
        <v>0</v>
      </c>
      <c r="H76" s="1035">
        <v>0</v>
      </c>
      <c r="I76" s="1034" t="s">
        <v>7351</v>
      </c>
      <c r="J76" s="1032">
        <v>0</v>
      </c>
      <c r="K76" s="1032">
        <v>0</v>
      </c>
      <c r="L76" s="1032">
        <v>0</v>
      </c>
      <c r="M76" s="1032">
        <v>0</v>
      </c>
      <c r="N76" s="1052" t="s">
        <v>6892</v>
      </c>
      <c r="O76" s="1051" t="s">
        <v>7361</v>
      </c>
    </row>
    <row r="77" spans="2:15" ht="21.95" customHeight="1" x14ac:dyDescent="0.2">
      <c r="B77" s="1047">
        <v>1</v>
      </c>
      <c r="C77" s="1046" t="s">
        <v>7163</v>
      </c>
      <c r="D77" s="1041" t="s">
        <v>7348</v>
      </c>
      <c r="E77" s="1035">
        <v>0</v>
      </c>
      <c r="F77" s="1034">
        <v>0</v>
      </c>
      <c r="G77" s="1035">
        <v>0</v>
      </c>
      <c r="H77" s="1035">
        <v>0</v>
      </c>
      <c r="I77" s="1034" t="s">
        <v>7351</v>
      </c>
      <c r="J77" s="1032">
        <v>0</v>
      </c>
      <c r="K77" s="1032" t="s">
        <v>7359</v>
      </c>
      <c r="L77" s="1032">
        <v>0</v>
      </c>
      <c r="M77" s="1032">
        <v>0</v>
      </c>
      <c r="N77" s="1044" t="s">
        <v>6875</v>
      </c>
      <c r="O77" s="1032">
        <v>0</v>
      </c>
    </row>
    <row r="78" spans="2:15" ht="21.95" customHeight="1" x14ac:dyDescent="0.2">
      <c r="B78" s="1047">
        <v>1</v>
      </c>
      <c r="C78" s="1046" t="s">
        <v>7161</v>
      </c>
      <c r="D78" s="1041" t="s">
        <v>7348</v>
      </c>
      <c r="E78" s="1035">
        <v>0</v>
      </c>
      <c r="F78" s="1034">
        <v>0</v>
      </c>
      <c r="G78" s="1035">
        <v>0</v>
      </c>
      <c r="H78" s="1035">
        <v>0</v>
      </c>
      <c r="I78" s="1034" t="s">
        <v>7351</v>
      </c>
      <c r="J78" s="1032">
        <v>0</v>
      </c>
      <c r="K78" s="1032">
        <v>0</v>
      </c>
      <c r="L78" s="1032" t="s">
        <v>570</v>
      </c>
      <c r="M78" s="1032" t="s">
        <v>205</v>
      </c>
      <c r="N78" s="1044" t="s">
        <v>6875</v>
      </c>
      <c r="O78" s="1032">
        <v>0</v>
      </c>
    </row>
    <row r="79" spans="2:15" ht="21.95" customHeight="1" x14ac:dyDescent="0.2">
      <c r="B79" s="1064">
        <v>1</v>
      </c>
      <c r="C79" s="1063" t="s">
        <v>7159</v>
      </c>
      <c r="D79" s="1037">
        <v>0</v>
      </c>
      <c r="E79" s="1045" t="s">
        <v>7349</v>
      </c>
      <c r="F79" s="1034">
        <v>0</v>
      </c>
      <c r="G79" s="1035">
        <v>0</v>
      </c>
      <c r="H79" s="1035" t="s">
        <v>7345</v>
      </c>
      <c r="I79" s="1034">
        <v>0</v>
      </c>
      <c r="J79" s="1032">
        <v>0</v>
      </c>
      <c r="K79" s="1032">
        <v>0</v>
      </c>
      <c r="L79" s="1032">
        <v>0</v>
      </c>
      <c r="M79" s="1032">
        <v>0</v>
      </c>
      <c r="N79" s="1062" t="s">
        <v>6916</v>
      </c>
      <c r="O79" s="1032" t="s">
        <v>6870</v>
      </c>
    </row>
    <row r="80" spans="2:15" ht="21.95" customHeight="1" x14ac:dyDescent="0.2">
      <c r="B80" s="1043">
        <v>1</v>
      </c>
      <c r="C80" s="1042" t="s">
        <v>7157</v>
      </c>
      <c r="D80" s="1037">
        <v>0</v>
      </c>
      <c r="E80" s="1045" t="s">
        <v>7349</v>
      </c>
      <c r="F80" s="1034">
        <v>0</v>
      </c>
      <c r="G80" s="1035">
        <v>0</v>
      </c>
      <c r="H80" s="1035" t="s">
        <v>7345</v>
      </c>
      <c r="I80" s="1034">
        <v>0</v>
      </c>
      <c r="J80" s="1032">
        <v>0</v>
      </c>
      <c r="K80" s="1032">
        <v>0</v>
      </c>
      <c r="L80" s="1032">
        <v>0</v>
      </c>
      <c r="M80" s="1032">
        <v>0</v>
      </c>
      <c r="N80" s="1040" t="s">
        <v>6865</v>
      </c>
      <c r="O80" s="1032" t="s">
        <v>7155</v>
      </c>
    </row>
    <row r="81" spans="2:15" ht="21.95" customHeight="1" x14ac:dyDescent="0.2">
      <c r="B81" s="1050">
        <v>1</v>
      </c>
      <c r="C81" s="1049" t="s">
        <v>7152</v>
      </c>
      <c r="D81" s="1037">
        <v>0</v>
      </c>
      <c r="E81" s="1045" t="s">
        <v>7349</v>
      </c>
      <c r="F81" s="1034">
        <v>0</v>
      </c>
      <c r="G81" s="1035">
        <v>0</v>
      </c>
      <c r="H81" s="1035" t="s">
        <v>7345</v>
      </c>
      <c r="I81" s="1034">
        <v>0</v>
      </c>
      <c r="J81" s="1032">
        <v>0</v>
      </c>
      <c r="K81" s="1032">
        <v>0</v>
      </c>
      <c r="L81" s="1032">
        <v>0</v>
      </c>
      <c r="M81" s="1032">
        <v>0</v>
      </c>
      <c r="N81" s="1048" t="s">
        <v>6928</v>
      </c>
      <c r="O81" s="1032" t="s">
        <v>6870</v>
      </c>
    </row>
    <row r="82" spans="2:15" ht="21.95" customHeight="1" x14ac:dyDescent="0.2">
      <c r="B82" s="1047">
        <v>1</v>
      </c>
      <c r="C82" s="1046" t="s">
        <v>7150</v>
      </c>
      <c r="D82" s="1041" t="s">
        <v>7348</v>
      </c>
      <c r="E82" s="1035">
        <v>0</v>
      </c>
      <c r="F82" s="1034">
        <v>0</v>
      </c>
      <c r="G82" s="1035">
        <v>0</v>
      </c>
      <c r="H82" s="1035">
        <v>0</v>
      </c>
      <c r="I82" s="1034" t="s">
        <v>7351</v>
      </c>
      <c r="J82" s="1032">
        <v>0</v>
      </c>
      <c r="K82" s="1032">
        <v>0</v>
      </c>
      <c r="L82" s="1032" t="s">
        <v>7357</v>
      </c>
      <c r="M82" s="1032">
        <v>0</v>
      </c>
      <c r="N82" s="1044" t="s">
        <v>6875</v>
      </c>
      <c r="O82" s="1032">
        <v>0</v>
      </c>
    </row>
    <row r="83" spans="2:15" ht="21.95" customHeight="1" x14ac:dyDescent="0.2">
      <c r="B83" s="1054">
        <v>1</v>
      </c>
      <c r="C83" s="1053" t="s">
        <v>7147</v>
      </c>
      <c r="D83" s="1037">
        <v>0</v>
      </c>
      <c r="E83" s="1035">
        <v>0</v>
      </c>
      <c r="F83" s="1036" t="s">
        <v>7346</v>
      </c>
      <c r="G83" s="1035" t="s">
        <v>7347</v>
      </c>
      <c r="H83" s="1035" t="s">
        <v>7345</v>
      </c>
      <c r="I83" s="1034">
        <v>0</v>
      </c>
      <c r="J83" s="1032">
        <v>0</v>
      </c>
      <c r="K83" s="1032">
        <v>0</v>
      </c>
      <c r="L83" s="1032" t="s">
        <v>570</v>
      </c>
      <c r="M83" s="1032" t="s">
        <v>205</v>
      </c>
      <c r="N83" s="1052" t="s">
        <v>6892</v>
      </c>
      <c r="O83" s="1032">
        <v>0</v>
      </c>
    </row>
    <row r="84" spans="2:15" ht="21.95" customHeight="1" x14ac:dyDescent="0.2">
      <c r="B84" s="1039">
        <v>1</v>
      </c>
      <c r="C84" s="1038" t="s">
        <v>7145</v>
      </c>
      <c r="D84" s="1037">
        <v>0</v>
      </c>
      <c r="E84" s="1045" t="s">
        <v>7349</v>
      </c>
      <c r="F84" s="1034">
        <v>0</v>
      </c>
      <c r="G84" s="1035">
        <v>0</v>
      </c>
      <c r="H84" s="1035" t="s">
        <v>7345</v>
      </c>
      <c r="I84" s="1034">
        <v>0</v>
      </c>
      <c r="J84" s="1032">
        <v>0</v>
      </c>
      <c r="K84" s="1032">
        <v>0</v>
      </c>
      <c r="L84" s="1032">
        <v>0</v>
      </c>
      <c r="M84" s="1032">
        <v>0</v>
      </c>
      <c r="N84" s="1033" t="s">
        <v>7047</v>
      </c>
      <c r="O84" s="1032">
        <v>0</v>
      </c>
    </row>
    <row r="85" spans="2:15" ht="21.95" customHeight="1" x14ac:dyDescent="0.2">
      <c r="B85" s="1054">
        <v>1</v>
      </c>
      <c r="C85" s="1053" t="s">
        <v>7142</v>
      </c>
      <c r="D85" s="1037">
        <v>0</v>
      </c>
      <c r="E85" s="1035">
        <v>0</v>
      </c>
      <c r="F85" s="1036" t="s">
        <v>7346</v>
      </c>
      <c r="G85" s="1035" t="s">
        <v>7347</v>
      </c>
      <c r="H85" s="1035" t="s">
        <v>7345</v>
      </c>
      <c r="I85" s="1034">
        <v>0</v>
      </c>
      <c r="J85" s="1032">
        <v>0</v>
      </c>
      <c r="K85" s="1032">
        <v>0</v>
      </c>
      <c r="L85" s="1032">
        <v>0</v>
      </c>
      <c r="M85" s="1032">
        <v>0</v>
      </c>
      <c r="N85" s="1052" t="s">
        <v>6892</v>
      </c>
      <c r="O85" s="1032">
        <v>0</v>
      </c>
    </row>
    <row r="86" spans="2:15" ht="21.95" customHeight="1" x14ac:dyDescent="0.2">
      <c r="B86" s="1088">
        <v>1</v>
      </c>
      <c r="C86" s="1087" t="s">
        <v>7140</v>
      </c>
      <c r="D86" s="1037">
        <v>0</v>
      </c>
      <c r="E86" s="1035">
        <v>0</v>
      </c>
      <c r="F86" s="1036" t="s">
        <v>7346</v>
      </c>
      <c r="G86" s="1035" t="s">
        <v>7347</v>
      </c>
      <c r="H86" s="1035" t="s">
        <v>7345</v>
      </c>
      <c r="I86" s="1034">
        <v>0</v>
      </c>
      <c r="J86" s="1032">
        <v>0</v>
      </c>
      <c r="K86" s="1032">
        <v>0</v>
      </c>
      <c r="L86" s="1032">
        <v>0</v>
      </c>
      <c r="M86" s="1032">
        <v>0</v>
      </c>
      <c r="N86" s="1086" t="s">
        <v>7139</v>
      </c>
      <c r="O86" s="1032">
        <v>0</v>
      </c>
    </row>
    <row r="87" spans="2:15" ht="21.95" customHeight="1" x14ac:dyDescent="0.2">
      <c r="B87" s="1078">
        <v>1</v>
      </c>
      <c r="C87" s="1077" t="s">
        <v>7137</v>
      </c>
      <c r="D87" s="1037">
        <v>0</v>
      </c>
      <c r="E87" s="1045" t="s">
        <v>7349</v>
      </c>
      <c r="F87" s="1034">
        <v>0</v>
      </c>
      <c r="G87" s="1035">
        <v>0</v>
      </c>
      <c r="H87" s="1035" t="s">
        <v>7345</v>
      </c>
      <c r="I87" s="1034">
        <v>0</v>
      </c>
      <c r="J87" s="1032">
        <v>0</v>
      </c>
      <c r="K87" s="1032">
        <v>0</v>
      </c>
      <c r="L87" s="1032" t="s">
        <v>570</v>
      </c>
      <c r="M87" s="1032" t="s">
        <v>205</v>
      </c>
      <c r="N87" s="1079" t="s">
        <v>7018</v>
      </c>
      <c r="O87" s="1032">
        <v>0</v>
      </c>
    </row>
    <row r="88" spans="2:15" ht="21.95" customHeight="1" x14ac:dyDescent="0.2">
      <c r="B88" s="1071">
        <v>1</v>
      </c>
      <c r="C88" s="1070" t="s">
        <v>7135</v>
      </c>
      <c r="D88" s="1037">
        <v>0</v>
      </c>
      <c r="E88" s="1035">
        <v>0</v>
      </c>
      <c r="F88" s="1036" t="s">
        <v>7346</v>
      </c>
      <c r="G88" s="1035" t="s">
        <v>7347</v>
      </c>
      <c r="H88" s="1035" t="s">
        <v>7345</v>
      </c>
      <c r="I88" s="1034">
        <v>0</v>
      </c>
      <c r="J88" s="1032">
        <v>0</v>
      </c>
      <c r="K88" s="1032">
        <v>0</v>
      </c>
      <c r="L88" s="1032">
        <v>0</v>
      </c>
      <c r="M88" s="1032">
        <v>0</v>
      </c>
      <c r="N88" s="1069" t="s">
        <v>6970</v>
      </c>
      <c r="O88" s="1032">
        <v>0</v>
      </c>
    </row>
    <row r="89" spans="2:15" ht="21.95" customHeight="1" x14ac:dyDescent="0.2">
      <c r="B89" s="1082">
        <v>1</v>
      </c>
      <c r="C89" s="1081" t="s">
        <v>7133</v>
      </c>
      <c r="D89" s="1037">
        <v>0</v>
      </c>
      <c r="E89" s="1035">
        <v>0</v>
      </c>
      <c r="F89" s="1036" t="s">
        <v>7346</v>
      </c>
      <c r="G89" s="1035" t="s">
        <v>7347</v>
      </c>
      <c r="H89" s="1035" t="s">
        <v>7345</v>
      </c>
      <c r="I89" s="1034">
        <v>0</v>
      </c>
      <c r="J89" s="1032">
        <v>0</v>
      </c>
      <c r="K89" s="1032">
        <v>0</v>
      </c>
      <c r="L89" s="1032">
        <v>0</v>
      </c>
      <c r="M89" s="1032">
        <v>0</v>
      </c>
      <c r="N89" s="1080" t="s">
        <v>7358</v>
      </c>
      <c r="O89" s="1032">
        <v>0</v>
      </c>
    </row>
    <row r="90" spans="2:15" ht="21.95" customHeight="1" x14ac:dyDescent="0.2">
      <c r="B90" s="1050">
        <v>1</v>
      </c>
      <c r="C90" s="1049" t="s">
        <v>7131</v>
      </c>
      <c r="D90" s="1037">
        <v>0</v>
      </c>
      <c r="E90" s="1045" t="s">
        <v>7349</v>
      </c>
      <c r="F90" s="1034">
        <v>0</v>
      </c>
      <c r="G90" s="1035" t="s">
        <v>7347</v>
      </c>
      <c r="H90" s="1035">
        <v>0</v>
      </c>
      <c r="I90" s="1034">
        <v>0</v>
      </c>
      <c r="J90" s="1032">
        <v>0</v>
      </c>
      <c r="K90" s="1032">
        <v>0</v>
      </c>
      <c r="L90" s="1032" t="s">
        <v>570</v>
      </c>
      <c r="M90" s="1032" t="s">
        <v>205</v>
      </c>
      <c r="N90" s="1048" t="s">
        <v>6928</v>
      </c>
      <c r="O90" s="1032" t="s">
        <v>6870</v>
      </c>
    </row>
    <row r="91" spans="2:15" ht="21.95" customHeight="1" x14ac:dyDescent="0.2">
      <c r="B91" s="1039">
        <v>1</v>
      </c>
      <c r="C91" s="1038" t="s">
        <v>7129</v>
      </c>
      <c r="D91" s="1037">
        <v>0</v>
      </c>
      <c r="E91" s="1045" t="s">
        <v>7349</v>
      </c>
      <c r="F91" s="1034">
        <v>0</v>
      </c>
      <c r="G91" s="1035">
        <v>0</v>
      </c>
      <c r="H91" s="1035" t="s">
        <v>7345</v>
      </c>
      <c r="I91" s="1034">
        <v>0</v>
      </c>
      <c r="J91" s="1032">
        <v>0</v>
      </c>
      <c r="K91" s="1032">
        <v>0</v>
      </c>
      <c r="L91" s="1032">
        <v>0</v>
      </c>
      <c r="M91" s="1032">
        <v>0</v>
      </c>
      <c r="N91" s="1033" t="s">
        <v>6858</v>
      </c>
      <c r="O91" s="1032" t="s">
        <v>6901</v>
      </c>
    </row>
    <row r="92" spans="2:15" ht="21.95" customHeight="1" x14ac:dyDescent="0.2">
      <c r="B92" s="1074">
        <v>1</v>
      </c>
      <c r="C92" s="1073" t="s">
        <v>7127</v>
      </c>
      <c r="D92" s="1041" t="s">
        <v>7348</v>
      </c>
      <c r="E92" s="1035">
        <v>0</v>
      </c>
      <c r="F92" s="1034">
        <v>0</v>
      </c>
      <c r="G92" s="1035">
        <v>0</v>
      </c>
      <c r="H92" s="1035">
        <v>0</v>
      </c>
      <c r="I92" s="1034" t="s">
        <v>7351</v>
      </c>
      <c r="J92" s="1032">
        <v>0</v>
      </c>
      <c r="K92" s="1032">
        <v>0</v>
      </c>
      <c r="L92" s="1032">
        <v>0</v>
      </c>
      <c r="M92" s="1032">
        <v>0</v>
      </c>
      <c r="N92" s="1072" t="s">
        <v>6981</v>
      </c>
      <c r="O92" s="1032">
        <v>0</v>
      </c>
    </row>
    <row r="93" spans="2:15" ht="21.95" customHeight="1" x14ac:dyDescent="0.2">
      <c r="B93" s="1078">
        <v>1</v>
      </c>
      <c r="C93" s="1077" t="s">
        <v>7124</v>
      </c>
      <c r="D93" s="1041" t="s">
        <v>7348</v>
      </c>
      <c r="E93" s="1035">
        <v>0</v>
      </c>
      <c r="F93" s="1034">
        <v>0</v>
      </c>
      <c r="G93" s="1035">
        <v>0</v>
      </c>
      <c r="H93" s="1035">
        <v>0</v>
      </c>
      <c r="I93" s="1034" t="s">
        <v>7351</v>
      </c>
      <c r="J93" s="1032" t="s">
        <v>154</v>
      </c>
      <c r="K93" s="1032">
        <v>0</v>
      </c>
      <c r="L93" s="1032">
        <v>0</v>
      </c>
      <c r="M93" s="1032">
        <v>0</v>
      </c>
      <c r="N93" s="1079" t="s">
        <v>7018</v>
      </c>
      <c r="O93" s="1032">
        <v>0</v>
      </c>
    </row>
    <row r="94" spans="2:15" ht="21.95" customHeight="1" x14ac:dyDescent="0.2">
      <c r="B94" s="1085">
        <v>1</v>
      </c>
      <c r="C94" s="1084" t="s">
        <v>7120</v>
      </c>
      <c r="D94" s="1037">
        <v>0</v>
      </c>
      <c r="E94" s="1035">
        <v>0</v>
      </c>
      <c r="F94" s="1056" t="s">
        <v>7346</v>
      </c>
      <c r="G94" s="1035" t="s">
        <v>7347</v>
      </c>
      <c r="H94" s="1035" t="s">
        <v>7345</v>
      </c>
      <c r="I94" s="1034">
        <v>0</v>
      </c>
      <c r="J94" s="1032">
        <v>0</v>
      </c>
      <c r="K94" s="1032">
        <v>0</v>
      </c>
      <c r="L94" s="1032">
        <v>0</v>
      </c>
      <c r="M94" s="1032">
        <v>0</v>
      </c>
      <c r="N94" s="1083" t="s">
        <v>7097</v>
      </c>
      <c r="O94" s="1051" t="s">
        <v>6891</v>
      </c>
    </row>
    <row r="95" spans="2:15" ht="21.95" customHeight="1" x14ac:dyDescent="0.2">
      <c r="B95" s="1058">
        <v>1</v>
      </c>
      <c r="C95" s="1057" t="s">
        <v>7118</v>
      </c>
      <c r="D95" s="1037">
        <v>0</v>
      </c>
      <c r="E95" s="1045" t="s">
        <v>7349</v>
      </c>
      <c r="F95" s="1056">
        <v>0</v>
      </c>
      <c r="G95" s="1035" t="s">
        <v>7347</v>
      </c>
      <c r="H95" s="1035" t="s">
        <v>7345</v>
      </c>
      <c r="I95" s="1034">
        <v>0</v>
      </c>
      <c r="J95" s="1032">
        <v>0</v>
      </c>
      <c r="K95" s="1032">
        <v>0</v>
      </c>
      <c r="L95" s="1032">
        <v>0</v>
      </c>
      <c r="M95" s="1032">
        <v>0</v>
      </c>
      <c r="N95" s="1055" t="s">
        <v>7015</v>
      </c>
      <c r="O95" s="1051" t="s">
        <v>6891</v>
      </c>
    </row>
    <row r="96" spans="2:15" ht="21.95" customHeight="1" x14ac:dyDescent="0.2">
      <c r="B96" s="1043">
        <v>1</v>
      </c>
      <c r="C96" s="1042" t="s">
        <v>7116</v>
      </c>
      <c r="D96" s="1037">
        <v>0</v>
      </c>
      <c r="E96" s="1045" t="s">
        <v>7349</v>
      </c>
      <c r="F96" s="1034">
        <v>0</v>
      </c>
      <c r="G96" s="1035" t="s">
        <v>7347</v>
      </c>
      <c r="H96" s="1035" t="s">
        <v>7345</v>
      </c>
      <c r="I96" s="1034">
        <v>0</v>
      </c>
      <c r="J96" s="1032">
        <v>0</v>
      </c>
      <c r="K96" s="1032">
        <v>0</v>
      </c>
      <c r="L96" s="1032">
        <v>0</v>
      </c>
      <c r="M96" s="1032">
        <v>0</v>
      </c>
      <c r="N96" s="1040" t="s">
        <v>6865</v>
      </c>
      <c r="O96" s="1051" t="s">
        <v>6891</v>
      </c>
    </row>
    <row r="97" spans="2:15" ht="21.95" customHeight="1" x14ac:dyDescent="0.2">
      <c r="B97" s="1064">
        <v>1</v>
      </c>
      <c r="C97" s="1063" t="s">
        <v>7114</v>
      </c>
      <c r="D97" s="1037">
        <v>0</v>
      </c>
      <c r="E97" s="1045" t="s">
        <v>7349</v>
      </c>
      <c r="F97" s="1034">
        <v>0</v>
      </c>
      <c r="G97" s="1035" t="s">
        <v>7347</v>
      </c>
      <c r="H97" s="1035" t="s">
        <v>7345</v>
      </c>
      <c r="I97" s="1034">
        <v>0</v>
      </c>
      <c r="J97" s="1032">
        <v>0</v>
      </c>
      <c r="K97" s="1032">
        <v>0</v>
      </c>
      <c r="L97" s="1032">
        <v>0</v>
      </c>
      <c r="M97" s="1032">
        <v>0</v>
      </c>
      <c r="N97" s="1062" t="s">
        <v>6916</v>
      </c>
      <c r="O97" s="1051" t="s">
        <v>6891</v>
      </c>
    </row>
    <row r="98" spans="2:15" ht="21.95" customHeight="1" x14ac:dyDescent="0.2">
      <c r="B98" s="1054">
        <v>1</v>
      </c>
      <c r="C98" s="1053" t="s">
        <v>7112</v>
      </c>
      <c r="D98" s="1037">
        <v>0</v>
      </c>
      <c r="E98" s="1035">
        <v>0</v>
      </c>
      <c r="F98" s="1036" t="s">
        <v>7346</v>
      </c>
      <c r="G98" s="1035" t="s">
        <v>7347</v>
      </c>
      <c r="H98" s="1035" t="s">
        <v>7345</v>
      </c>
      <c r="I98" s="1034">
        <v>0</v>
      </c>
      <c r="J98" s="1032">
        <v>0</v>
      </c>
      <c r="K98" s="1032">
        <v>0</v>
      </c>
      <c r="L98" s="1032">
        <v>0</v>
      </c>
      <c r="M98" s="1032">
        <v>0</v>
      </c>
      <c r="N98" s="1052" t="s">
        <v>6892</v>
      </c>
      <c r="O98" s="1032">
        <v>0</v>
      </c>
    </row>
    <row r="99" spans="2:15" ht="21.95" customHeight="1" x14ac:dyDescent="0.2">
      <c r="B99" s="1043">
        <v>1</v>
      </c>
      <c r="C99" s="1042" t="s">
        <v>7110</v>
      </c>
      <c r="D99" s="1037">
        <v>0</v>
      </c>
      <c r="E99" s="1035">
        <v>0</v>
      </c>
      <c r="F99" s="1036" t="s">
        <v>7346</v>
      </c>
      <c r="G99" s="1035" t="s">
        <v>7347</v>
      </c>
      <c r="H99" s="1035" t="s">
        <v>7345</v>
      </c>
      <c r="I99" s="1034">
        <v>0</v>
      </c>
      <c r="J99" s="1032">
        <v>0</v>
      </c>
      <c r="K99" s="1032">
        <v>0</v>
      </c>
      <c r="L99" s="1032">
        <v>0</v>
      </c>
      <c r="M99" s="1032" t="s">
        <v>7352</v>
      </c>
      <c r="N99" s="1040" t="s">
        <v>6865</v>
      </c>
      <c r="O99" s="1032">
        <v>0</v>
      </c>
    </row>
    <row r="100" spans="2:15" ht="21.95" customHeight="1" x14ac:dyDescent="0.2">
      <c r="B100" s="1074">
        <v>1</v>
      </c>
      <c r="C100" s="1073" t="s">
        <v>7108</v>
      </c>
      <c r="D100" s="1041" t="s">
        <v>7348</v>
      </c>
      <c r="E100" s="1035">
        <v>0</v>
      </c>
      <c r="F100" s="1034">
        <v>0</v>
      </c>
      <c r="G100" s="1035">
        <v>0</v>
      </c>
      <c r="H100" s="1035">
        <v>0</v>
      </c>
      <c r="I100" s="1034" t="s">
        <v>7351</v>
      </c>
      <c r="J100" s="1032" t="s">
        <v>154</v>
      </c>
      <c r="K100" s="1032">
        <v>0</v>
      </c>
      <c r="L100" s="1032">
        <v>0</v>
      </c>
      <c r="M100" s="1032" t="s">
        <v>205</v>
      </c>
      <c r="N100" s="1072" t="s">
        <v>6981</v>
      </c>
      <c r="O100" s="1032">
        <v>0</v>
      </c>
    </row>
    <row r="101" spans="2:15" ht="21.95" customHeight="1" x14ac:dyDescent="0.2">
      <c r="B101" s="1074">
        <v>1</v>
      </c>
      <c r="C101" s="1073" t="s">
        <v>7105</v>
      </c>
      <c r="D101" s="1041" t="s">
        <v>7348</v>
      </c>
      <c r="E101" s="1045" t="s">
        <v>7349</v>
      </c>
      <c r="F101" s="1034">
        <v>0</v>
      </c>
      <c r="G101" s="1035">
        <v>0</v>
      </c>
      <c r="H101" s="1035">
        <v>0</v>
      </c>
      <c r="I101" s="1034" t="s">
        <v>7351</v>
      </c>
      <c r="J101" s="1032">
        <v>0</v>
      </c>
      <c r="K101" s="1032">
        <v>0</v>
      </c>
      <c r="L101" s="1032">
        <v>0</v>
      </c>
      <c r="M101" s="1032">
        <v>0</v>
      </c>
      <c r="N101" s="1072" t="s">
        <v>6981</v>
      </c>
      <c r="O101" s="1032">
        <v>0</v>
      </c>
    </row>
    <row r="102" spans="2:15" ht="21.95" customHeight="1" x14ac:dyDescent="0.2">
      <c r="B102" s="1085">
        <v>1</v>
      </c>
      <c r="C102" s="1084" t="s">
        <v>7098</v>
      </c>
      <c r="D102" s="1037">
        <v>0</v>
      </c>
      <c r="E102" s="1035">
        <v>0</v>
      </c>
      <c r="F102" s="1056" t="s">
        <v>7346</v>
      </c>
      <c r="G102" s="1035" t="s">
        <v>7347</v>
      </c>
      <c r="H102" s="1035" t="s">
        <v>7345</v>
      </c>
      <c r="I102" s="1034">
        <v>0</v>
      </c>
      <c r="J102" s="1032" t="s">
        <v>154</v>
      </c>
      <c r="K102" s="1032">
        <v>0</v>
      </c>
      <c r="L102" s="1032">
        <v>0</v>
      </c>
      <c r="M102" s="1032" t="s">
        <v>205</v>
      </c>
      <c r="N102" s="1083" t="s">
        <v>7097</v>
      </c>
      <c r="O102" s="1032">
        <v>0</v>
      </c>
    </row>
    <row r="103" spans="2:15" ht="21.95" customHeight="1" x14ac:dyDescent="0.2">
      <c r="B103" s="1074">
        <v>1</v>
      </c>
      <c r="C103" s="1073" t="s">
        <v>7095</v>
      </c>
      <c r="D103" s="1041" t="s">
        <v>7348</v>
      </c>
      <c r="E103" s="1035">
        <v>0</v>
      </c>
      <c r="F103" s="1034">
        <v>0</v>
      </c>
      <c r="G103" s="1035">
        <v>0</v>
      </c>
      <c r="H103" s="1035">
        <v>0</v>
      </c>
      <c r="I103" s="1034" t="s">
        <v>7351</v>
      </c>
      <c r="J103" s="1032">
        <v>0</v>
      </c>
      <c r="K103" s="1032" t="s">
        <v>325</v>
      </c>
      <c r="L103" s="1032" t="s">
        <v>570</v>
      </c>
      <c r="M103" s="1032" t="s">
        <v>205</v>
      </c>
      <c r="N103" s="1072" t="s">
        <v>6981</v>
      </c>
      <c r="O103" s="1032">
        <v>0</v>
      </c>
    </row>
    <row r="104" spans="2:15" ht="21.95" customHeight="1" x14ac:dyDescent="0.2">
      <c r="B104" s="1039">
        <v>1</v>
      </c>
      <c r="C104" s="1038" t="s">
        <v>7093</v>
      </c>
      <c r="D104" s="1041" t="s">
        <v>7348</v>
      </c>
      <c r="E104" s="1045" t="s">
        <v>7349</v>
      </c>
      <c r="F104" s="1034">
        <v>0</v>
      </c>
      <c r="G104" s="1035">
        <v>0</v>
      </c>
      <c r="H104" s="1035">
        <v>0</v>
      </c>
      <c r="I104" s="1034" t="s">
        <v>7351</v>
      </c>
      <c r="J104" s="1032">
        <v>0</v>
      </c>
      <c r="K104" s="1032">
        <v>0</v>
      </c>
      <c r="L104" s="1032">
        <v>0</v>
      </c>
      <c r="M104" s="1032">
        <v>0</v>
      </c>
      <c r="N104" s="1033" t="s">
        <v>7047</v>
      </c>
      <c r="O104" s="1032">
        <v>0</v>
      </c>
    </row>
    <row r="105" spans="2:15" ht="21.95" customHeight="1" x14ac:dyDescent="0.2">
      <c r="B105" s="1061">
        <v>1</v>
      </c>
      <c r="C105" s="1060" t="s">
        <v>7091</v>
      </c>
      <c r="D105" s="1041" t="s">
        <v>7348</v>
      </c>
      <c r="E105" s="1035">
        <v>0</v>
      </c>
      <c r="F105" s="1056">
        <v>0</v>
      </c>
      <c r="G105" s="1035">
        <v>0</v>
      </c>
      <c r="H105" s="1035">
        <v>0</v>
      </c>
      <c r="I105" s="1034" t="s">
        <v>7351</v>
      </c>
      <c r="J105" s="1032">
        <v>0</v>
      </c>
      <c r="K105" s="1032">
        <v>0</v>
      </c>
      <c r="L105" s="1032">
        <v>0</v>
      </c>
      <c r="M105" s="1032">
        <v>0</v>
      </c>
      <c r="N105" s="1059" t="s">
        <v>7090</v>
      </c>
      <c r="O105" s="1032">
        <v>0</v>
      </c>
    </row>
    <row r="106" spans="2:15" ht="21.95" customHeight="1" x14ac:dyDescent="0.2">
      <c r="B106" s="1054">
        <v>1</v>
      </c>
      <c r="C106" s="1053" t="s">
        <v>7087</v>
      </c>
      <c r="D106" s="1037">
        <v>0</v>
      </c>
      <c r="E106" s="1045" t="s">
        <v>7349</v>
      </c>
      <c r="F106" s="1034">
        <v>0</v>
      </c>
      <c r="G106" s="1035">
        <v>0</v>
      </c>
      <c r="H106" s="1035" t="s">
        <v>7345</v>
      </c>
      <c r="I106" s="1034">
        <v>0</v>
      </c>
      <c r="J106" s="1032" t="s">
        <v>154</v>
      </c>
      <c r="K106" s="1032" t="s">
        <v>7359</v>
      </c>
      <c r="L106" s="1032">
        <v>0</v>
      </c>
      <c r="M106" s="1032" t="s">
        <v>205</v>
      </c>
      <c r="N106" s="1052" t="s">
        <v>6892</v>
      </c>
      <c r="O106" s="1032" t="s">
        <v>6901</v>
      </c>
    </row>
    <row r="107" spans="2:15" ht="21.95" customHeight="1" x14ac:dyDescent="0.2">
      <c r="B107" s="1043">
        <v>1</v>
      </c>
      <c r="C107" s="1042" t="s">
        <v>7083</v>
      </c>
      <c r="D107" s="1041" t="s">
        <v>7348</v>
      </c>
      <c r="E107" s="1035">
        <v>0</v>
      </c>
      <c r="F107" s="1034">
        <v>0</v>
      </c>
      <c r="G107" s="1035">
        <v>0</v>
      </c>
      <c r="H107" s="1035">
        <v>0</v>
      </c>
      <c r="I107" s="1034" t="s">
        <v>7351</v>
      </c>
      <c r="J107" s="1032">
        <v>0</v>
      </c>
      <c r="K107" s="1032" t="s">
        <v>325</v>
      </c>
      <c r="L107" s="1032" t="s">
        <v>570</v>
      </c>
      <c r="M107" s="1032">
        <v>0</v>
      </c>
      <c r="N107" s="1040" t="s">
        <v>6865</v>
      </c>
      <c r="O107" s="1032">
        <v>0</v>
      </c>
    </row>
    <row r="108" spans="2:15" ht="21.95" customHeight="1" x14ac:dyDescent="0.2">
      <c r="B108" s="1058">
        <v>1</v>
      </c>
      <c r="C108" s="1057" t="s">
        <v>7081</v>
      </c>
      <c r="D108" s="1041" t="s">
        <v>7348</v>
      </c>
      <c r="E108" s="1035">
        <v>0</v>
      </c>
      <c r="F108" s="1056">
        <v>0</v>
      </c>
      <c r="G108" s="1035" t="s">
        <v>7347</v>
      </c>
      <c r="H108" s="1035">
        <v>0</v>
      </c>
      <c r="I108" s="1034" t="s">
        <v>7351</v>
      </c>
      <c r="J108" s="1032" t="s">
        <v>154</v>
      </c>
      <c r="K108" s="1032">
        <v>0</v>
      </c>
      <c r="L108" s="1032">
        <v>0</v>
      </c>
      <c r="M108" s="1032" t="s">
        <v>7352</v>
      </c>
      <c r="N108" s="1055" t="s">
        <v>7015</v>
      </c>
      <c r="O108" s="1032">
        <v>0</v>
      </c>
    </row>
    <row r="109" spans="2:15" ht="21.95" customHeight="1" x14ac:dyDescent="0.2">
      <c r="B109" s="1054">
        <v>1</v>
      </c>
      <c r="C109" s="1053" t="s">
        <v>7077</v>
      </c>
      <c r="D109" s="1041" t="s">
        <v>7348</v>
      </c>
      <c r="E109" s="1035">
        <v>0</v>
      </c>
      <c r="F109" s="1034">
        <v>0</v>
      </c>
      <c r="G109" s="1032" t="s">
        <v>7360</v>
      </c>
      <c r="H109" s="1035" t="s">
        <v>7345</v>
      </c>
      <c r="I109" s="1034">
        <v>0</v>
      </c>
      <c r="J109" s="1032">
        <v>0</v>
      </c>
      <c r="K109" s="1032" t="s">
        <v>7355</v>
      </c>
      <c r="L109" s="1032" t="s">
        <v>7356</v>
      </c>
      <c r="M109" s="1032" t="s">
        <v>7353</v>
      </c>
      <c r="N109" s="1052" t="s">
        <v>6892</v>
      </c>
      <c r="O109" s="1032" t="s">
        <v>7076</v>
      </c>
    </row>
    <row r="110" spans="2:15" ht="21.95" customHeight="1" x14ac:dyDescent="0.2">
      <c r="B110" s="1054">
        <v>1</v>
      </c>
      <c r="C110" s="1053" t="s">
        <v>7073</v>
      </c>
      <c r="D110" s="1041" t="s">
        <v>7348</v>
      </c>
      <c r="E110" s="1035">
        <v>0</v>
      </c>
      <c r="F110" s="1034">
        <v>0</v>
      </c>
      <c r="G110" s="1035" t="s">
        <v>7347</v>
      </c>
      <c r="H110" s="1035">
        <v>0</v>
      </c>
      <c r="I110" s="1034">
        <v>0</v>
      </c>
      <c r="J110" s="1032">
        <v>0</v>
      </c>
      <c r="K110" s="1032" t="s">
        <v>7359</v>
      </c>
      <c r="L110" s="1032">
        <v>0</v>
      </c>
      <c r="M110" s="1032">
        <v>0</v>
      </c>
      <c r="N110" s="1052" t="s">
        <v>6892</v>
      </c>
      <c r="O110" s="1032">
        <v>0</v>
      </c>
    </row>
    <row r="111" spans="2:15" ht="21.95" customHeight="1" x14ac:dyDescent="0.2">
      <c r="B111" s="1082">
        <v>1</v>
      </c>
      <c r="C111" s="1081" t="s">
        <v>7068</v>
      </c>
      <c r="D111" s="1041" t="s">
        <v>7348</v>
      </c>
      <c r="E111" s="1035">
        <v>0</v>
      </c>
      <c r="F111" s="1034">
        <v>0</v>
      </c>
      <c r="G111" s="1035">
        <v>0</v>
      </c>
      <c r="H111" s="1035">
        <v>0</v>
      </c>
      <c r="I111" s="1034" t="s">
        <v>7351</v>
      </c>
      <c r="J111" s="1032" t="s">
        <v>7354</v>
      </c>
      <c r="K111" s="1032" t="s">
        <v>7355</v>
      </c>
      <c r="L111" s="1032" t="s">
        <v>7356</v>
      </c>
      <c r="M111" s="1032">
        <v>0</v>
      </c>
      <c r="N111" s="1080" t="s">
        <v>7358</v>
      </c>
      <c r="O111" s="1032">
        <v>0</v>
      </c>
    </row>
    <row r="112" spans="2:15" ht="21.95" customHeight="1" x14ac:dyDescent="0.2">
      <c r="B112" s="1039">
        <v>1</v>
      </c>
      <c r="C112" s="1038" t="s">
        <v>7064</v>
      </c>
      <c r="D112" s="1041" t="s">
        <v>7348</v>
      </c>
      <c r="E112" s="1035">
        <v>0</v>
      </c>
      <c r="F112" s="1034">
        <v>0</v>
      </c>
      <c r="G112" s="1035" t="s">
        <v>7347</v>
      </c>
      <c r="H112" s="1035">
        <v>0</v>
      </c>
      <c r="I112" s="1034" t="s">
        <v>7351</v>
      </c>
      <c r="J112" s="1032">
        <v>0</v>
      </c>
      <c r="K112" s="1032" t="s">
        <v>7355</v>
      </c>
      <c r="L112" s="1032" t="s">
        <v>7356</v>
      </c>
      <c r="M112" s="1032" t="s">
        <v>7353</v>
      </c>
      <c r="N112" s="1033" t="s">
        <v>7047</v>
      </c>
      <c r="O112" s="1032">
        <v>0</v>
      </c>
    </row>
    <row r="113" spans="2:15" ht="21.95" customHeight="1" x14ac:dyDescent="0.2">
      <c r="B113" s="1054">
        <v>1</v>
      </c>
      <c r="C113" s="1053" t="s">
        <v>7061</v>
      </c>
      <c r="D113" s="1037">
        <v>0</v>
      </c>
      <c r="E113" s="1045" t="s">
        <v>7349</v>
      </c>
      <c r="F113" s="1034">
        <v>0</v>
      </c>
      <c r="G113" s="1035">
        <v>0</v>
      </c>
      <c r="H113" s="1035" t="s">
        <v>7345</v>
      </c>
      <c r="I113" s="1034">
        <v>0</v>
      </c>
      <c r="J113" s="1032">
        <v>0</v>
      </c>
      <c r="K113" s="1032">
        <v>0</v>
      </c>
      <c r="L113" s="1032">
        <v>0</v>
      </c>
      <c r="M113" s="1032">
        <v>0</v>
      </c>
      <c r="N113" s="1052" t="s">
        <v>6892</v>
      </c>
      <c r="O113" s="1032" t="s">
        <v>6901</v>
      </c>
    </row>
    <row r="114" spans="2:15" ht="21.95" customHeight="1" x14ac:dyDescent="0.2">
      <c r="B114" s="1039">
        <v>1</v>
      </c>
      <c r="C114" s="1038" t="s">
        <v>7059</v>
      </c>
      <c r="D114" s="1041" t="s">
        <v>7348</v>
      </c>
      <c r="E114" s="1035">
        <v>0</v>
      </c>
      <c r="F114" s="1034">
        <v>0</v>
      </c>
      <c r="G114" s="1035">
        <v>0</v>
      </c>
      <c r="H114" s="1035">
        <v>0</v>
      </c>
      <c r="I114" s="1034" t="s">
        <v>7351</v>
      </c>
      <c r="J114" s="1032" t="s">
        <v>7350</v>
      </c>
      <c r="K114" s="1032">
        <v>0</v>
      </c>
      <c r="L114" s="1032">
        <v>0</v>
      </c>
      <c r="M114" s="1032">
        <v>0</v>
      </c>
      <c r="N114" s="1033" t="s">
        <v>6858</v>
      </c>
      <c r="O114" s="1032">
        <v>0</v>
      </c>
    </row>
    <row r="115" spans="2:15" ht="21.95" customHeight="1" x14ac:dyDescent="0.2">
      <c r="B115" s="1047">
        <v>1</v>
      </c>
      <c r="C115" s="1046" t="s">
        <v>7056</v>
      </c>
      <c r="D115" s="1041" t="s">
        <v>7348</v>
      </c>
      <c r="E115" s="1035">
        <v>0</v>
      </c>
      <c r="F115" s="1034">
        <v>0</v>
      </c>
      <c r="G115" s="1035">
        <v>0</v>
      </c>
      <c r="H115" s="1035">
        <v>0</v>
      </c>
      <c r="I115" s="1034" t="s">
        <v>7351</v>
      </c>
      <c r="J115" s="1032">
        <v>0</v>
      </c>
      <c r="K115" s="1032">
        <v>0</v>
      </c>
      <c r="L115" s="1032">
        <v>0</v>
      </c>
      <c r="M115" s="1032">
        <v>0</v>
      </c>
      <c r="N115" s="1044" t="s">
        <v>6875</v>
      </c>
      <c r="O115" s="1032">
        <v>0</v>
      </c>
    </row>
    <row r="116" spans="2:15" ht="21.95" customHeight="1" x14ac:dyDescent="0.2">
      <c r="B116" s="1082">
        <v>1</v>
      </c>
      <c r="C116" s="1081" t="s">
        <v>7054</v>
      </c>
      <c r="D116" s="1037">
        <v>0</v>
      </c>
      <c r="E116" s="1045" t="s">
        <v>7349</v>
      </c>
      <c r="F116" s="1034">
        <v>0</v>
      </c>
      <c r="G116" s="1035">
        <v>0</v>
      </c>
      <c r="H116" s="1035" t="s">
        <v>7345</v>
      </c>
      <c r="I116" s="1034">
        <v>0</v>
      </c>
      <c r="J116" s="1032">
        <v>0</v>
      </c>
      <c r="K116" s="1032">
        <v>0</v>
      </c>
      <c r="L116" s="1032">
        <v>0</v>
      </c>
      <c r="M116" s="1032">
        <v>0</v>
      </c>
      <c r="N116" s="1080" t="s">
        <v>7067</v>
      </c>
      <c r="O116" s="1032" t="s">
        <v>6857</v>
      </c>
    </row>
    <row r="117" spans="2:15" ht="21.95" customHeight="1" x14ac:dyDescent="0.2">
      <c r="B117" s="1054">
        <v>1</v>
      </c>
      <c r="C117" s="1053" t="s">
        <v>7052</v>
      </c>
      <c r="D117" s="1037">
        <v>0</v>
      </c>
      <c r="E117" s="1035">
        <v>0</v>
      </c>
      <c r="F117" s="1036" t="s">
        <v>7346</v>
      </c>
      <c r="G117" s="1035" t="s">
        <v>7347</v>
      </c>
      <c r="H117" s="1035" t="s">
        <v>7345</v>
      </c>
      <c r="I117" s="1034">
        <v>0</v>
      </c>
      <c r="J117" s="1032">
        <v>0</v>
      </c>
      <c r="K117" s="1032">
        <v>0</v>
      </c>
      <c r="L117" s="1032">
        <v>0</v>
      </c>
      <c r="M117" s="1032">
        <v>0</v>
      </c>
      <c r="N117" s="1065" t="s">
        <v>6892</v>
      </c>
      <c r="O117" s="1032">
        <v>0</v>
      </c>
    </row>
    <row r="118" spans="2:15" ht="21.95" customHeight="1" x14ac:dyDescent="0.2">
      <c r="B118" s="1064">
        <v>1</v>
      </c>
      <c r="C118" s="1063" t="s">
        <v>7050</v>
      </c>
      <c r="D118" s="1037">
        <v>0</v>
      </c>
      <c r="E118" s="1045" t="s">
        <v>7349</v>
      </c>
      <c r="F118" s="1034">
        <v>0</v>
      </c>
      <c r="G118" s="1035">
        <v>0</v>
      </c>
      <c r="H118" s="1035" t="s">
        <v>7345</v>
      </c>
      <c r="I118" s="1034">
        <v>0</v>
      </c>
      <c r="J118" s="1032">
        <v>0</v>
      </c>
      <c r="K118" s="1032">
        <v>0</v>
      </c>
      <c r="L118" s="1032">
        <v>0</v>
      </c>
      <c r="M118" s="1032">
        <v>0</v>
      </c>
      <c r="N118" s="1062" t="s">
        <v>6916</v>
      </c>
      <c r="O118" s="1032" t="s">
        <v>6870</v>
      </c>
    </row>
    <row r="119" spans="2:15" ht="21.95" customHeight="1" x14ac:dyDescent="0.2">
      <c r="B119" s="1039">
        <v>1</v>
      </c>
      <c r="C119" s="1038" t="s">
        <v>7048</v>
      </c>
      <c r="D119" s="1041" t="s">
        <v>7348</v>
      </c>
      <c r="E119" s="1045" t="s">
        <v>7349</v>
      </c>
      <c r="F119" s="1034">
        <v>0</v>
      </c>
      <c r="G119" s="1035">
        <v>0</v>
      </c>
      <c r="H119" s="1035">
        <v>0</v>
      </c>
      <c r="I119" s="1034" t="s">
        <v>7351</v>
      </c>
      <c r="J119" s="1032">
        <v>0</v>
      </c>
      <c r="K119" s="1032">
        <v>0</v>
      </c>
      <c r="L119" s="1032">
        <v>0</v>
      </c>
      <c r="M119" s="1032">
        <v>0</v>
      </c>
      <c r="N119" s="1033" t="s">
        <v>7047</v>
      </c>
      <c r="O119" s="1032">
        <v>0</v>
      </c>
    </row>
    <row r="120" spans="2:15" ht="21.95" customHeight="1" x14ac:dyDescent="0.2">
      <c r="B120" s="1078">
        <v>1</v>
      </c>
      <c r="C120" s="1077" t="s">
        <v>7044</v>
      </c>
      <c r="D120" s="1037">
        <v>0</v>
      </c>
      <c r="E120" s="1035">
        <v>0</v>
      </c>
      <c r="F120" s="1036" t="s">
        <v>7346</v>
      </c>
      <c r="G120" s="1035">
        <v>0</v>
      </c>
      <c r="H120" s="1035" t="s">
        <v>7345</v>
      </c>
      <c r="I120" s="1034">
        <v>0</v>
      </c>
      <c r="J120" s="1032">
        <v>0</v>
      </c>
      <c r="K120" s="1032" t="s">
        <v>325</v>
      </c>
      <c r="L120" s="1032" t="s">
        <v>570</v>
      </c>
      <c r="M120" s="1032">
        <v>0</v>
      </c>
      <c r="N120" s="1079" t="s">
        <v>7018</v>
      </c>
      <c r="O120" s="1032">
        <v>0</v>
      </c>
    </row>
    <row r="121" spans="2:15" ht="21.95" customHeight="1" x14ac:dyDescent="0.2">
      <c r="B121" s="1054">
        <v>1</v>
      </c>
      <c r="C121" s="1053" t="s">
        <v>7040</v>
      </c>
      <c r="D121" s="1037">
        <v>0</v>
      </c>
      <c r="E121" s="1045" t="s">
        <v>7349</v>
      </c>
      <c r="F121" s="1034">
        <v>0</v>
      </c>
      <c r="G121" s="1035" t="s">
        <v>7347</v>
      </c>
      <c r="H121" s="1035" t="s">
        <v>7345</v>
      </c>
      <c r="I121" s="1034">
        <v>0</v>
      </c>
      <c r="J121" s="1032" t="s">
        <v>154</v>
      </c>
      <c r="K121" s="1032" t="s">
        <v>325</v>
      </c>
      <c r="L121" s="1032" t="s">
        <v>570</v>
      </c>
      <c r="M121" s="1032" t="s">
        <v>205</v>
      </c>
      <c r="N121" s="1052" t="s">
        <v>6892</v>
      </c>
      <c r="O121" s="1032">
        <v>0</v>
      </c>
    </row>
    <row r="122" spans="2:15" ht="21.95" customHeight="1" x14ac:dyDescent="0.2">
      <c r="B122" s="1078">
        <v>1</v>
      </c>
      <c r="C122" s="1077" t="s">
        <v>7038</v>
      </c>
      <c r="D122" s="1037">
        <v>0</v>
      </c>
      <c r="E122" s="1045" t="s">
        <v>7349</v>
      </c>
      <c r="F122" s="1034">
        <v>0</v>
      </c>
      <c r="G122" s="1035" t="s">
        <v>7347</v>
      </c>
      <c r="H122" s="1035">
        <v>0</v>
      </c>
      <c r="I122" s="1034">
        <v>0</v>
      </c>
      <c r="J122" s="1032" t="s">
        <v>154</v>
      </c>
      <c r="K122" s="1032" t="s">
        <v>325</v>
      </c>
      <c r="L122" s="1032" t="s">
        <v>570</v>
      </c>
      <c r="M122" s="1032" t="s">
        <v>205</v>
      </c>
      <c r="N122" s="1079" t="s">
        <v>7018</v>
      </c>
      <c r="O122" s="1032">
        <v>0</v>
      </c>
    </row>
    <row r="123" spans="2:15" ht="21.95" customHeight="1" x14ac:dyDescent="0.2">
      <c r="B123" s="1039">
        <v>1</v>
      </c>
      <c r="C123" s="1038" t="s">
        <v>7034</v>
      </c>
      <c r="D123" s="1041" t="s">
        <v>7348</v>
      </c>
      <c r="E123" s="1045" t="s">
        <v>7349</v>
      </c>
      <c r="F123" s="1034">
        <v>0</v>
      </c>
      <c r="G123" s="1035" t="s">
        <v>7347</v>
      </c>
      <c r="H123" s="1035">
        <v>0</v>
      </c>
      <c r="I123" s="1034" t="s">
        <v>7351</v>
      </c>
      <c r="J123" s="1032" t="s">
        <v>7350</v>
      </c>
      <c r="K123" s="1032">
        <v>0</v>
      </c>
      <c r="L123" s="1032">
        <v>0</v>
      </c>
      <c r="M123" s="1032">
        <v>0</v>
      </c>
      <c r="N123" s="1033" t="s">
        <v>6858</v>
      </c>
      <c r="O123" s="1032">
        <v>0</v>
      </c>
    </row>
    <row r="124" spans="2:15" ht="21.95" customHeight="1" x14ac:dyDescent="0.2">
      <c r="B124" s="1039">
        <v>1</v>
      </c>
      <c r="C124" s="1038" t="s">
        <v>7031</v>
      </c>
      <c r="D124" s="1041" t="s">
        <v>7348</v>
      </c>
      <c r="E124" s="1035">
        <v>0</v>
      </c>
      <c r="F124" s="1034">
        <v>0</v>
      </c>
      <c r="G124" s="1035">
        <v>0</v>
      </c>
      <c r="H124" s="1035">
        <v>0</v>
      </c>
      <c r="I124" s="1034" t="s">
        <v>7351</v>
      </c>
      <c r="J124" s="1032">
        <v>0</v>
      </c>
      <c r="K124" s="1032">
        <v>0</v>
      </c>
      <c r="L124" s="1032">
        <v>0</v>
      </c>
      <c r="M124" s="1032" t="s">
        <v>7352</v>
      </c>
      <c r="N124" s="1033" t="s">
        <v>6858</v>
      </c>
      <c r="O124" s="1032">
        <v>0</v>
      </c>
    </row>
    <row r="125" spans="2:15" ht="21.95" customHeight="1" x14ac:dyDescent="0.2">
      <c r="B125" s="1039">
        <v>1</v>
      </c>
      <c r="C125" s="1038" t="s">
        <v>7028</v>
      </c>
      <c r="D125" s="1041" t="s">
        <v>7348</v>
      </c>
      <c r="E125" s="1035">
        <v>0</v>
      </c>
      <c r="F125" s="1034">
        <v>0</v>
      </c>
      <c r="G125" s="1035">
        <v>0</v>
      </c>
      <c r="H125" s="1035">
        <v>0</v>
      </c>
      <c r="I125" s="1034" t="s">
        <v>7351</v>
      </c>
      <c r="J125" s="1032">
        <v>0</v>
      </c>
      <c r="K125" s="1032">
        <v>0</v>
      </c>
      <c r="L125" s="1032" t="s">
        <v>7357</v>
      </c>
      <c r="M125" s="1032">
        <v>0</v>
      </c>
      <c r="N125" s="1033" t="s">
        <v>6858</v>
      </c>
      <c r="O125" s="1032">
        <v>0</v>
      </c>
    </row>
    <row r="126" spans="2:15" ht="21.95" customHeight="1" x14ac:dyDescent="0.2">
      <c r="B126" s="1039">
        <v>1</v>
      </c>
      <c r="C126" s="1038" t="s">
        <v>7024</v>
      </c>
      <c r="D126" s="1041" t="s">
        <v>7348</v>
      </c>
      <c r="E126" s="1035">
        <v>0</v>
      </c>
      <c r="F126" s="1034">
        <v>0</v>
      </c>
      <c r="G126" s="1035">
        <v>0</v>
      </c>
      <c r="H126" s="1035">
        <v>0</v>
      </c>
      <c r="I126" s="1034" t="s">
        <v>7351</v>
      </c>
      <c r="J126" s="1032" t="s">
        <v>154</v>
      </c>
      <c r="K126" s="1032">
        <v>0</v>
      </c>
      <c r="L126" s="1032">
        <v>0</v>
      </c>
      <c r="M126" s="1032" t="s">
        <v>205</v>
      </c>
      <c r="N126" s="1033" t="s">
        <v>6858</v>
      </c>
      <c r="O126" s="1032">
        <v>0</v>
      </c>
    </row>
    <row r="127" spans="2:15" ht="21.95" customHeight="1" x14ac:dyDescent="0.2">
      <c r="B127" s="1039">
        <v>1</v>
      </c>
      <c r="C127" s="1038" t="s">
        <v>7021</v>
      </c>
      <c r="D127" s="1041" t="s">
        <v>7348</v>
      </c>
      <c r="E127" s="1035">
        <v>0</v>
      </c>
      <c r="F127" s="1034">
        <v>0</v>
      </c>
      <c r="G127" s="1035">
        <v>0</v>
      </c>
      <c r="H127" s="1035">
        <v>0</v>
      </c>
      <c r="I127" s="1034" t="s">
        <v>7351</v>
      </c>
      <c r="J127" s="1032">
        <v>0</v>
      </c>
      <c r="K127" s="1032">
        <v>0</v>
      </c>
      <c r="L127" s="1032" t="s">
        <v>570</v>
      </c>
      <c r="M127" s="1032" t="s">
        <v>205</v>
      </c>
      <c r="N127" s="1033" t="s">
        <v>6858</v>
      </c>
      <c r="O127" s="1032">
        <v>0</v>
      </c>
    </row>
    <row r="128" spans="2:15" ht="21.95" customHeight="1" x14ac:dyDescent="0.2">
      <c r="B128" s="1078">
        <v>1</v>
      </c>
      <c r="C128" s="1077" t="s">
        <v>7019</v>
      </c>
      <c r="D128" s="1037">
        <v>0</v>
      </c>
      <c r="E128" s="1035">
        <v>0</v>
      </c>
      <c r="F128" s="1036" t="s">
        <v>7346</v>
      </c>
      <c r="G128" s="1035">
        <v>0</v>
      </c>
      <c r="H128" s="1035" t="s">
        <v>7345</v>
      </c>
      <c r="I128" s="1034">
        <v>0</v>
      </c>
      <c r="J128" s="1032">
        <v>0</v>
      </c>
      <c r="K128" s="1032">
        <v>0</v>
      </c>
      <c r="L128" s="1032">
        <v>0</v>
      </c>
      <c r="M128" s="1032">
        <v>0</v>
      </c>
      <c r="N128" s="1076" t="s">
        <v>7018</v>
      </c>
      <c r="O128" s="1032">
        <v>0</v>
      </c>
    </row>
    <row r="129" spans="2:15" ht="21.95" customHeight="1" x14ac:dyDescent="0.2">
      <c r="B129" s="1058">
        <v>1</v>
      </c>
      <c r="C129" s="1057" t="s">
        <v>7016</v>
      </c>
      <c r="D129" s="1037">
        <v>0</v>
      </c>
      <c r="E129" s="1035">
        <v>0</v>
      </c>
      <c r="F129" s="1056" t="s">
        <v>7346</v>
      </c>
      <c r="G129" s="1035" t="s">
        <v>7347</v>
      </c>
      <c r="H129" s="1035" t="s">
        <v>7345</v>
      </c>
      <c r="I129" s="1034">
        <v>0</v>
      </c>
      <c r="J129" s="1032">
        <v>0</v>
      </c>
      <c r="K129" s="1032">
        <v>0</v>
      </c>
      <c r="L129" s="1032">
        <v>0</v>
      </c>
      <c r="M129" s="1032">
        <v>0</v>
      </c>
      <c r="N129" s="1055" t="s">
        <v>7015</v>
      </c>
      <c r="O129" s="1032">
        <v>0</v>
      </c>
    </row>
    <row r="130" spans="2:15" ht="21.95" customHeight="1" x14ac:dyDescent="0.2">
      <c r="B130" s="1043">
        <v>1</v>
      </c>
      <c r="C130" s="1042" t="s">
        <v>7013</v>
      </c>
      <c r="D130" s="1041" t="s">
        <v>7348</v>
      </c>
      <c r="E130" s="1035">
        <v>0</v>
      </c>
      <c r="F130" s="1034">
        <v>0</v>
      </c>
      <c r="G130" s="1035" t="s">
        <v>7347</v>
      </c>
      <c r="H130" s="1035" t="s">
        <v>7345</v>
      </c>
      <c r="I130" s="1034">
        <v>0</v>
      </c>
      <c r="J130" s="1032">
        <v>0</v>
      </c>
      <c r="K130" s="1032">
        <v>0</v>
      </c>
      <c r="L130" s="1032" t="s">
        <v>570</v>
      </c>
      <c r="M130" s="1032" t="s">
        <v>205</v>
      </c>
      <c r="N130" s="1040" t="s">
        <v>6865</v>
      </c>
      <c r="O130" s="1032" t="s">
        <v>6870</v>
      </c>
    </row>
    <row r="131" spans="2:15" ht="21.95" customHeight="1" x14ac:dyDescent="0.2">
      <c r="B131" s="1047">
        <v>1</v>
      </c>
      <c r="C131" s="1046" t="s">
        <v>7011</v>
      </c>
      <c r="D131" s="1041" t="s">
        <v>7348</v>
      </c>
      <c r="E131" s="1045" t="s">
        <v>7349</v>
      </c>
      <c r="F131" s="1034">
        <v>0</v>
      </c>
      <c r="G131" s="1035">
        <v>0</v>
      </c>
      <c r="H131" s="1035" t="s">
        <v>7345</v>
      </c>
      <c r="I131" s="1034">
        <v>0</v>
      </c>
      <c r="J131" s="1032">
        <v>0</v>
      </c>
      <c r="K131" s="1032">
        <v>0</v>
      </c>
      <c r="L131" s="1032" t="s">
        <v>570</v>
      </c>
      <c r="M131" s="1032" t="s">
        <v>205</v>
      </c>
      <c r="N131" s="1044" t="s">
        <v>6875</v>
      </c>
      <c r="O131" s="1032" t="s">
        <v>6870</v>
      </c>
    </row>
    <row r="132" spans="2:15" ht="21.95" customHeight="1" x14ac:dyDescent="0.2">
      <c r="B132" s="1050">
        <v>1</v>
      </c>
      <c r="C132" s="1049" t="s">
        <v>7008</v>
      </c>
      <c r="D132" s="1041" t="s">
        <v>7348</v>
      </c>
      <c r="E132" s="1045" t="s">
        <v>7349</v>
      </c>
      <c r="F132" s="1034">
        <v>0</v>
      </c>
      <c r="G132" s="1035" t="s">
        <v>7347</v>
      </c>
      <c r="H132" s="1035" t="s">
        <v>7345</v>
      </c>
      <c r="I132" s="1034">
        <v>0</v>
      </c>
      <c r="J132" s="1032">
        <v>0</v>
      </c>
      <c r="K132" s="1032">
        <v>0</v>
      </c>
      <c r="L132" s="1032" t="s">
        <v>570</v>
      </c>
      <c r="M132" s="1032" t="s">
        <v>205</v>
      </c>
      <c r="N132" s="1048" t="s">
        <v>6928</v>
      </c>
      <c r="O132" s="1032" t="s">
        <v>6870</v>
      </c>
    </row>
    <row r="133" spans="2:15" ht="21.95" customHeight="1" x14ac:dyDescent="0.2">
      <c r="B133" s="1039">
        <v>1</v>
      </c>
      <c r="C133" s="1038" t="s">
        <v>7005</v>
      </c>
      <c r="D133" s="1037">
        <v>0</v>
      </c>
      <c r="E133" s="1035">
        <v>0</v>
      </c>
      <c r="F133" s="1036" t="s">
        <v>7346</v>
      </c>
      <c r="G133" s="1035">
        <v>0</v>
      </c>
      <c r="H133" s="1035" t="s">
        <v>7345</v>
      </c>
      <c r="I133" s="1034">
        <v>0</v>
      </c>
      <c r="J133" s="1032">
        <v>0</v>
      </c>
      <c r="K133" s="1032">
        <v>0</v>
      </c>
      <c r="L133" s="1032">
        <v>0</v>
      </c>
      <c r="M133" s="1032">
        <v>0</v>
      </c>
      <c r="N133" s="1075" t="s">
        <v>6858</v>
      </c>
      <c r="O133" s="1032">
        <v>0</v>
      </c>
    </row>
    <row r="134" spans="2:15" ht="21.95" customHeight="1" x14ac:dyDescent="0.2">
      <c r="B134" s="1039">
        <v>1</v>
      </c>
      <c r="C134" s="1038" t="s">
        <v>7003</v>
      </c>
      <c r="D134" s="1041" t="s">
        <v>7348</v>
      </c>
      <c r="E134" s="1045" t="s">
        <v>7349</v>
      </c>
      <c r="F134" s="1034">
        <v>0</v>
      </c>
      <c r="G134" s="1035" t="s">
        <v>7347</v>
      </c>
      <c r="H134" s="1035">
        <v>0</v>
      </c>
      <c r="I134" s="1034" t="s">
        <v>7351</v>
      </c>
      <c r="J134" s="1032" t="s">
        <v>7354</v>
      </c>
      <c r="K134" s="1032" t="s">
        <v>7355</v>
      </c>
      <c r="L134" s="1032" t="s">
        <v>7356</v>
      </c>
      <c r="M134" s="1032" t="s">
        <v>7353</v>
      </c>
      <c r="N134" s="1033" t="s">
        <v>6858</v>
      </c>
      <c r="O134" s="1032">
        <v>0</v>
      </c>
    </row>
    <row r="135" spans="2:15" ht="21.95" customHeight="1" x14ac:dyDescent="0.2">
      <c r="B135" s="1039">
        <v>1</v>
      </c>
      <c r="C135" s="1038" t="s">
        <v>6998</v>
      </c>
      <c r="D135" s="1041" t="s">
        <v>7348</v>
      </c>
      <c r="E135" s="1035">
        <v>0</v>
      </c>
      <c r="F135" s="1034">
        <v>0</v>
      </c>
      <c r="G135" s="1035">
        <v>0</v>
      </c>
      <c r="H135" s="1035">
        <v>0</v>
      </c>
      <c r="I135" s="1034" t="s">
        <v>7351</v>
      </c>
      <c r="J135" s="1032" t="s">
        <v>154</v>
      </c>
      <c r="K135" s="1032">
        <v>0</v>
      </c>
      <c r="L135" s="1032">
        <v>0</v>
      </c>
      <c r="M135" s="1032" t="s">
        <v>205</v>
      </c>
      <c r="N135" s="1033" t="s">
        <v>6858</v>
      </c>
      <c r="O135" s="1032">
        <v>0</v>
      </c>
    </row>
    <row r="136" spans="2:15" ht="21.95" customHeight="1" x14ac:dyDescent="0.2">
      <c r="B136" s="1039">
        <v>1</v>
      </c>
      <c r="C136" s="1038" t="s">
        <v>6995</v>
      </c>
      <c r="D136" s="1037">
        <v>0</v>
      </c>
      <c r="E136" s="1035">
        <v>0</v>
      </c>
      <c r="F136" s="1036" t="s">
        <v>7346</v>
      </c>
      <c r="G136" s="1035" t="s">
        <v>7347</v>
      </c>
      <c r="H136" s="1035" t="s">
        <v>7345</v>
      </c>
      <c r="I136" s="1034">
        <v>0</v>
      </c>
      <c r="J136" s="1032" t="s">
        <v>7354</v>
      </c>
      <c r="K136" s="1032" t="s">
        <v>325</v>
      </c>
      <c r="L136" s="1032" t="s">
        <v>570</v>
      </c>
      <c r="M136" s="1032" t="s">
        <v>7353</v>
      </c>
      <c r="N136" s="1033" t="s">
        <v>6858</v>
      </c>
      <c r="O136" s="1032" t="s">
        <v>6857</v>
      </c>
    </row>
    <row r="137" spans="2:15" ht="21.95" customHeight="1" x14ac:dyDescent="0.2">
      <c r="B137" s="1039">
        <v>1</v>
      </c>
      <c r="C137" s="1038" t="s">
        <v>6992</v>
      </c>
      <c r="D137" s="1041" t="s">
        <v>7348</v>
      </c>
      <c r="E137" s="1035">
        <v>0</v>
      </c>
      <c r="F137" s="1034">
        <v>0</v>
      </c>
      <c r="G137" s="1035" t="s">
        <v>7347</v>
      </c>
      <c r="H137" s="1035">
        <v>0</v>
      </c>
      <c r="I137" s="1034" t="s">
        <v>7351</v>
      </c>
      <c r="J137" s="1032" t="s">
        <v>7354</v>
      </c>
      <c r="K137" s="1032" t="s">
        <v>7355</v>
      </c>
      <c r="L137" s="1032">
        <v>0</v>
      </c>
      <c r="M137" s="1032" t="s">
        <v>7353</v>
      </c>
      <c r="N137" s="1033" t="s">
        <v>6858</v>
      </c>
      <c r="O137" s="1032">
        <v>0</v>
      </c>
    </row>
    <row r="138" spans="2:15" ht="21.95" customHeight="1" x14ac:dyDescent="0.2">
      <c r="B138" s="1064">
        <v>1</v>
      </c>
      <c r="C138" s="1063" t="s">
        <v>6988</v>
      </c>
      <c r="D138" s="1041" t="s">
        <v>7348</v>
      </c>
      <c r="E138" s="1035">
        <v>0</v>
      </c>
      <c r="F138" s="1034">
        <v>0</v>
      </c>
      <c r="G138" s="1035">
        <v>0</v>
      </c>
      <c r="H138" s="1035">
        <v>0</v>
      </c>
      <c r="I138" s="1034" t="s">
        <v>7351</v>
      </c>
      <c r="J138" s="1032" t="s">
        <v>7354</v>
      </c>
      <c r="K138" s="1032">
        <v>0</v>
      </c>
      <c r="L138" s="1032">
        <v>0</v>
      </c>
      <c r="M138" s="1032" t="s">
        <v>7353</v>
      </c>
      <c r="N138" s="1062" t="s">
        <v>6916</v>
      </c>
      <c r="O138" s="1032">
        <v>0</v>
      </c>
    </row>
    <row r="139" spans="2:15" ht="21.95" customHeight="1" x14ac:dyDescent="0.2">
      <c r="B139" s="1039">
        <v>1</v>
      </c>
      <c r="C139" s="1038" t="s">
        <v>6985</v>
      </c>
      <c r="D139" s="1041" t="s">
        <v>7348</v>
      </c>
      <c r="E139" s="1035">
        <v>0</v>
      </c>
      <c r="F139" s="1034">
        <v>0</v>
      </c>
      <c r="G139" s="1035">
        <v>0</v>
      </c>
      <c r="H139" s="1035">
        <v>0</v>
      </c>
      <c r="I139" s="1034" t="s">
        <v>7351</v>
      </c>
      <c r="J139" s="1032">
        <v>0</v>
      </c>
      <c r="K139" s="1032">
        <v>0</v>
      </c>
      <c r="L139" s="1032">
        <v>0</v>
      </c>
      <c r="M139" s="1032" t="s">
        <v>7352</v>
      </c>
      <c r="N139" s="1033" t="s">
        <v>6858</v>
      </c>
      <c r="O139" s="1032">
        <v>0</v>
      </c>
    </row>
    <row r="140" spans="2:15" ht="21.95" customHeight="1" x14ac:dyDescent="0.2">
      <c r="B140" s="1074">
        <v>1</v>
      </c>
      <c r="C140" s="1073" t="s">
        <v>6983</v>
      </c>
      <c r="D140" s="1037">
        <v>0</v>
      </c>
      <c r="E140" s="1045" t="s">
        <v>7349</v>
      </c>
      <c r="F140" s="1034">
        <v>0</v>
      </c>
      <c r="G140" s="1035" t="s">
        <v>7347</v>
      </c>
      <c r="H140" s="1035" t="s">
        <v>7345</v>
      </c>
      <c r="I140" s="1034">
        <v>0</v>
      </c>
      <c r="J140" s="1032">
        <v>0</v>
      </c>
      <c r="K140" s="1032">
        <v>0</v>
      </c>
      <c r="L140" s="1032">
        <v>0</v>
      </c>
      <c r="M140" s="1032" t="s">
        <v>7352</v>
      </c>
      <c r="N140" s="1072" t="s">
        <v>6981</v>
      </c>
      <c r="O140" s="1032" t="s">
        <v>6870</v>
      </c>
    </row>
    <row r="141" spans="2:15" ht="21.95" customHeight="1" x14ac:dyDescent="0.2">
      <c r="B141" s="1068">
        <v>1</v>
      </c>
      <c r="C141" s="1067" t="s">
        <v>6975</v>
      </c>
      <c r="D141" s="1041" t="s">
        <v>7348</v>
      </c>
      <c r="E141" s="1045" t="s">
        <v>7349</v>
      </c>
      <c r="F141" s="1034">
        <v>0</v>
      </c>
      <c r="G141" s="1035">
        <v>0</v>
      </c>
      <c r="H141" s="1035">
        <v>0</v>
      </c>
      <c r="I141" s="1034" t="s">
        <v>7351</v>
      </c>
      <c r="J141" s="1032">
        <v>0</v>
      </c>
      <c r="K141" s="1032">
        <v>0</v>
      </c>
      <c r="L141" s="1032" t="s">
        <v>570</v>
      </c>
      <c r="M141" s="1032">
        <v>0</v>
      </c>
      <c r="N141" s="1066" t="s">
        <v>6961</v>
      </c>
      <c r="O141" s="1032">
        <v>0</v>
      </c>
    </row>
    <row r="142" spans="2:15" ht="21.95" customHeight="1" x14ac:dyDescent="0.2">
      <c r="B142" s="1071">
        <v>1</v>
      </c>
      <c r="C142" s="1070" t="s">
        <v>6971</v>
      </c>
      <c r="D142" s="1041" t="s">
        <v>7348</v>
      </c>
      <c r="E142" s="1035">
        <v>0</v>
      </c>
      <c r="F142" s="1034">
        <v>0</v>
      </c>
      <c r="G142" s="1035" t="s">
        <v>7347</v>
      </c>
      <c r="H142" s="1035">
        <v>0</v>
      </c>
      <c r="I142" s="1034">
        <v>0</v>
      </c>
      <c r="J142" s="1032" t="s">
        <v>154</v>
      </c>
      <c r="K142" s="1032" t="s">
        <v>325</v>
      </c>
      <c r="L142" s="1032">
        <v>0</v>
      </c>
      <c r="M142" s="1032" t="s">
        <v>205</v>
      </c>
      <c r="N142" s="1069" t="s">
        <v>6970</v>
      </c>
      <c r="O142" s="1032" t="s">
        <v>6901</v>
      </c>
    </row>
    <row r="143" spans="2:15" ht="21.95" customHeight="1" x14ac:dyDescent="0.2">
      <c r="B143" s="1039">
        <v>1</v>
      </c>
      <c r="C143" s="1038" t="s">
        <v>6966</v>
      </c>
      <c r="D143" s="1041" t="s">
        <v>7348</v>
      </c>
      <c r="E143" s="1035">
        <v>0</v>
      </c>
      <c r="F143" s="1034">
        <v>0</v>
      </c>
      <c r="G143" s="1035">
        <v>0</v>
      </c>
      <c r="H143" s="1035">
        <v>0</v>
      </c>
      <c r="I143" s="1034" t="s">
        <v>7351</v>
      </c>
      <c r="J143" s="1032">
        <v>0</v>
      </c>
      <c r="K143" s="1032">
        <v>0</v>
      </c>
      <c r="L143" s="1032" t="s">
        <v>570</v>
      </c>
      <c r="M143" s="1032" t="s">
        <v>7352</v>
      </c>
      <c r="N143" s="1033" t="s">
        <v>6858</v>
      </c>
      <c r="O143" s="1032">
        <v>0</v>
      </c>
    </row>
    <row r="144" spans="2:15" ht="21.95" customHeight="1" x14ac:dyDescent="0.2">
      <c r="B144" s="1068">
        <v>1</v>
      </c>
      <c r="C144" s="1067" t="s">
        <v>6963</v>
      </c>
      <c r="D144" s="1041" t="s">
        <v>7348</v>
      </c>
      <c r="E144" s="1035">
        <v>0</v>
      </c>
      <c r="F144" s="1034">
        <v>0</v>
      </c>
      <c r="G144" s="1035">
        <v>0</v>
      </c>
      <c r="H144" s="1035">
        <v>0</v>
      </c>
      <c r="I144" s="1034" t="s">
        <v>7351</v>
      </c>
      <c r="J144" s="1032">
        <v>0</v>
      </c>
      <c r="K144" s="1032">
        <v>0</v>
      </c>
      <c r="L144" s="1032" t="s">
        <v>570</v>
      </c>
      <c r="M144" s="1032">
        <v>0</v>
      </c>
      <c r="N144" s="1066" t="s">
        <v>6961</v>
      </c>
      <c r="O144" s="1032">
        <v>0</v>
      </c>
    </row>
    <row r="145" spans="2:15" ht="21.95" customHeight="1" x14ac:dyDescent="0.2">
      <c r="B145" s="1054">
        <v>1</v>
      </c>
      <c r="C145" s="1053" t="s">
        <v>6957</v>
      </c>
      <c r="D145" s="1037">
        <v>0</v>
      </c>
      <c r="E145" s="1035">
        <v>0</v>
      </c>
      <c r="F145" s="1036" t="s">
        <v>7346</v>
      </c>
      <c r="G145" s="1035" t="s">
        <v>7347</v>
      </c>
      <c r="H145" s="1035" t="s">
        <v>7345</v>
      </c>
      <c r="I145" s="1034">
        <v>0</v>
      </c>
      <c r="J145" s="1032">
        <v>0</v>
      </c>
      <c r="K145" s="1032">
        <v>0</v>
      </c>
      <c r="L145" s="1032">
        <v>0</v>
      </c>
      <c r="M145" s="1032">
        <v>0</v>
      </c>
      <c r="N145" s="1065" t="s">
        <v>6892</v>
      </c>
      <c r="O145" s="1032">
        <v>0</v>
      </c>
    </row>
    <row r="146" spans="2:15" ht="21.95" customHeight="1" x14ac:dyDescent="0.2">
      <c r="B146" s="1039">
        <v>1</v>
      </c>
      <c r="C146" s="1038" t="s">
        <v>6955</v>
      </c>
      <c r="D146" s="1037">
        <v>0</v>
      </c>
      <c r="E146" s="1045" t="s">
        <v>7349</v>
      </c>
      <c r="F146" s="1034">
        <v>0</v>
      </c>
      <c r="G146" s="1035">
        <v>0</v>
      </c>
      <c r="H146" s="1035" t="s">
        <v>7345</v>
      </c>
      <c r="I146" s="1034">
        <v>0</v>
      </c>
      <c r="J146" s="1032">
        <v>0</v>
      </c>
      <c r="K146" s="1032">
        <v>0</v>
      </c>
      <c r="L146" s="1032">
        <v>0</v>
      </c>
      <c r="M146" s="1032">
        <v>0</v>
      </c>
      <c r="N146" s="1033" t="s">
        <v>6858</v>
      </c>
      <c r="O146" s="1032" t="s">
        <v>6901</v>
      </c>
    </row>
    <row r="147" spans="2:15" ht="21.95" customHeight="1" x14ac:dyDescent="0.2">
      <c r="B147" s="1064">
        <v>1</v>
      </c>
      <c r="C147" s="1063" t="s">
        <v>6953</v>
      </c>
      <c r="D147" s="1041" t="s">
        <v>7348</v>
      </c>
      <c r="E147" s="1045" t="s">
        <v>7349</v>
      </c>
      <c r="F147" s="1034">
        <v>0</v>
      </c>
      <c r="G147" s="1035" t="s">
        <v>7347</v>
      </c>
      <c r="H147" s="1035" t="s">
        <v>7345</v>
      </c>
      <c r="I147" s="1034">
        <v>0</v>
      </c>
      <c r="J147" s="1032">
        <v>0</v>
      </c>
      <c r="K147" s="1032">
        <v>0</v>
      </c>
      <c r="L147" s="1032">
        <v>0</v>
      </c>
      <c r="M147" s="1032">
        <v>0</v>
      </c>
      <c r="N147" s="1062" t="s">
        <v>6916</v>
      </c>
      <c r="O147" s="1032" t="s">
        <v>6885</v>
      </c>
    </row>
    <row r="148" spans="2:15" ht="21.95" customHeight="1" x14ac:dyDescent="0.2">
      <c r="B148" s="1064">
        <v>1</v>
      </c>
      <c r="C148" s="1063" t="s">
        <v>6951</v>
      </c>
      <c r="D148" s="1041" t="s">
        <v>7348</v>
      </c>
      <c r="E148" s="1035">
        <v>0</v>
      </c>
      <c r="F148" s="1034">
        <v>0</v>
      </c>
      <c r="G148" s="1035">
        <v>0</v>
      </c>
      <c r="H148" s="1035">
        <v>0</v>
      </c>
      <c r="I148" s="1034">
        <v>0</v>
      </c>
      <c r="J148" s="1032">
        <v>0</v>
      </c>
      <c r="K148" s="1032">
        <v>0</v>
      </c>
      <c r="L148" s="1032">
        <v>0</v>
      </c>
      <c r="M148" s="1032">
        <v>0</v>
      </c>
      <c r="N148" s="1062" t="s">
        <v>6916</v>
      </c>
      <c r="O148" s="1032" t="s">
        <v>6885</v>
      </c>
    </row>
    <row r="149" spans="2:15" ht="21.95" customHeight="1" x14ac:dyDescent="0.2">
      <c r="B149" s="1050">
        <v>1</v>
      </c>
      <c r="C149" s="1049" t="s">
        <v>6948</v>
      </c>
      <c r="D149" s="1041" t="s">
        <v>7348</v>
      </c>
      <c r="E149" s="1035">
        <v>0</v>
      </c>
      <c r="F149" s="1034">
        <v>0</v>
      </c>
      <c r="G149" s="1035" t="s">
        <v>7347</v>
      </c>
      <c r="H149" s="1035">
        <v>0</v>
      </c>
      <c r="I149" s="1034">
        <v>0</v>
      </c>
      <c r="J149" s="1032">
        <v>0</v>
      </c>
      <c r="K149" s="1032" t="s">
        <v>325</v>
      </c>
      <c r="L149" s="1032">
        <v>0</v>
      </c>
      <c r="M149" s="1032" t="s">
        <v>205</v>
      </c>
      <c r="N149" s="1048" t="s">
        <v>6928</v>
      </c>
      <c r="O149" s="1032" t="s">
        <v>6885</v>
      </c>
    </row>
    <row r="150" spans="2:15" ht="21.95" customHeight="1" x14ac:dyDescent="0.2">
      <c r="B150" s="1039">
        <v>1</v>
      </c>
      <c r="C150" s="1038" t="s">
        <v>6944</v>
      </c>
      <c r="D150" s="1041" t="s">
        <v>7348</v>
      </c>
      <c r="E150" s="1045" t="s">
        <v>7349</v>
      </c>
      <c r="F150" s="1034">
        <v>0</v>
      </c>
      <c r="G150" s="1035" t="s">
        <v>7347</v>
      </c>
      <c r="H150" s="1035" t="s">
        <v>7345</v>
      </c>
      <c r="I150" s="1034">
        <v>0</v>
      </c>
      <c r="J150" s="1032">
        <v>0</v>
      </c>
      <c r="K150" s="1032">
        <v>0</v>
      </c>
      <c r="L150" s="1032">
        <v>0</v>
      </c>
      <c r="M150" s="1032">
        <v>0</v>
      </c>
      <c r="N150" s="1033" t="s">
        <v>6858</v>
      </c>
      <c r="O150" s="1032" t="s">
        <v>6885</v>
      </c>
    </row>
    <row r="151" spans="2:15" ht="21.95" customHeight="1" x14ac:dyDescent="0.2">
      <c r="B151" s="1064">
        <v>1</v>
      </c>
      <c r="C151" s="1063" t="s">
        <v>6941</v>
      </c>
      <c r="D151" s="1041" t="s">
        <v>7348</v>
      </c>
      <c r="E151" s="1035">
        <v>0</v>
      </c>
      <c r="F151" s="1034">
        <v>0</v>
      </c>
      <c r="G151" s="1035" t="s">
        <v>7347</v>
      </c>
      <c r="H151" s="1035">
        <v>0</v>
      </c>
      <c r="I151" s="1034">
        <v>0</v>
      </c>
      <c r="J151" s="1032">
        <v>0</v>
      </c>
      <c r="K151" s="1032">
        <v>0</v>
      </c>
      <c r="L151" s="1032">
        <v>0</v>
      </c>
      <c r="M151" s="1032">
        <v>0</v>
      </c>
      <c r="N151" s="1062" t="s">
        <v>6916</v>
      </c>
      <c r="O151" s="1032" t="s">
        <v>6885</v>
      </c>
    </row>
    <row r="152" spans="2:15" ht="21.95" customHeight="1" x14ac:dyDescent="0.2">
      <c r="B152" s="1064">
        <v>1</v>
      </c>
      <c r="C152" s="1063" t="s">
        <v>6939</v>
      </c>
      <c r="D152" s="1041" t="s">
        <v>7348</v>
      </c>
      <c r="E152" s="1035">
        <v>0</v>
      </c>
      <c r="F152" s="1034">
        <v>0</v>
      </c>
      <c r="G152" s="1035" t="s">
        <v>7347</v>
      </c>
      <c r="H152" s="1035">
        <v>0</v>
      </c>
      <c r="I152" s="1034">
        <v>0</v>
      </c>
      <c r="J152" s="1032" t="s">
        <v>154</v>
      </c>
      <c r="K152" s="1032" t="s">
        <v>325</v>
      </c>
      <c r="L152" s="1032" t="s">
        <v>570</v>
      </c>
      <c r="M152" s="1032" t="s">
        <v>205</v>
      </c>
      <c r="N152" s="1062" t="s">
        <v>6916</v>
      </c>
      <c r="O152" s="1032" t="s">
        <v>6885</v>
      </c>
    </row>
    <row r="153" spans="2:15" ht="21.95" customHeight="1" x14ac:dyDescent="0.2">
      <c r="B153" s="1064">
        <v>1</v>
      </c>
      <c r="C153" s="1063" t="s">
        <v>6937</v>
      </c>
      <c r="D153" s="1041" t="s">
        <v>7348</v>
      </c>
      <c r="E153" s="1035">
        <v>0</v>
      </c>
      <c r="F153" s="1034">
        <v>0</v>
      </c>
      <c r="G153" s="1035" t="s">
        <v>7347</v>
      </c>
      <c r="H153" s="1035">
        <v>0</v>
      </c>
      <c r="I153" s="1034">
        <v>0</v>
      </c>
      <c r="J153" s="1032">
        <v>0</v>
      </c>
      <c r="K153" s="1032">
        <v>0</v>
      </c>
      <c r="L153" s="1032">
        <v>0</v>
      </c>
      <c r="M153" s="1032">
        <v>0</v>
      </c>
      <c r="N153" s="1062" t="s">
        <v>6916</v>
      </c>
      <c r="O153" s="1032" t="s">
        <v>6885</v>
      </c>
    </row>
    <row r="154" spans="2:15" ht="21.95" customHeight="1" x14ac:dyDescent="0.2">
      <c r="B154" s="1064">
        <v>1</v>
      </c>
      <c r="C154" s="1063" t="s">
        <v>6935</v>
      </c>
      <c r="D154" s="1041" t="s">
        <v>7348</v>
      </c>
      <c r="E154" s="1035">
        <v>0</v>
      </c>
      <c r="F154" s="1034">
        <v>0</v>
      </c>
      <c r="G154" s="1035" t="s">
        <v>7347</v>
      </c>
      <c r="H154" s="1035">
        <v>0</v>
      </c>
      <c r="I154" s="1034">
        <v>0</v>
      </c>
      <c r="J154" s="1032">
        <v>0</v>
      </c>
      <c r="K154" s="1032">
        <v>0</v>
      </c>
      <c r="L154" s="1032">
        <v>0</v>
      </c>
      <c r="M154" s="1032">
        <v>0</v>
      </c>
      <c r="N154" s="1062" t="s">
        <v>6916</v>
      </c>
      <c r="O154" s="1032" t="s">
        <v>6885</v>
      </c>
    </row>
    <row r="155" spans="2:15" ht="21.95" customHeight="1" x14ac:dyDescent="0.2">
      <c r="B155" s="1064">
        <v>1</v>
      </c>
      <c r="C155" s="1063" t="s">
        <v>6933</v>
      </c>
      <c r="D155" s="1041" t="s">
        <v>7348</v>
      </c>
      <c r="E155" s="1045" t="s">
        <v>7349</v>
      </c>
      <c r="F155" s="1034">
        <v>0</v>
      </c>
      <c r="G155" s="1035" t="s">
        <v>7347</v>
      </c>
      <c r="H155" s="1035" t="s">
        <v>7345</v>
      </c>
      <c r="I155" s="1034">
        <v>0</v>
      </c>
      <c r="J155" s="1032" t="s">
        <v>154</v>
      </c>
      <c r="K155" s="1032" t="s">
        <v>325</v>
      </c>
      <c r="L155" s="1032" t="s">
        <v>570</v>
      </c>
      <c r="M155" s="1032" t="s">
        <v>205</v>
      </c>
      <c r="N155" s="1062" t="s">
        <v>6916</v>
      </c>
      <c r="O155" s="1032" t="s">
        <v>6885</v>
      </c>
    </row>
    <row r="156" spans="2:15" ht="21.95" customHeight="1" x14ac:dyDescent="0.2">
      <c r="B156" s="1047">
        <v>1</v>
      </c>
      <c r="C156" s="1046" t="s">
        <v>6931</v>
      </c>
      <c r="D156" s="1041" t="s">
        <v>7348</v>
      </c>
      <c r="E156" s="1035">
        <v>0</v>
      </c>
      <c r="F156" s="1034">
        <v>0</v>
      </c>
      <c r="G156" s="1035" t="s">
        <v>7347</v>
      </c>
      <c r="H156" s="1035">
        <v>0</v>
      </c>
      <c r="I156" s="1034">
        <v>0</v>
      </c>
      <c r="J156" s="1032">
        <v>0</v>
      </c>
      <c r="K156" s="1032">
        <v>0</v>
      </c>
      <c r="L156" s="1032">
        <v>0</v>
      </c>
      <c r="M156" s="1032">
        <v>0</v>
      </c>
      <c r="N156" s="1044" t="s">
        <v>6875</v>
      </c>
      <c r="O156" s="1032" t="s">
        <v>6885</v>
      </c>
    </row>
    <row r="157" spans="2:15" ht="21.95" customHeight="1" x14ac:dyDescent="0.2">
      <c r="B157" s="1050">
        <v>1</v>
      </c>
      <c r="C157" s="1049" t="s">
        <v>6929</v>
      </c>
      <c r="D157" s="1041" t="s">
        <v>7348</v>
      </c>
      <c r="E157" s="1035">
        <v>0</v>
      </c>
      <c r="F157" s="1034">
        <v>0</v>
      </c>
      <c r="G157" s="1035" t="s">
        <v>7347</v>
      </c>
      <c r="H157" s="1035">
        <v>0</v>
      </c>
      <c r="I157" s="1034">
        <v>0</v>
      </c>
      <c r="J157" s="1032" t="s">
        <v>7350</v>
      </c>
      <c r="K157" s="1032">
        <v>0</v>
      </c>
      <c r="L157" s="1032">
        <v>0</v>
      </c>
      <c r="M157" s="1032">
        <v>0</v>
      </c>
      <c r="N157" s="1048" t="s">
        <v>6928</v>
      </c>
      <c r="O157" s="1032" t="s">
        <v>6885</v>
      </c>
    </row>
    <row r="158" spans="2:15" ht="21.95" customHeight="1" x14ac:dyDescent="0.2">
      <c r="B158" s="1064">
        <v>1</v>
      </c>
      <c r="C158" s="1063" t="s">
        <v>6926</v>
      </c>
      <c r="D158" s="1041" t="s">
        <v>7348</v>
      </c>
      <c r="E158" s="1035">
        <v>0</v>
      </c>
      <c r="F158" s="1034">
        <v>0</v>
      </c>
      <c r="G158" s="1035" t="s">
        <v>7347</v>
      </c>
      <c r="H158" s="1035">
        <v>0</v>
      </c>
      <c r="I158" s="1034">
        <v>0</v>
      </c>
      <c r="J158" s="1032">
        <v>0</v>
      </c>
      <c r="K158" s="1032">
        <v>0</v>
      </c>
      <c r="L158" s="1032">
        <v>0</v>
      </c>
      <c r="M158" s="1032">
        <v>0</v>
      </c>
      <c r="N158" s="1062" t="s">
        <v>6916</v>
      </c>
      <c r="O158" s="1032" t="s">
        <v>6885</v>
      </c>
    </row>
    <row r="159" spans="2:15" ht="21.95" customHeight="1" x14ac:dyDescent="0.2">
      <c r="B159" s="1050">
        <v>1</v>
      </c>
      <c r="C159" s="1049" t="s">
        <v>6923</v>
      </c>
      <c r="D159" s="1041" t="s">
        <v>7348</v>
      </c>
      <c r="E159" s="1035">
        <v>0</v>
      </c>
      <c r="F159" s="1034">
        <v>0</v>
      </c>
      <c r="G159" s="1035" t="s">
        <v>7347</v>
      </c>
      <c r="H159" s="1035">
        <v>0</v>
      </c>
      <c r="I159" s="1034">
        <v>0</v>
      </c>
      <c r="J159" s="1032">
        <v>0</v>
      </c>
      <c r="K159" s="1032">
        <v>0</v>
      </c>
      <c r="L159" s="1032">
        <v>0</v>
      </c>
      <c r="M159" s="1032">
        <v>0</v>
      </c>
      <c r="N159" s="1048" t="s">
        <v>6928</v>
      </c>
      <c r="O159" s="1032" t="s">
        <v>6885</v>
      </c>
    </row>
    <row r="160" spans="2:15" ht="21.95" customHeight="1" x14ac:dyDescent="0.2">
      <c r="B160" s="1050">
        <v>1</v>
      </c>
      <c r="C160" s="1049" t="s">
        <v>6920</v>
      </c>
      <c r="D160" s="1041" t="s">
        <v>7348</v>
      </c>
      <c r="E160" s="1035">
        <v>0</v>
      </c>
      <c r="F160" s="1034">
        <v>0</v>
      </c>
      <c r="G160" s="1035" t="s">
        <v>7347</v>
      </c>
      <c r="H160" s="1035">
        <v>0</v>
      </c>
      <c r="I160" s="1034">
        <v>0</v>
      </c>
      <c r="J160" s="1032">
        <v>0</v>
      </c>
      <c r="K160" s="1032">
        <v>0</v>
      </c>
      <c r="L160" s="1032">
        <v>0</v>
      </c>
      <c r="M160" s="1032">
        <v>0</v>
      </c>
      <c r="N160" s="1048" t="s">
        <v>6928</v>
      </c>
      <c r="O160" s="1032" t="s">
        <v>6885</v>
      </c>
    </row>
    <row r="161" spans="2:15" ht="21.95" customHeight="1" x14ac:dyDescent="0.2">
      <c r="B161" s="1064">
        <v>1</v>
      </c>
      <c r="C161" s="1063" t="s">
        <v>6917</v>
      </c>
      <c r="D161" s="1041" t="s">
        <v>7348</v>
      </c>
      <c r="E161" s="1035">
        <v>0</v>
      </c>
      <c r="F161" s="1034">
        <v>0</v>
      </c>
      <c r="G161" s="1035" t="s">
        <v>7347</v>
      </c>
      <c r="H161" s="1035">
        <v>0</v>
      </c>
      <c r="I161" s="1034">
        <v>0</v>
      </c>
      <c r="J161" s="1032" t="s">
        <v>154</v>
      </c>
      <c r="K161" s="1032" t="s">
        <v>325</v>
      </c>
      <c r="L161" s="1032" t="s">
        <v>570</v>
      </c>
      <c r="M161" s="1032" t="s">
        <v>205</v>
      </c>
      <c r="N161" s="1062" t="s">
        <v>6916</v>
      </c>
      <c r="O161" s="1032">
        <v>0</v>
      </c>
    </row>
    <row r="162" spans="2:15" ht="21.95" customHeight="1" x14ac:dyDescent="0.2">
      <c r="B162" s="1061">
        <v>1</v>
      </c>
      <c r="C162" s="1060" t="s">
        <v>6912</v>
      </c>
      <c r="D162" s="1041" t="s">
        <v>7348</v>
      </c>
      <c r="E162" s="1035">
        <v>0</v>
      </c>
      <c r="F162" s="1056">
        <v>0</v>
      </c>
      <c r="G162" s="1035" t="s">
        <v>7347</v>
      </c>
      <c r="H162" s="1035">
        <v>0</v>
      </c>
      <c r="I162" s="1034">
        <v>0</v>
      </c>
      <c r="J162" s="1032">
        <v>0</v>
      </c>
      <c r="K162" s="1032">
        <v>0</v>
      </c>
      <c r="L162" s="1032">
        <v>0</v>
      </c>
      <c r="M162" s="1032">
        <v>0</v>
      </c>
      <c r="N162" s="1059" t="s">
        <v>7090</v>
      </c>
      <c r="O162" s="1032" t="s">
        <v>6885</v>
      </c>
    </row>
    <row r="163" spans="2:15" ht="21.95" customHeight="1" x14ac:dyDescent="0.2">
      <c r="B163" s="1039">
        <v>1</v>
      </c>
      <c r="C163" s="1038" t="s">
        <v>6908</v>
      </c>
      <c r="D163" s="1037">
        <v>0</v>
      </c>
      <c r="E163" s="1045" t="s">
        <v>7349</v>
      </c>
      <c r="F163" s="1034">
        <v>0</v>
      </c>
      <c r="G163" s="1035">
        <v>0</v>
      </c>
      <c r="H163" s="1035" t="s">
        <v>7345</v>
      </c>
      <c r="I163" s="1034">
        <v>0</v>
      </c>
      <c r="J163" s="1032" t="s">
        <v>7350</v>
      </c>
      <c r="K163" s="1032">
        <v>0</v>
      </c>
      <c r="L163" s="1032">
        <v>0</v>
      </c>
      <c r="M163" s="1032">
        <v>0</v>
      </c>
      <c r="N163" s="1033" t="s">
        <v>6858</v>
      </c>
      <c r="O163" s="1032" t="s">
        <v>6901</v>
      </c>
    </row>
    <row r="164" spans="2:15" ht="21.95" customHeight="1" x14ac:dyDescent="0.2">
      <c r="B164" s="1058">
        <v>1</v>
      </c>
      <c r="C164" s="1057" t="s">
        <v>6903</v>
      </c>
      <c r="D164" s="1037">
        <v>0</v>
      </c>
      <c r="E164" s="1045" t="s">
        <v>7349</v>
      </c>
      <c r="F164" s="1056">
        <v>0</v>
      </c>
      <c r="G164" s="1035">
        <v>0</v>
      </c>
      <c r="H164" s="1035" t="s">
        <v>7345</v>
      </c>
      <c r="I164" s="1034">
        <v>0</v>
      </c>
      <c r="J164" s="1032">
        <v>0</v>
      </c>
      <c r="K164" s="1032">
        <v>0</v>
      </c>
      <c r="L164" s="1032">
        <v>0</v>
      </c>
      <c r="M164" s="1032">
        <v>0</v>
      </c>
      <c r="N164" s="1055" t="s">
        <v>7015</v>
      </c>
      <c r="O164" s="1032" t="s">
        <v>6901</v>
      </c>
    </row>
    <row r="165" spans="2:15" ht="21.95" customHeight="1" x14ac:dyDescent="0.2">
      <c r="B165" s="1039">
        <v>1</v>
      </c>
      <c r="C165" s="1038" t="s">
        <v>6898</v>
      </c>
      <c r="D165" s="1037">
        <v>0</v>
      </c>
      <c r="E165" s="1035">
        <v>0</v>
      </c>
      <c r="F165" s="1036" t="s">
        <v>7346</v>
      </c>
      <c r="G165" s="1035" t="s">
        <v>7347</v>
      </c>
      <c r="H165" s="1035" t="s">
        <v>7345</v>
      </c>
      <c r="I165" s="1034">
        <v>0</v>
      </c>
      <c r="J165" s="1032">
        <v>0</v>
      </c>
      <c r="K165" s="1032">
        <v>0</v>
      </c>
      <c r="L165" s="1032">
        <v>0</v>
      </c>
      <c r="M165" s="1032">
        <v>0</v>
      </c>
      <c r="N165" s="1033" t="s">
        <v>6858</v>
      </c>
      <c r="O165" s="1032">
        <v>0</v>
      </c>
    </row>
    <row r="166" spans="2:15" ht="21.95" customHeight="1" x14ac:dyDescent="0.2">
      <c r="B166" s="1054">
        <v>1</v>
      </c>
      <c r="C166" s="1053" t="s">
        <v>6895</v>
      </c>
      <c r="D166" s="1041" t="s">
        <v>7348</v>
      </c>
      <c r="E166" s="1035">
        <v>0</v>
      </c>
      <c r="F166" s="1034">
        <v>0</v>
      </c>
      <c r="G166" s="1035" t="s">
        <v>7347</v>
      </c>
      <c r="H166" s="1035" t="s">
        <v>7345</v>
      </c>
      <c r="I166" s="1034">
        <v>0</v>
      </c>
      <c r="J166" s="1032">
        <v>0</v>
      </c>
      <c r="K166" s="1032">
        <v>0</v>
      </c>
      <c r="L166" s="1032">
        <v>0</v>
      </c>
      <c r="M166" s="1032">
        <v>0</v>
      </c>
      <c r="N166" s="1052" t="s">
        <v>6892</v>
      </c>
      <c r="O166" s="1051" t="s">
        <v>6891</v>
      </c>
    </row>
    <row r="167" spans="2:15" ht="21.95" customHeight="1" x14ac:dyDescent="0.2">
      <c r="B167" s="1050">
        <v>1</v>
      </c>
      <c r="C167" s="1049" t="s">
        <v>6886</v>
      </c>
      <c r="D167" s="1041" t="s">
        <v>7348</v>
      </c>
      <c r="E167" s="1035">
        <v>0</v>
      </c>
      <c r="F167" s="1034">
        <v>0</v>
      </c>
      <c r="G167" s="1035" t="s">
        <v>7347</v>
      </c>
      <c r="H167" s="1035">
        <v>0</v>
      </c>
      <c r="I167" s="1034">
        <v>0</v>
      </c>
      <c r="J167" s="1032">
        <v>0</v>
      </c>
      <c r="K167" s="1032">
        <v>0</v>
      </c>
      <c r="L167" s="1032">
        <v>0</v>
      </c>
      <c r="M167" s="1032">
        <v>0</v>
      </c>
      <c r="N167" s="1048" t="s">
        <v>6928</v>
      </c>
      <c r="O167" s="1032" t="s">
        <v>6885</v>
      </c>
    </row>
    <row r="168" spans="2:15" ht="21.95" customHeight="1" x14ac:dyDescent="0.2">
      <c r="B168" s="1047">
        <v>1</v>
      </c>
      <c r="C168" s="1046" t="s">
        <v>6883</v>
      </c>
      <c r="D168" s="1041" t="s">
        <v>7348</v>
      </c>
      <c r="E168" s="1045" t="s">
        <v>7349</v>
      </c>
      <c r="F168" s="1034">
        <v>0</v>
      </c>
      <c r="G168" s="1035" t="s">
        <v>7347</v>
      </c>
      <c r="H168" s="1035" t="s">
        <v>7345</v>
      </c>
      <c r="I168" s="1034">
        <v>0</v>
      </c>
      <c r="J168" s="1032">
        <v>0</v>
      </c>
      <c r="K168" s="1032">
        <v>0</v>
      </c>
      <c r="L168" s="1032">
        <v>0</v>
      </c>
      <c r="M168" s="1032">
        <v>0</v>
      </c>
      <c r="N168" s="1044" t="s">
        <v>6875</v>
      </c>
      <c r="O168" s="1032" t="s">
        <v>6870</v>
      </c>
    </row>
    <row r="169" spans="2:15" ht="21.95" customHeight="1" x14ac:dyDescent="0.2">
      <c r="B169" s="1047">
        <v>1</v>
      </c>
      <c r="C169" s="1046" t="s">
        <v>6881</v>
      </c>
      <c r="D169" s="1041" t="s">
        <v>7348</v>
      </c>
      <c r="E169" s="1045" t="s">
        <v>7349</v>
      </c>
      <c r="F169" s="1034">
        <v>0</v>
      </c>
      <c r="G169" s="1035" t="s">
        <v>7347</v>
      </c>
      <c r="H169" s="1035" t="s">
        <v>7345</v>
      </c>
      <c r="I169" s="1034">
        <v>0</v>
      </c>
      <c r="J169" s="1032">
        <v>0</v>
      </c>
      <c r="K169" s="1032">
        <v>0</v>
      </c>
      <c r="L169" s="1032">
        <v>0</v>
      </c>
      <c r="M169" s="1032">
        <v>0</v>
      </c>
      <c r="N169" s="1044" t="s">
        <v>6875</v>
      </c>
      <c r="O169" s="1032" t="s">
        <v>6870</v>
      </c>
    </row>
    <row r="170" spans="2:15" ht="21.95" customHeight="1" x14ac:dyDescent="0.2">
      <c r="B170" s="1047">
        <v>1</v>
      </c>
      <c r="C170" s="1046" t="s">
        <v>6879</v>
      </c>
      <c r="D170" s="1041" t="s">
        <v>7348</v>
      </c>
      <c r="E170" s="1045" t="s">
        <v>7349</v>
      </c>
      <c r="F170" s="1034">
        <v>0</v>
      </c>
      <c r="G170" s="1035" t="s">
        <v>7347</v>
      </c>
      <c r="H170" s="1035" t="s">
        <v>7345</v>
      </c>
      <c r="I170" s="1034">
        <v>0</v>
      </c>
      <c r="J170" s="1032">
        <v>0</v>
      </c>
      <c r="K170" s="1032">
        <v>0</v>
      </c>
      <c r="L170" s="1032">
        <v>0</v>
      </c>
      <c r="M170" s="1032">
        <v>0</v>
      </c>
      <c r="N170" s="1044" t="s">
        <v>6875</v>
      </c>
      <c r="O170" s="1032" t="s">
        <v>6870</v>
      </c>
    </row>
    <row r="171" spans="2:15" ht="21.95" customHeight="1" x14ac:dyDescent="0.2">
      <c r="B171" s="1047">
        <v>1</v>
      </c>
      <c r="C171" s="1046" t="s">
        <v>6877</v>
      </c>
      <c r="D171" s="1041" t="s">
        <v>7348</v>
      </c>
      <c r="E171" s="1045" t="s">
        <v>7349</v>
      </c>
      <c r="F171" s="1034">
        <v>0</v>
      </c>
      <c r="G171" s="1035" t="s">
        <v>7347</v>
      </c>
      <c r="H171" s="1035" t="s">
        <v>7345</v>
      </c>
      <c r="I171" s="1034">
        <v>0</v>
      </c>
      <c r="J171" s="1032">
        <v>0</v>
      </c>
      <c r="K171" s="1032" t="s">
        <v>325</v>
      </c>
      <c r="L171" s="1032" t="s">
        <v>570</v>
      </c>
      <c r="M171" s="1032" t="s">
        <v>205</v>
      </c>
      <c r="N171" s="1044" t="s">
        <v>6875</v>
      </c>
      <c r="O171" s="1032">
        <v>0</v>
      </c>
    </row>
    <row r="172" spans="2:15" ht="21.95" customHeight="1" x14ac:dyDescent="0.2">
      <c r="B172" s="1047">
        <v>1</v>
      </c>
      <c r="C172" s="1046" t="s">
        <v>6872</v>
      </c>
      <c r="D172" s="1041" t="s">
        <v>7348</v>
      </c>
      <c r="E172" s="1045" t="s">
        <v>7349</v>
      </c>
      <c r="F172" s="1034">
        <v>0</v>
      </c>
      <c r="G172" s="1035" t="s">
        <v>7347</v>
      </c>
      <c r="H172" s="1035">
        <v>0</v>
      </c>
      <c r="I172" s="1034">
        <v>0</v>
      </c>
      <c r="J172" s="1032">
        <v>0</v>
      </c>
      <c r="K172" s="1032">
        <v>0</v>
      </c>
      <c r="L172" s="1032">
        <v>0</v>
      </c>
      <c r="M172" s="1032">
        <v>0</v>
      </c>
      <c r="N172" s="1044" t="s">
        <v>6875</v>
      </c>
      <c r="O172" s="1032" t="s">
        <v>6870</v>
      </c>
    </row>
    <row r="173" spans="2:15" ht="21.95" customHeight="1" x14ac:dyDescent="0.2">
      <c r="B173" s="1043">
        <v>1</v>
      </c>
      <c r="C173" s="1042" t="s">
        <v>6868</v>
      </c>
      <c r="D173" s="1041" t="s">
        <v>7348</v>
      </c>
      <c r="E173" s="1035">
        <v>0</v>
      </c>
      <c r="F173" s="1034">
        <v>0</v>
      </c>
      <c r="G173" s="1035" t="s">
        <v>7347</v>
      </c>
      <c r="H173" s="1035">
        <v>0</v>
      </c>
      <c r="I173" s="1034">
        <v>0</v>
      </c>
      <c r="J173" s="1032">
        <v>0</v>
      </c>
      <c r="K173" s="1032">
        <v>0</v>
      </c>
      <c r="L173" s="1032">
        <v>0</v>
      </c>
      <c r="M173" s="1032">
        <v>0</v>
      </c>
      <c r="N173" s="1040" t="s">
        <v>6865</v>
      </c>
      <c r="O173" s="1032">
        <v>0</v>
      </c>
    </row>
    <row r="174" spans="2:15" ht="21.95" customHeight="1" x14ac:dyDescent="0.2">
      <c r="B174" s="1039">
        <v>1</v>
      </c>
      <c r="C174" s="1038" t="s">
        <v>6861</v>
      </c>
      <c r="D174" s="1037">
        <v>0</v>
      </c>
      <c r="E174" s="1035">
        <v>0</v>
      </c>
      <c r="F174" s="1036" t="s">
        <v>7346</v>
      </c>
      <c r="G174" s="1035">
        <v>0</v>
      </c>
      <c r="H174" s="1035" t="s">
        <v>7345</v>
      </c>
      <c r="I174" s="1034">
        <v>0</v>
      </c>
      <c r="J174" s="1032">
        <v>0</v>
      </c>
      <c r="K174" s="1032">
        <v>0</v>
      </c>
      <c r="L174" s="1032">
        <v>0</v>
      </c>
      <c r="M174" s="1032">
        <v>0</v>
      </c>
      <c r="N174" s="1033" t="s">
        <v>6858</v>
      </c>
      <c r="O174" s="1032" t="s">
        <v>6857</v>
      </c>
    </row>
    <row r="175" spans="2:15" ht="21.95" customHeight="1" x14ac:dyDescent="0.2">
      <c r="B175" s="1027"/>
      <c r="C175" s="1024"/>
      <c r="D175" s="1029"/>
      <c r="E175" s="1031"/>
      <c r="F175" s="1031"/>
      <c r="G175" s="1031"/>
      <c r="H175" s="1031"/>
      <c r="I175" s="1031"/>
      <c r="J175" s="1031"/>
      <c r="K175" s="1031"/>
      <c r="L175" s="1031"/>
      <c r="M175" s="1031"/>
      <c r="N175" s="1031"/>
      <c r="O175" s="1030"/>
    </row>
    <row r="176" spans="2:15" ht="21.95" customHeight="1" x14ac:dyDescent="0.2">
      <c r="B176" s="1027"/>
      <c r="C176" s="1024"/>
      <c r="D176" s="1025"/>
      <c r="E176" s="1025"/>
      <c r="F176" s="1025"/>
      <c r="G176" s="1025"/>
      <c r="H176" s="1025"/>
      <c r="I176" s="1025"/>
      <c r="J176" s="1029"/>
      <c r="K176" s="1029"/>
      <c r="L176" s="1029"/>
      <c r="M176" s="1029"/>
      <c r="N176" s="1029"/>
      <c r="O176" s="1028"/>
    </row>
    <row r="177" spans="2:15" ht="21.95" customHeight="1" x14ac:dyDescent="0.2">
      <c r="B177" s="1027"/>
      <c r="C177" s="1024"/>
      <c r="D177" s="1025"/>
      <c r="E177" s="1025"/>
      <c r="F177" s="1025"/>
      <c r="G177" s="1025"/>
      <c r="H177" s="1025"/>
      <c r="I177" s="1025"/>
      <c r="J177" s="1025"/>
      <c r="K177" s="1025"/>
      <c r="L177" s="1025"/>
      <c r="M177" s="1025"/>
      <c r="N177" s="1025"/>
      <c r="O177" s="1024"/>
    </row>
    <row r="178" spans="2:15" ht="21.95" customHeight="1" x14ac:dyDescent="0.2">
      <c r="B178" s="1027"/>
      <c r="C178" s="1024"/>
      <c r="D178" s="1025"/>
      <c r="E178" s="1025"/>
      <c r="F178" s="1025"/>
      <c r="G178" s="1025"/>
      <c r="H178" s="1025"/>
      <c r="I178" s="1025"/>
      <c r="J178" s="1025"/>
      <c r="K178" s="1025"/>
      <c r="L178" s="1025"/>
      <c r="M178" s="1025"/>
      <c r="N178" s="1025"/>
      <c r="O178" s="1024"/>
    </row>
    <row r="179" spans="2:15" ht="21.95" customHeight="1" x14ac:dyDescent="0.2">
      <c r="B179" s="1027"/>
      <c r="C179" s="1024"/>
      <c r="D179" s="1025"/>
      <c r="E179" s="1025"/>
      <c r="F179" s="1025"/>
      <c r="G179" s="1025"/>
      <c r="H179" s="1025"/>
      <c r="I179" s="1025"/>
      <c r="J179" s="1025"/>
      <c r="K179" s="1025"/>
      <c r="L179" s="1025"/>
      <c r="M179" s="1025"/>
      <c r="N179" s="1025"/>
      <c r="O179" s="1024"/>
    </row>
    <row r="180" spans="2:15" ht="21.95" customHeight="1" x14ac:dyDescent="0.2">
      <c r="B180" s="1027"/>
      <c r="C180" s="1024"/>
      <c r="D180" s="1025"/>
      <c r="E180" s="1025"/>
      <c r="F180" s="1025"/>
      <c r="G180" s="1025"/>
      <c r="H180" s="1025"/>
      <c r="I180" s="1025"/>
      <c r="J180" s="1025"/>
      <c r="K180" s="1025"/>
      <c r="L180" s="1025"/>
      <c r="M180" s="1025"/>
      <c r="N180" s="1025"/>
      <c r="O180" s="1024"/>
    </row>
    <row r="181" spans="2:15" ht="21.95" customHeight="1" x14ac:dyDescent="0.2">
      <c r="B181" s="1027"/>
      <c r="C181" s="1024"/>
      <c r="D181" s="1025"/>
      <c r="E181" s="1025"/>
      <c r="F181" s="1025"/>
      <c r="G181" s="1025"/>
      <c r="H181" s="1025"/>
      <c r="I181" s="1025"/>
      <c r="J181" s="1025"/>
      <c r="K181" s="1025"/>
      <c r="L181" s="1025"/>
      <c r="M181" s="1025"/>
      <c r="N181" s="1025"/>
      <c r="O181" s="1024"/>
    </row>
    <row r="182" spans="2:15" ht="21.95" customHeight="1" x14ac:dyDescent="0.2">
      <c r="B182" s="1027"/>
      <c r="C182" s="1024"/>
      <c r="D182" s="1025"/>
      <c r="E182" s="1025"/>
      <c r="F182" s="1025"/>
      <c r="G182" s="1025"/>
      <c r="H182" s="1025"/>
      <c r="I182" s="1025"/>
      <c r="J182" s="1025"/>
      <c r="K182" s="1025"/>
      <c r="L182" s="1025"/>
      <c r="M182" s="1025"/>
      <c r="N182" s="1025"/>
      <c r="O182" s="1024"/>
    </row>
    <row r="183" spans="2:15" ht="21.95" customHeight="1" x14ac:dyDescent="0.2">
      <c r="B183" s="1027"/>
      <c r="C183" s="1024"/>
      <c r="D183" s="1025"/>
      <c r="E183" s="1025"/>
      <c r="F183" s="1025"/>
      <c r="G183" s="1025"/>
      <c r="H183" s="1025"/>
      <c r="I183" s="1025"/>
      <c r="J183" s="1025"/>
      <c r="K183" s="1025"/>
      <c r="L183" s="1025"/>
      <c r="M183" s="1025"/>
      <c r="N183" s="1025"/>
      <c r="O183" s="1024"/>
    </row>
    <row r="184" spans="2:15" ht="21.95" customHeight="1" x14ac:dyDescent="0.2">
      <c r="B184" s="1027"/>
      <c r="C184" s="1024"/>
      <c r="D184" s="1025"/>
      <c r="E184" s="1025"/>
      <c r="F184" s="1025"/>
      <c r="G184" s="1025"/>
      <c r="H184" s="1025"/>
      <c r="I184" s="1025"/>
      <c r="J184" s="1025"/>
      <c r="K184" s="1025"/>
      <c r="L184" s="1025"/>
      <c r="M184" s="1025"/>
      <c r="N184" s="1025"/>
      <c r="O184" s="1024"/>
    </row>
    <row r="185" spans="2:15" ht="21.95" customHeight="1" x14ac:dyDescent="0.2">
      <c r="B185" s="1027"/>
      <c r="C185" s="1024"/>
      <c r="D185" s="1025"/>
      <c r="E185" s="1025"/>
      <c r="F185" s="1025"/>
      <c r="G185" s="1025"/>
      <c r="H185" s="1025"/>
      <c r="I185" s="1025"/>
      <c r="J185" s="1025"/>
      <c r="K185" s="1025"/>
      <c r="L185" s="1025"/>
      <c r="M185" s="1025"/>
      <c r="N185" s="1025"/>
      <c r="O185" s="1024"/>
    </row>
    <row r="186" spans="2:15" ht="21.95" customHeight="1" x14ac:dyDescent="0.2">
      <c r="B186" s="1027"/>
      <c r="C186" s="1024"/>
      <c r="D186" s="1025"/>
      <c r="E186" s="1025"/>
      <c r="F186" s="1025"/>
      <c r="G186" s="1025"/>
      <c r="H186" s="1025"/>
      <c r="I186" s="1025"/>
      <c r="J186" s="1025"/>
      <c r="K186" s="1025"/>
      <c r="L186" s="1025"/>
      <c r="M186" s="1025"/>
      <c r="N186" s="1025"/>
      <c r="O186" s="1024"/>
    </row>
    <row r="187" spans="2:15" ht="21.95" customHeight="1" x14ac:dyDescent="0.2">
      <c r="B187" s="1027"/>
      <c r="C187" s="1024"/>
      <c r="D187" s="1025"/>
      <c r="E187" s="1025"/>
      <c r="F187" s="1025"/>
      <c r="G187" s="1025"/>
      <c r="H187" s="1025"/>
      <c r="I187" s="1025"/>
      <c r="J187" s="1025"/>
      <c r="K187" s="1025"/>
      <c r="L187" s="1025"/>
      <c r="M187" s="1025"/>
      <c r="N187" s="1025"/>
      <c r="O187" s="1024"/>
    </row>
    <row r="188" spans="2:15" ht="21.95" customHeight="1" x14ac:dyDescent="0.2">
      <c r="B188" s="1027"/>
      <c r="C188" s="1024"/>
      <c r="D188" s="1025"/>
      <c r="E188" s="1025"/>
      <c r="F188" s="1025"/>
      <c r="G188" s="1025"/>
      <c r="H188" s="1025"/>
      <c r="I188" s="1025"/>
      <c r="J188" s="1025"/>
      <c r="K188" s="1025"/>
      <c r="L188" s="1025"/>
      <c r="M188" s="1025"/>
      <c r="N188" s="1025"/>
      <c r="O188" s="1024"/>
    </row>
    <row r="189" spans="2:15" ht="21.95" customHeight="1" x14ac:dyDescent="0.2">
      <c r="B189" s="1027"/>
      <c r="C189" s="1024"/>
      <c r="D189" s="1025"/>
      <c r="E189" s="1025"/>
      <c r="F189" s="1025"/>
      <c r="G189" s="1025"/>
      <c r="H189" s="1025"/>
      <c r="I189" s="1025"/>
      <c r="J189" s="1025"/>
      <c r="K189" s="1025"/>
      <c r="L189" s="1025"/>
      <c r="M189" s="1025"/>
      <c r="N189" s="1025"/>
      <c r="O189" s="1024"/>
    </row>
    <row r="190" spans="2:15" ht="21.95" customHeight="1" x14ac:dyDescent="0.2">
      <c r="B190" s="1027"/>
      <c r="C190" s="1024"/>
      <c r="D190" s="1025"/>
      <c r="E190" s="1025"/>
      <c r="F190" s="1025"/>
      <c r="G190" s="1025"/>
      <c r="H190" s="1025"/>
      <c r="I190" s="1025"/>
      <c r="J190" s="1025"/>
      <c r="K190" s="1025"/>
      <c r="L190" s="1025"/>
      <c r="M190" s="1025"/>
      <c r="N190" s="1025"/>
      <c r="O190" s="1024"/>
    </row>
    <row r="191" spans="2:15" ht="21.95" customHeight="1" x14ac:dyDescent="0.2">
      <c r="B191" s="1026"/>
      <c r="C191" s="1024"/>
      <c r="D191" s="1025"/>
      <c r="E191" s="1025"/>
      <c r="F191" s="1025"/>
      <c r="G191" s="1025"/>
      <c r="H191" s="1025"/>
      <c r="I191" s="1025"/>
      <c r="J191" s="1025"/>
      <c r="K191" s="1025"/>
      <c r="L191" s="1025"/>
      <c r="M191" s="1025"/>
      <c r="N191" s="1025"/>
      <c r="O191" s="1024"/>
    </row>
    <row r="192" spans="2:15" ht="21.95" customHeight="1" x14ac:dyDescent="0.2">
      <c r="B192" s="1026"/>
      <c r="C192" s="1024"/>
      <c r="D192" s="1025"/>
      <c r="E192" s="1025"/>
      <c r="F192" s="1025"/>
      <c r="G192" s="1025"/>
      <c r="H192" s="1025"/>
      <c r="I192" s="1025"/>
      <c r="J192" s="1025"/>
      <c r="K192" s="1025"/>
      <c r="L192" s="1025"/>
      <c r="M192" s="1025"/>
      <c r="N192" s="1025"/>
      <c r="O192" s="1024"/>
    </row>
    <row r="193" spans="2:15" ht="21.95" customHeight="1" x14ac:dyDescent="0.2">
      <c r="B193" s="1026"/>
      <c r="C193" s="1024"/>
      <c r="D193" s="1025"/>
      <c r="E193" s="1025"/>
      <c r="F193" s="1025"/>
      <c r="G193" s="1025"/>
      <c r="H193" s="1025"/>
      <c r="I193" s="1025"/>
      <c r="J193" s="1025"/>
      <c r="K193" s="1025"/>
      <c r="L193" s="1025"/>
      <c r="M193" s="1025"/>
      <c r="N193" s="1025"/>
      <c r="O193" s="1024"/>
    </row>
    <row r="194" spans="2:15" ht="21.95" customHeight="1" x14ac:dyDescent="0.2">
      <c r="B194" s="1026"/>
      <c r="C194" s="1024"/>
      <c r="D194" s="1025"/>
      <c r="E194" s="1025"/>
      <c r="F194" s="1025"/>
      <c r="G194" s="1025"/>
      <c r="H194" s="1025"/>
      <c r="I194" s="1025"/>
      <c r="J194" s="1025"/>
      <c r="K194" s="1025"/>
      <c r="L194" s="1025"/>
      <c r="M194" s="1025"/>
      <c r="N194" s="1025"/>
      <c r="O194" s="1024"/>
    </row>
    <row r="195" spans="2:15" ht="21.95" customHeight="1" x14ac:dyDescent="0.2">
      <c r="B195" s="1026"/>
      <c r="C195" s="1024"/>
      <c r="D195" s="1025"/>
      <c r="E195" s="1025"/>
      <c r="F195" s="1025"/>
      <c r="G195" s="1025"/>
      <c r="H195" s="1025"/>
      <c r="I195" s="1025"/>
      <c r="J195" s="1025"/>
      <c r="K195" s="1025"/>
      <c r="L195" s="1025"/>
      <c r="M195" s="1025"/>
      <c r="N195" s="1025"/>
      <c r="O195" s="1024"/>
    </row>
    <row r="196" spans="2:15" ht="21.95" customHeight="1" x14ac:dyDescent="0.2">
      <c r="B196" s="1026"/>
      <c r="C196" s="1024"/>
      <c r="D196" s="1025"/>
      <c r="E196" s="1025"/>
      <c r="F196" s="1025"/>
      <c r="G196" s="1025"/>
      <c r="H196" s="1025"/>
      <c r="I196" s="1025"/>
      <c r="J196" s="1025"/>
      <c r="K196" s="1025"/>
      <c r="L196" s="1025"/>
      <c r="M196" s="1025"/>
      <c r="N196" s="1025"/>
      <c r="O196" s="1024"/>
    </row>
    <row r="197" spans="2:15" ht="21.95" customHeight="1" x14ac:dyDescent="0.2">
      <c r="B197" s="1026"/>
      <c r="C197" s="1024"/>
      <c r="D197" s="1025"/>
      <c r="E197" s="1025"/>
      <c r="F197" s="1025"/>
      <c r="G197" s="1025"/>
      <c r="H197" s="1025"/>
      <c r="I197" s="1025"/>
      <c r="J197" s="1025"/>
      <c r="K197" s="1025"/>
      <c r="L197" s="1025"/>
      <c r="M197" s="1025"/>
      <c r="N197" s="1025"/>
      <c r="O197" s="1024"/>
    </row>
    <row r="198" spans="2:15" ht="21.95" customHeight="1" x14ac:dyDescent="0.2">
      <c r="B198" s="1026"/>
      <c r="C198" s="1024"/>
      <c r="D198" s="1025"/>
      <c r="E198" s="1025"/>
      <c r="F198" s="1025"/>
      <c r="G198" s="1025"/>
      <c r="H198" s="1025"/>
      <c r="I198" s="1025"/>
      <c r="J198" s="1025"/>
      <c r="K198" s="1025"/>
      <c r="L198" s="1025"/>
      <c r="M198" s="1025"/>
      <c r="N198" s="1025"/>
      <c r="O198" s="1024"/>
    </row>
    <row r="199" spans="2:15" ht="21.95" customHeight="1" x14ac:dyDescent="0.2">
      <c r="B199" s="1026"/>
      <c r="C199" s="1024"/>
      <c r="D199" s="1025"/>
      <c r="E199" s="1025"/>
      <c r="F199" s="1025"/>
      <c r="G199" s="1025"/>
      <c r="H199" s="1025"/>
      <c r="I199" s="1025"/>
      <c r="J199" s="1025"/>
      <c r="K199" s="1025"/>
      <c r="L199" s="1025"/>
      <c r="M199" s="1025"/>
      <c r="N199" s="1025"/>
      <c r="O199" s="1024"/>
    </row>
    <row r="200" spans="2:15" ht="21.95" customHeight="1" x14ac:dyDescent="0.2">
      <c r="B200" s="1026"/>
      <c r="C200" s="1024"/>
      <c r="D200" s="1025"/>
      <c r="E200" s="1025"/>
      <c r="F200" s="1025"/>
      <c r="G200" s="1025"/>
      <c r="H200" s="1025"/>
      <c r="I200" s="1025"/>
      <c r="J200" s="1025"/>
      <c r="K200" s="1025"/>
      <c r="L200" s="1025"/>
      <c r="M200" s="1025"/>
      <c r="N200" s="1025"/>
      <c r="O200" s="1024"/>
    </row>
    <row r="201" spans="2:15" ht="21.95" customHeight="1" x14ac:dyDescent="0.2">
      <c r="B201" s="1026"/>
      <c r="C201" s="1024" t="s">
        <v>7344</v>
      </c>
      <c r="D201" s="1025"/>
      <c r="E201" s="1025"/>
      <c r="F201" s="1025"/>
      <c r="G201" s="1025"/>
      <c r="H201" s="1025"/>
      <c r="I201" s="1025"/>
      <c r="J201" s="1025"/>
      <c r="K201" s="1025"/>
      <c r="L201" s="1025"/>
      <c r="M201" s="1025"/>
      <c r="N201" s="1025"/>
      <c r="O201" s="1024"/>
    </row>
    <row r="202" spans="2:15" ht="13.5" thickBot="1" x14ac:dyDescent="0.25">
      <c r="B202" s="1023"/>
      <c r="C202" s="1022"/>
      <c r="D202" s="1021"/>
      <c r="E202" s="1021"/>
      <c r="F202" s="1021"/>
      <c r="G202" s="1021"/>
      <c r="H202" s="1021"/>
      <c r="I202" s="1021"/>
      <c r="J202" s="1022"/>
      <c r="K202" s="1022"/>
      <c r="L202" s="1022"/>
      <c r="M202" s="1022"/>
      <c r="N202" s="1022"/>
      <c r="O202" s="1021"/>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CE8E8-08DD-4C06-AEAB-B61A6EAE17D8}">
  <dimension ref="A1:CG226"/>
  <sheetViews>
    <sheetView workbookViewId="0">
      <selection activeCell="B6" sqref="B6"/>
    </sheetView>
  </sheetViews>
  <sheetFormatPr baseColWidth="10" defaultColWidth="10.125" defaultRowHeight="15" x14ac:dyDescent="0.25"/>
  <cols>
    <col min="1" max="1" width="5.875" style="890" customWidth="1"/>
    <col min="2" max="2" width="28.625" style="890" customWidth="1"/>
    <col min="3" max="3" width="1.875" style="890" customWidth="1"/>
    <col min="4" max="4" width="28.625" style="890" customWidth="1"/>
    <col min="5" max="5" width="1.875" style="890" customWidth="1"/>
    <col min="6" max="6" width="28.625" style="890" customWidth="1"/>
    <col min="7" max="7" width="1.875" style="890" customWidth="1"/>
    <col min="8" max="8" width="28.625" style="890" customWidth="1"/>
    <col min="9" max="9" width="1.875" style="890" customWidth="1"/>
    <col min="10" max="10" width="28.625" style="890" customWidth="1"/>
    <col min="11" max="11" width="1.875" style="890" customWidth="1"/>
    <col min="12" max="12" width="28.625" style="890" customWidth="1"/>
    <col min="13" max="13" width="1.875" style="890" customWidth="1"/>
    <col min="14" max="14" width="28.625" style="890" customWidth="1"/>
    <col min="15" max="15" width="1.875" style="890" customWidth="1"/>
    <col min="16" max="16" width="28.625" style="890" customWidth="1"/>
    <col min="17" max="18" width="1.875" style="890" customWidth="1"/>
    <col min="19" max="19" width="28.625" style="890" customWidth="1"/>
    <col min="20" max="20" width="4.25" style="891" customWidth="1"/>
    <col min="21" max="21" width="28.625" style="890" customWidth="1"/>
    <col min="22" max="22" width="4.25" style="891" customWidth="1"/>
    <col min="23" max="23" width="28.625" style="890" customWidth="1"/>
    <col min="24" max="24" width="4.25" style="891" customWidth="1"/>
    <col min="25" max="25" width="28.625" style="890" customWidth="1"/>
    <col min="26" max="26" width="4" style="890" customWidth="1"/>
    <col min="27" max="27" width="28.625" style="890" customWidth="1"/>
    <col min="28" max="28" width="1.875" style="890" customWidth="1"/>
    <col min="29" max="29" width="12.5" style="890" customWidth="1"/>
    <col min="30" max="30" width="28.625" style="890" customWidth="1"/>
    <col min="31" max="31" width="1.875" style="890" customWidth="1"/>
    <col min="32" max="32" width="28.625" style="890" customWidth="1"/>
    <col min="33" max="33" width="1.875" style="890" customWidth="1"/>
    <col min="34" max="34" width="28.625" style="890" customWidth="1"/>
    <col min="35" max="35" width="1.875" style="890" customWidth="1"/>
    <col min="36" max="36" width="28.625" style="890" customWidth="1"/>
    <col min="37" max="37" width="1.875" style="890" customWidth="1"/>
    <col min="38" max="38" width="28.625" style="890" customWidth="1"/>
    <col min="39" max="39" width="1.875" style="890" customWidth="1"/>
    <col min="40" max="40" width="28.625" style="890" customWidth="1"/>
    <col min="41" max="41" width="1.875" style="890" customWidth="1"/>
    <col min="42" max="42" width="28.625" style="890" customWidth="1"/>
    <col min="43" max="43" width="1.875" style="890" customWidth="1"/>
    <col min="44" max="44" width="28.625" style="890" customWidth="1"/>
    <col min="45" max="45" width="1.875" style="890" customWidth="1"/>
    <col min="46" max="46" width="28.625" style="890" customWidth="1"/>
    <col min="47" max="47" width="1.875" style="890" customWidth="1"/>
    <col min="48" max="48" width="28.625" style="890" customWidth="1"/>
    <col min="49" max="49" width="1.875" style="890" customWidth="1"/>
    <col min="50" max="50" width="28.625" style="890" customWidth="1"/>
    <col min="51" max="51" width="1.875" style="890" customWidth="1"/>
    <col min="52" max="52" width="28.625" style="890" customWidth="1"/>
    <col min="53" max="53" width="3.875" style="890" customWidth="1"/>
    <col min="54" max="54" width="28.625" style="890" customWidth="1"/>
    <col min="55" max="55" width="10.375" style="890" customWidth="1"/>
    <col min="56" max="56" width="28.625" style="890" customWidth="1"/>
    <col min="57" max="57" width="1.875" style="890" customWidth="1"/>
    <col min="58" max="58" width="28.625" style="890" customWidth="1"/>
    <col min="59" max="59" width="1.875" style="890" customWidth="1"/>
    <col min="60" max="60" width="28.625" style="890" customWidth="1"/>
    <col min="61" max="61" width="1.875" style="890" customWidth="1"/>
    <col min="62" max="62" width="28.625" style="890" customWidth="1"/>
    <col min="63" max="63" width="1.875" style="890" customWidth="1"/>
    <col min="64" max="64" width="28.625" style="890" customWidth="1"/>
    <col min="65" max="65" width="1.875" style="890" customWidth="1"/>
    <col min="66" max="66" width="28.625" style="890" customWidth="1"/>
    <col min="67" max="67" width="1.875" style="890" customWidth="1"/>
    <col min="68" max="68" width="28.625" style="890" customWidth="1"/>
    <col min="69" max="69" width="1.875" style="890" customWidth="1"/>
    <col min="70" max="70" width="28.625" style="890" customWidth="1"/>
    <col min="71" max="71" width="1.875" style="890" customWidth="1"/>
    <col min="72" max="72" width="28.625" style="890" customWidth="1"/>
    <col min="73" max="73" width="3.875" style="890" customWidth="1"/>
    <col min="74" max="74" width="28.625" style="890" customWidth="1"/>
    <col min="75" max="75" width="1.875" style="890" customWidth="1"/>
    <col min="76" max="76" width="28.625" style="890" customWidth="1"/>
    <col min="77" max="77" width="4.25" style="891" customWidth="1"/>
    <col min="78" max="78" width="28.625" style="890" customWidth="1"/>
    <col min="79" max="79" width="4" style="890" customWidth="1"/>
    <col min="80" max="80" width="28.625" style="890" customWidth="1"/>
    <col min="81" max="81" width="3.875" style="890" customWidth="1"/>
    <col min="82" max="82" width="15.375" style="890" customWidth="1"/>
    <col min="83" max="83" width="7.625" style="890" customWidth="1"/>
    <col min="84" max="84" width="10.125" style="904"/>
    <col min="85" max="85" width="38.125" style="904" customWidth="1"/>
    <col min="86" max="16384" width="10.125" style="890"/>
  </cols>
  <sheetData>
    <row r="1" spans="1:85" ht="21" customHeight="1" x14ac:dyDescent="0.25">
      <c r="A1" s="888" t="str">
        <f>ADDRESS(ROW(),COLUMN(),4)</f>
        <v>A1</v>
      </c>
      <c r="B1" s="889" t="str">
        <f t="shared" ref="B1" si="0">SUBSTITUTE(ADDRESS(1,COLUMN(),4),"1","")</f>
        <v>B</v>
      </c>
      <c r="D1" s="889" t="str">
        <f>SUBSTITUTE(ADDRESS(1,COLUMN(),4),"1","")</f>
        <v>D</v>
      </c>
      <c r="F1" s="889" t="str">
        <f>SUBSTITUTE(ADDRESS(1,COLUMN(),4),"1","")</f>
        <v>F</v>
      </c>
      <c r="H1" s="889" t="str">
        <f>SUBSTITUTE(ADDRESS(1,COLUMN(),4),"1","")</f>
        <v>H</v>
      </c>
      <c r="J1" s="889" t="str">
        <f>SUBSTITUTE(ADDRESS(1,COLUMN(),4),"1","")</f>
        <v>J</v>
      </c>
      <c r="L1" s="889" t="str">
        <f>SUBSTITUTE(ADDRESS(1,COLUMN(),4),"1","")</f>
        <v>L</v>
      </c>
      <c r="N1" s="889" t="str">
        <f>SUBSTITUTE(ADDRESS(1,COLUMN(),4),"1","")</f>
        <v>N</v>
      </c>
      <c r="P1" s="889" t="str">
        <f>SUBSTITUTE(ADDRESS(1,COLUMN(),4),"1","")</f>
        <v>P</v>
      </c>
      <c r="S1" s="889" t="str">
        <f>SUBSTITUTE(ADDRESS(1,COLUMN(),4),"1","")</f>
        <v>S</v>
      </c>
      <c r="U1" s="889" t="str">
        <f>SUBSTITUTE(ADDRESS(1,COLUMN(),4),"1","")</f>
        <v>U</v>
      </c>
      <c r="W1" s="889" t="str">
        <f>SUBSTITUTE(ADDRESS(1,COLUMN(),4),"1","")</f>
        <v>W</v>
      </c>
      <c r="Y1" s="889" t="str">
        <f>SUBSTITUTE(ADDRESS(1,COLUMN(),4),"1","")</f>
        <v>Y</v>
      </c>
      <c r="AA1" s="889" t="str">
        <f>SUBSTITUTE(ADDRESS(1,COLUMN(),4),"1","")</f>
        <v>AA</v>
      </c>
      <c r="AC1" s="916" t="s">
        <v>5596</v>
      </c>
      <c r="AD1" s="889" t="str">
        <f>SUBSTITUTE(ADDRESS(1,COLUMN(),4),"1","")</f>
        <v>AD</v>
      </c>
      <c r="AF1" s="889" t="str">
        <f>SUBSTITUTE(ADDRESS(1,COLUMN(),4),"1","")</f>
        <v>AF</v>
      </c>
      <c r="AH1" s="889" t="str">
        <f>SUBSTITUTE(ADDRESS(1,COLUMN(),4),"1","")</f>
        <v>AH</v>
      </c>
      <c r="AJ1" s="889" t="str">
        <f>SUBSTITUTE(ADDRESS(1,COLUMN(),4),"1","")</f>
        <v>AJ</v>
      </c>
      <c r="AL1" s="889" t="str">
        <f>SUBSTITUTE(ADDRESS(1,COLUMN(),4),"1","")</f>
        <v>AL</v>
      </c>
      <c r="AN1" s="889" t="str">
        <f>SUBSTITUTE(ADDRESS(1,COLUMN(),4),"1","")</f>
        <v>AN</v>
      </c>
      <c r="AP1" s="889" t="str">
        <f>SUBSTITUTE(ADDRESS(1,COLUMN(),4),"1","")</f>
        <v>AP</v>
      </c>
      <c r="AR1" s="889" t="str">
        <f>SUBSTITUTE(ADDRESS(1,COLUMN(),4),"1","")</f>
        <v>AR</v>
      </c>
      <c r="AT1" s="889" t="str">
        <f>SUBSTITUTE(ADDRESS(1,COLUMN(),4),"1","")</f>
        <v>AT</v>
      </c>
      <c r="AV1" s="889" t="str">
        <f>SUBSTITUTE(ADDRESS(1,COLUMN(),4),"1","")</f>
        <v>AV</v>
      </c>
      <c r="AX1" s="889" t="str">
        <f>SUBSTITUTE(ADDRESS(1,COLUMN(),4),"1","")</f>
        <v>AX</v>
      </c>
      <c r="AZ1" s="889" t="str">
        <f>SUBSTITUTE(ADDRESS(1,COLUMN(),4),"1","")</f>
        <v>AZ</v>
      </c>
      <c r="BA1" s="918"/>
      <c r="BB1" s="918"/>
      <c r="BD1" s="889" t="str">
        <f>SUBSTITUTE(ADDRESS(1,COLUMN(),4),"1","")</f>
        <v>BD</v>
      </c>
      <c r="BF1" s="889" t="str">
        <f>SUBSTITUTE(ADDRESS(1,COLUMN(),4),"1","")</f>
        <v>BF</v>
      </c>
      <c r="BH1" s="889" t="str">
        <f>SUBSTITUTE(ADDRESS(1,COLUMN(),4),"1","")</f>
        <v>BH</v>
      </c>
      <c r="BJ1" s="889" t="str">
        <f>SUBSTITUTE(ADDRESS(1,COLUMN(),4),"1","")</f>
        <v>BJ</v>
      </c>
      <c r="BL1" s="889" t="str">
        <f>SUBSTITUTE(ADDRESS(1,COLUMN(),4),"1","")</f>
        <v>BL</v>
      </c>
      <c r="BN1" s="889" t="str">
        <f>SUBSTITUTE(ADDRESS(1,COLUMN(),4),"1","")</f>
        <v>BN</v>
      </c>
      <c r="BP1" s="889" t="str">
        <f>SUBSTITUTE(ADDRESS(1,COLUMN(),4),"1","")</f>
        <v>BP</v>
      </c>
      <c r="BR1" s="889" t="str">
        <f>SUBSTITUTE(ADDRESS(1,COLUMN(),4),"1","")</f>
        <v>BR</v>
      </c>
      <c r="BT1" s="889" t="str">
        <f>SUBSTITUTE(ADDRESS(1,COLUMN(),4),"1","")</f>
        <v>BT</v>
      </c>
      <c r="BV1" s="889" t="str">
        <f>SUBSTITUTE(ADDRESS(1,COLUMN(),4),"1","")</f>
        <v>BV</v>
      </c>
      <c r="BX1" s="889" t="str">
        <f>SUBSTITUTE(ADDRESS(1,COLUMN(),4),"1","")</f>
        <v>BX</v>
      </c>
      <c r="BZ1" s="889" t="str">
        <f>SUBSTITUTE(ADDRESS(1,COLUMN(),4),"1","")</f>
        <v>BZ</v>
      </c>
      <c r="CB1" s="889" t="str">
        <f>SUBSTITUTE(ADDRESS(1,COLUMN(),4),"1","")</f>
        <v>CB</v>
      </c>
      <c r="CD1" s="917" t="s">
        <v>5596</v>
      </c>
      <c r="CE1" s="893">
        <v>1</v>
      </c>
      <c r="CF1" s="889" t="str">
        <f>SUBSTITUTE(ADDRESS(1,COLUMN(),4),"1","")</f>
        <v>CF</v>
      </c>
      <c r="CG1" s="894" t="str">
        <f>SUBSTITUTE(ADDRESS(1,COLUMN(),4),"1","")</f>
        <v>CG</v>
      </c>
    </row>
    <row r="2" spans="1:85" ht="21" customHeight="1" x14ac:dyDescent="0.25">
      <c r="A2" s="895"/>
      <c r="B2" s="896">
        <f t="shared" ref="B2:D3" ca="1" si="1">CELL("largeur",B2)</f>
        <v>28</v>
      </c>
      <c r="D2" s="896">
        <f ca="1">CELL("largeur",D2)</f>
        <v>28</v>
      </c>
      <c r="F2" s="896">
        <f ca="1">CELL("largeur",F2)</f>
        <v>28</v>
      </c>
      <c r="H2" s="896">
        <f ca="1">CELL("largeur",H2)</f>
        <v>28</v>
      </c>
      <c r="J2" s="896">
        <f ca="1">CELL("largeur",J2)</f>
        <v>28</v>
      </c>
      <c r="L2" s="896">
        <f ca="1">CELL("largeur",L2)</f>
        <v>28</v>
      </c>
      <c r="N2" s="896">
        <f ca="1">CELL("largeur",N2)</f>
        <v>28</v>
      </c>
      <c r="P2" s="896">
        <f ca="1">CELL("largeur",P2)</f>
        <v>28</v>
      </c>
      <c r="S2" s="896">
        <f ca="1">CELL("largeur",S2)</f>
        <v>28</v>
      </c>
      <c r="U2" s="896">
        <f ca="1">CELL("largeur",U2)</f>
        <v>28</v>
      </c>
      <c r="W2" s="896">
        <f ca="1">CELL("largeur",W2)</f>
        <v>28</v>
      </c>
      <c r="Y2" s="896">
        <f ca="1">CELL("largeur",Y2)</f>
        <v>28</v>
      </c>
      <c r="AA2" s="896">
        <f ca="1">CELL("largeur",AA2)</f>
        <v>28</v>
      </c>
      <c r="AC2" s="916"/>
      <c r="AD2" s="896">
        <f ca="1">CELL("largeur",AD2)</f>
        <v>28</v>
      </c>
      <c r="AF2" s="896">
        <f ca="1">CELL("largeur",AF2)</f>
        <v>28</v>
      </c>
      <c r="AH2" s="896">
        <f ca="1">CELL("largeur",AH2)</f>
        <v>28</v>
      </c>
      <c r="AJ2" s="896">
        <f ca="1">CELL("largeur",AJ2)</f>
        <v>28</v>
      </c>
      <c r="AL2" s="896">
        <f ca="1">CELL("largeur",AL2)</f>
        <v>28</v>
      </c>
      <c r="AN2" s="896">
        <f ca="1">CELL("largeur",AN2)</f>
        <v>28</v>
      </c>
      <c r="AP2" s="896">
        <f ca="1">CELL("largeur",AP2)</f>
        <v>28</v>
      </c>
      <c r="AR2" s="896">
        <f ca="1">CELL("largeur",AR2)</f>
        <v>28</v>
      </c>
      <c r="AT2" s="896">
        <f ca="1">CELL("largeur",AT2)</f>
        <v>28</v>
      </c>
      <c r="AV2" s="896">
        <f ca="1">CELL("largeur",AV2)</f>
        <v>28</v>
      </c>
      <c r="AX2" s="896">
        <f ca="1">CELL("largeur",AX2)</f>
        <v>28</v>
      </c>
      <c r="AZ2" s="896">
        <f ca="1">CELL("largeur",AZ2)</f>
        <v>28</v>
      </c>
      <c r="BA2" s="896"/>
      <c r="BB2" s="896"/>
      <c r="BD2" s="896">
        <f ca="1">CELL("largeur",BD2)</f>
        <v>28</v>
      </c>
      <c r="BF2" s="896">
        <f ca="1">CELL("largeur",BF2)</f>
        <v>28</v>
      </c>
      <c r="BH2" s="896">
        <f ca="1">CELL("largeur",BH2)</f>
        <v>28</v>
      </c>
      <c r="BJ2" s="896">
        <f ca="1">CELL("largeur",BJ2)</f>
        <v>28</v>
      </c>
      <c r="BL2" s="896">
        <f ca="1">CELL("largeur",BL2)</f>
        <v>28</v>
      </c>
      <c r="BN2" s="896">
        <f ca="1">CELL("largeur",BN2)</f>
        <v>28</v>
      </c>
      <c r="BP2" s="896">
        <f ca="1">CELL("largeur",BP2)</f>
        <v>28</v>
      </c>
      <c r="BR2" s="896">
        <f ca="1">CELL("largeur",BR2)</f>
        <v>28</v>
      </c>
      <c r="BT2" s="896">
        <f ca="1">CELL("largeur",BT2)</f>
        <v>28</v>
      </c>
      <c r="BV2" s="896">
        <f ca="1">CELL("largeur",BV2)</f>
        <v>28</v>
      </c>
      <c r="BX2" s="896">
        <f ca="1">CELL("largeur",BX2)</f>
        <v>28</v>
      </c>
      <c r="BZ2" s="896">
        <f ca="1">CELL("largeur",BZ2)</f>
        <v>28</v>
      </c>
      <c r="CB2" s="896">
        <f ca="1">CELL("largeur",CB2)</f>
        <v>28</v>
      </c>
      <c r="CD2" s="917"/>
      <c r="CE2" s="893">
        <v>1</v>
      </c>
      <c r="CF2" s="897"/>
      <c r="CG2" s="897" t="s">
        <v>5597</v>
      </c>
    </row>
    <row r="3" spans="1:85" ht="21" customHeight="1" x14ac:dyDescent="0.25">
      <c r="A3" s="895"/>
      <c r="B3" s="898">
        <f t="shared" ca="1" si="1"/>
        <v>28</v>
      </c>
      <c r="D3" s="898">
        <f t="shared" ca="1" si="1"/>
        <v>28</v>
      </c>
      <c r="F3" s="898">
        <v>13</v>
      </c>
      <c r="H3" s="898">
        <v>13</v>
      </c>
      <c r="J3" s="898">
        <v>13</v>
      </c>
      <c r="L3" s="898">
        <v>13</v>
      </c>
      <c r="N3" s="898">
        <v>13</v>
      </c>
      <c r="P3" s="898">
        <v>13</v>
      </c>
      <c r="S3" s="898">
        <v>13</v>
      </c>
      <c r="U3" s="898">
        <v>13</v>
      </c>
      <c r="W3" s="898">
        <v>13</v>
      </c>
      <c r="Y3" s="898">
        <v>11</v>
      </c>
      <c r="AA3" s="898">
        <v>11</v>
      </c>
      <c r="AC3" s="899" t="s">
        <v>5598</v>
      </c>
      <c r="AD3" s="898">
        <v>13</v>
      </c>
      <c r="AF3" s="898">
        <v>13</v>
      </c>
      <c r="AH3" s="898">
        <v>13</v>
      </c>
      <c r="AJ3" s="898">
        <v>13</v>
      </c>
      <c r="AL3" s="898">
        <v>13</v>
      </c>
      <c r="AN3" s="898">
        <v>13</v>
      </c>
      <c r="AP3" s="898">
        <v>13</v>
      </c>
      <c r="AR3" s="898">
        <v>13</v>
      </c>
      <c r="AT3" s="898">
        <v>13</v>
      </c>
      <c r="AV3" s="898">
        <v>13</v>
      </c>
      <c r="AX3" s="898">
        <v>13</v>
      </c>
      <c r="AZ3" s="898">
        <v>11</v>
      </c>
      <c r="BA3" s="898"/>
      <c r="BB3" s="898"/>
      <c r="BD3" s="898">
        <v>13</v>
      </c>
      <c r="BF3" s="898">
        <v>13</v>
      </c>
      <c r="BH3" s="898">
        <v>13</v>
      </c>
      <c r="BJ3" s="898">
        <v>13</v>
      </c>
      <c r="BL3" s="898">
        <v>13</v>
      </c>
      <c r="BN3" s="898">
        <v>13</v>
      </c>
      <c r="BP3" s="898">
        <v>13</v>
      </c>
      <c r="BR3" s="898">
        <v>13</v>
      </c>
      <c r="BT3" s="898">
        <v>13</v>
      </c>
      <c r="BV3" s="898">
        <v>13</v>
      </c>
      <c r="BX3" s="898">
        <v>13</v>
      </c>
      <c r="BZ3" s="898">
        <v>11</v>
      </c>
      <c r="CB3" s="898">
        <v>11</v>
      </c>
      <c r="CD3" s="900" t="s">
        <v>5598</v>
      </c>
      <c r="CE3" s="893">
        <v>1</v>
      </c>
      <c r="CF3" s="901">
        <f ca="1">COUNTA(A1:CE226)+COUNTBLANK(A1:CE226)</f>
        <v>20076</v>
      </c>
      <c r="CG3" s="902" t="str">
        <f>"cellules entre"&amp;" " &amp;A1&amp;" et  "&amp;CE226</f>
        <v>cellules entre A1 et  CE226</v>
      </c>
    </row>
    <row r="4" spans="1:85" ht="15.75" x14ac:dyDescent="0.25">
      <c r="B4" s="892" t="s">
        <v>6577</v>
      </c>
      <c r="C4" s="892"/>
      <c r="D4" s="892"/>
      <c r="E4" s="892"/>
      <c r="F4" s="892"/>
      <c r="G4" s="892"/>
      <c r="H4" s="892"/>
      <c r="I4" s="892"/>
      <c r="J4" s="892"/>
      <c r="K4" s="892"/>
      <c r="L4" s="892"/>
      <c r="M4" s="892"/>
      <c r="N4" s="892"/>
      <c r="O4" s="892"/>
      <c r="P4" s="892"/>
      <c r="Q4" s="892"/>
      <c r="R4" s="892"/>
      <c r="S4" s="892"/>
      <c r="T4" s="892"/>
      <c r="U4" s="892"/>
      <c r="V4" s="892"/>
      <c r="W4" s="892"/>
      <c r="X4" s="892"/>
      <c r="Y4" s="892"/>
      <c r="Z4" s="892"/>
      <c r="AA4" s="892"/>
      <c r="AB4" s="892"/>
      <c r="AC4" s="892"/>
      <c r="AD4" s="892"/>
      <c r="AE4" s="892"/>
      <c r="AF4" s="892"/>
      <c r="AG4" s="892"/>
      <c r="AH4" s="892"/>
      <c r="AI4" s="892"/>
      <c r="AJ4" s="892"/>
      <c r="AK4" s="892"/>
      <c r="AL4" s="892"/>
      <c r="AM4" s="892"/>
      <c r="AN4" s="892"/>
      <c r="AO4" s="892"/>
      <c r="AP4" s="892"/>
      <c r="AQ4" s="892"/>
      <c r="AR4" s="892"/>
      <c r="AS4" s="892"/>
      <c r="AT4" s="892"/>
      <c r="AU4" s="892"/>
      <c r="AV4" s="892"/>
      <c r="AW4" s="892"/>
      <c r="AX4" s="892"/>
      <c r="AY4" s="892"/>
      <c r="AZ4" s="892"/>
      <c r="BA4" s="892"/>
      <c r="BB4" s="892"/>
      <c r="BC4" s="892"/>
      <c r="BD4" s="892"/>
      <c r="BE4" s="892"/>
      <c r="BF4" s="892"/>
      <c r="BG4" s="892"/>
      <c r="BH4" s="892"/>
      <c r="BI4" s="892"/>
      <c r="BJ4" s="892"/>
      <c r="BK4" s="892"/>
      <c r="BL4" s="892"/>
      <c r="BM4" s="892"/>
      <c r="BN4" s="892"/>
      <c r="BO4" s="892"/>
      <c r="BP4" s="892"/>
      <c r="BQ4" s="892"/>
      <c r="BR4" s="892"/>
      <c r="BS4" s="892"/>
      <c r="BT4" s="892"/>
      <c r="BU4" s="892"/>
      <c r="BV4" s="892"/>
      <c r="BW4" s="892"/>
      <c r="BX4" s="892"/>
      <c r="BY4" s="892"/>
      <c r="BZ4" s="892"/>
      <c r="CA4" s="892"/>
      <c r="CB4" s="892"/>
      <c r="CC4" s="892"/>
      <c r="CD4" s="892"/>
      <c r="CE4" s="893">
        <v>1</v>
      </c>
      <c r="CF4" s="901">
        <f ca="1">COUNTA(A1:CE226)</f>
        <v>2787</v>
      </c>
      <c r="CG4" s="902" t="s">
        <v>5599</v>
      </c>
    </row>
    <row r="5" spans="1:85" ht="21.75" customHeight="1" x14ac:dyDescent="0.25">
      <c r="B5" s="892"/>
      <c r="C5" s="892"/>
      <c r="D5" s="892"/>
      <c r="E5" s="892"/>
      <c r="F5" s="892"/>
      <c r="G5" s="892"/>
      <c r="H5" s="892"/>
      <c r="I5" s="892"/>
      <c r="J5" s="892"/>
      <c r="K5" s="892"/>
      <c r="L5" s="892"/>
      <c r="M5" s="892"/>
      <c r="N5" s="892"/>
      <c r="O5" s="892"/>
      <c r="P5" s="892"/>
      <c r="Q5" s="892"/>
      <c r="R5" s="892"/>
      <c r="S5" s="892"/>
      <c r="T5" s="903"/>
      <c r="U5" s="892"/>
      <c r="V5" s="903"/>
      <c r="W5" s="892"/>
      <c r="X5" s="903"/>
      <c r="Y5" s="892"/>
      <c r="Z5" s="892"/>
      <c r="AA5" s="892"/>
      <c r="AB5" s="892"/>
      <c r="AC5" s="892"/>
      <c r="AD5" s="892"/>
      <c r="AE5" s="892"/>
      <c r="AF5" s="892"/>
      <c r="AG5" s="892"/>
      <c r="AH5" s="892"/>
      <c r="AI5" s="892"/>
      <c r="AJ5" s="892"/>
      <c r="AK5" s="892"/>
      <c r="AL5" s="892"/>
      <c r="AM5" s="892"/>
      <c r="AN5" s="892"/>
      <c r="AO5" s="892"/>
      <c r="AP5" s="892"/>
      <c r="AQ5" s="892"/>
      <c r="AR5" s="892"/>
      <c r="AS5" s="892"/>
      <c r="AT5" s="892"/>
      <c r="AU5" s="892"/>
      <c r="AV5" s="892"/>
      <c r="AW5" s="892"/>
      <c r="AX5" s="892"/>
      <c r="AY5" s="892"/>
      <c r="AZ5" s="892"/>
      <c r="BA5" s="892"/>
      <c r="BB5" s="892"/>
      <c r="BC5" s="892"/>
      <c r="BD5" s="892"/>
      <c r="BE5" s="892"/>
      <c r="BF5" s="892"/>
      <c r="BG5" s="892"/>
      <c r="BH5" s="892"/>
      <c r="BI5" s="892"/>
      <c r="BJ5" s="892"/>
      <c r="BK5" s="892"/>
      <c r="BL5" s="892"/>
      <c r="BM5" s="892"/>
      <c r="BN5" s="892"/>
      <c r="BO5" s="892"/>
      <c r="BP5" s="892"/>
      <c r="BQ5" s="892"/>
      <c r="BR5" s="892"/>
      <c r="BS5" s="892"/>
      <c r="BT5" s="892"/>
      <c r="BU5" s="892"/>
      <c r="BV5" s="892"/>
      <c r="BW5" s="892"/>
      <c r="BX5" s="892"/>
      <c r="BY5" s="903"/>
      <c r="BZ5" s="892"/>
      <c r="CA5" s="892"/>
      <c r="CB5" s="892"/>
      <c r="CC5" s="892"/>
      <c r="CD5" s="892"/>
      <c r="CE5" s="893">
        <v>1</v>
      </c>
      <c r="CF5" s="901">
        <f ca="1">COUNTBLANK(A1:CE226)</f>
        <v>17289</v>
      </c>
      <c r="CG5" s="902" t="s">
        <v>5600</v>
      </c>
    </row>
    <row r="6" spans="1:85" ht="22.5" customHeight="1" x14ac:dyDescent="0.25">
      <c r="A6" s="892"/>
      <c r="B6" s="922" t="s">
        <v>6576</v>
      </c>
      <c r="C6" s="892"/>
      <c r="D6" s="892"/>
      <c r="E6" s="892"/>
      <c r="F6" s="892"/>
      <c r="G6" s="892"/>
      <c r="H6" s="892"/>
      <c r="I6" s="892"/>
      <c r="J6" s="892"/>
      <c r="K6" s="892"/>
      <c r="L6" s="892"/>
      <c r="M6" s="892"/>
      <c r="N6" s="892"/>
      <c r="O6" s="892"/>
      <c r="P6" s="892"/>
      <c r="Q6" s="892"/>
      <c r="R6" s="892"/>
      <c r="S6" s="892"/>
      <c r="T6" s="892"/>
      <c r="U6" s="892"/>
      <c r="V6" s="892"/>
      <c r="W6" s="892"/>
      <c r="X6" s="903"/>
      <c r="Y6" s="892"/>
      <c r="Z6" s="892"/>
      <c r="AA6" s="892"/>
      <c r="AB6" s="892"/>
      <c r="AC6" s="892"/>
      <c r="AD6" s="892" t="s">
        <v>5603</v>
      </c>
      <c r="AE6" s="892"/>
      <c r="AF6" s="892"/>
      <c r="AG6" s="892"/>
      <c r="AH6" s="892"/>
      <c r="AI6" s="892"/>
      <c r="AJ6" s="892"/>
      <c r="AK6" s="892"/>
      <c r="AL6" s="892"/>
      <c r="AM6" s="892"/>
      <c r="AN6" s="892"/>
      <c r="AO6" s="892"/>
      <c r="AP6" s="892"/>
      <c r="AQ6" s="892"/>
      <c r="AR6" s="892"/>
      <c r="AS6" s="892"/>
      <c r="AT6" s="892"/>
      <c r="AU6" s="892"/>
      <c r="AV6" s="892"/>
      <c r="AW6" s="892"/>
      <c r="AX6" s="892"/>
      <c r="AY6" s="892"/>
      <c r="AZ6" s="892"/>
      <c r="BA6" s="892"/>
      <c r="BB6" s="892"/>
      <c r="BC6" s="892"/>
      <c r="BD6" s="892" t="s">
        <v>5604</v>
      </c>
      <c r="BE6" s="892"/>
      <c r="BF6" s="892"/>
      <c r="BG6" s="892"/>
      <c r="BH6" s="892"/>
      <c r="BI6" s="892"/>
      <c r="BJ6" s="892"/>
      <c r="BK6" s="892"/>
      <c r="BL6" s="892"/>
      <c r="BM6" s="892"/>
      <c r="BN6" s="892"/>
      <c r="BO6" s="892"/>
      <c r="BP6" s="892"/>
      <c r="BQ6" s="892"/>
      <c r="BR6" s="892"/>
      <c r="BS6" s="892"/>
      <c r="BT6" s="892"/>
      <c r="BU6" s="892"/>
      <c r="BV6" s="892"/>
      <c r="BW6" s="892"/>
      <c r="BX6" s="892"/>
      <c r="BY6" s="903"/>
      <c r="BZ6" s="892"/>
      <c r="CA6" s="892"/>
      <c r="CB6" s="892"/>
      <c r="CC6" s="892"/>
      <c r="CD6" s="892"/>
      <c r="CE6" s="893">
        <v>1</v>
      </c>
      <c r="CG6" s="906" t="s">
        <v>5605</v>
      </c>
    </row>
    <row r="7" spans="1:85" ht="22.5" customHeight="1" x14ac:dyDescent="0.25">
      <c r="A7" s="892"/>
      <c r="B7" s="892"/>
      <c r="C7" s="892"/>
      <c r="D7" s="892"/>
      <c r="E7" s="892"/>
      <c r="F7" s="892"/>
      <c r="G7" s="892"/>
      <c r="H7" s="892"/>
      <c r="I7" s="892"/>
      <c r="J7" s="892"/>
      <c r="K7" s="892"/>
      <c r="L7" s="892"/>
      <c r="M7" s="892"/>
      <c r="N7" s="892"/>
      <c r="O7" s="892"/>
      <c r="P7" s="892"/>
      <c r="Q7" s="892"/>
      <c r="R7" s="892"/>
      <c r="S7" s="892"/>
      <c r="T7" s="905"/>
      <c r="U7" s="892"/>
      <c r="V7" s="905"/>
      <c r="W7" s="892"/>
      <c r="X7" s="903"/>
      <c r="Y7" s="892"/>
      <c r="Z7" s="892"/>
      <c r="AA7" s="892"/>
      <c r="AB7" s="892"/>
      <c r="AC7" s="892"/>
      <c r="AD7" s="892" t="s">
        <v>5606</v>
      </c>
      <c r="AE7" s="892"/>
      <c r="AF7" s="892"/>
      <c r="AG7" s="892"/>
      <c r="AH7" s="892"/>
      <c r="AI7" s="892"/>
      <c r="AJ7" s="892"/>
      <c r="AK7" s="892"/>
      <c r="AL7" s="892"/>
      <c r="AM7" s="892"/>
      <c r="AN7" s="892"/>
      <c r="AO7" s="892"/>
      <c r="AP7" s="892"/>
      <c r="AQ7" s="892"/>
      <c r="AR7" s="892"/>
      <c r="AS7" s="892"/>
      <c r="AT7" s="892"/>
      <c r="AU7" s="892"/>
      <c r="AV7" s="892"/>
      <c r="AW7" s="892"/>
      <c r="AX7" s="892"/>
      <c r="AY7" s="892"/>
      <c r="AZ7" s="892"/>
      <c r="BA7" s="892"/>
      <c r="BB7" s="892"/>
      <c r="BC7" s="892"/>
      <c r="BD7" s="892" t="s">
        <v>5607</v>
      </c>
      <c r="BE7" s="892"/>
      <c r="BF7" s="892"/>
      <c r="BG7" s="892"/>
      <c r="BH7" s="892"/>
      <c r="BI7" s="892"/>
      <c r="BJ7" s="892"/>
      <c r="BK7" s="892"/>
      <c r="BL7" s="892"/>
      <c r="BM7" s="892"/>
      <c r="BN7" s="892"/>
      <c r="BO7" s="892"/>
      <c r="BP7" s="892"/>
      <c r="BQ7" s="892"/>
      <c r="BR7" s="892"/>
      <c r="BS7" s="892"/>
      <c r="BT7" s="892"/>
      <c r="BU7" s="892"/>
      <c r="BV7" s="892"/>
      <c r="BW7" s="892"/>
      <c r="BX7" s="892"/>
      <c r="BY7" s="903"/>
      <c r="BZ7" s="892"/>
      <c r="CA7" s="892"/>
      <c r="CB7" s="892"/>
      <c r="CC7" s="892"/>
      <c r="CD7" s="892"/>
      <c r="CE7" s="893">
        <v>1</v>
      </c>
      <c r="CG7" s="906"/>
    </row>
    <row r="8" spans="1:85" ht="22.5" customHeight="1" x14ac:dyDescent="0.25">
      <c r="A8" s="892"/>
      <c r="B8" s="892" t="s">
        <v>5608</v>
      </c>
      <c r="C8" s="892"/>
      <c r="D8" s="892"/>
      <c r="E8" s="892"/>
      <c r="F8" s="892"/>
      <c r="G8" s="892"/>
      <c r="H8" s="892"/>
      <c r="I8" s="892"/>
      <c r="J8" s="892"/>
      <c r="K8" s="892"/>
      <c r="L8" s="892"/>
      <c r="M8" s="892"/>
      <c r="N8" s="892"/>
      <c r="O8" s="892"/>
      <c r="P8" s="892"/>
      <c r="Q8" s="892"/>
      <c r="R8" s="892"/>
      <c r="S8" s="892"/>
      <c r="T8" s="903"/>
      <c r="U8" s="892"/>
      <c r="V8" s="903"/>
      <c r="W8" s="892"/>
      <c r="X8" s="903"/>
      <c r="Y8" s="892"/>
      <c r="Z8" s="892"/>
      <c r="AA8" s="892"/>
      <c r="AB8" s="892"/>
      <c r="AC8" s="892"/>
      <c r="AD8" s="892" t="s">
        <v>5609</v>
      </c>
      <c r="AE8" s="892"/>
      <c r="AF8" s="892"/>
      <c r="AG8" s="892"/>
      <c r="AH8" s="892"/>
      <c r="AI8" s="892"/>
      <c r="AJ8" s="892"/>
      <c r="AK8" s="892"/>
      <c r="AL8" s="892"/>
      <c r="AM8" s="892"/>
      <c r="AN8" s="892"/>
      <c r="AO8" s="892"/>
      <c r="AP8" s="892"/>
      <c r="AQ8" s="892"/>
      <c r="AR8" s="892"/>
      <c r="AS8" s="892"/>
      <c r="AT8" s="892"/>
      <c r="AU8" s="892"/>
      <c r="AV8" s="892"/>
      <c r="AW8" s="892"/>
      <c r="AX8" s="892"/>
      <c r="AY8" s="892"/>
      <c r="AZ8" s="892"/>
      <c r="BA8" s="892"/>
      <c r="BB8" s="892"/>
      <c r="BC8" s="892"/>
      <c r="BD8" s="892" t="s">
        <v>5610</v>
      </c>
      <c r="BE8" s="892"/>
      <c r="BF8" s="892"/>
      <c r="BG8" s="892"/>
      <c r="BH8" s="892"/>
      <c r="BI8" s="892"/>
      <c r="BJ8" s="892"/>
      <c r="BK8" s="892"/>
      <c r="BL8" s="892"/>
      <c r="BM8" s="892"/>
      <c r="BN8" s="892"/>
      <c r="BO8" s="892"/>
      <c r="BP8" s="892"/>
      <c r="BQ8" s="892"/>
      <c r="BR8" s="892"/>
      <c r="BS8" s="892"/>
      <c r="BT8" s="892"/>
      <c r="BU8" s="892"/>
      <c r="BV8" s="892"/>
      <c r="BW8" s="892"/>
      <c r="BX8" s="892"/>
      <c r="BY8" s="903"/>
      <c r="BZ8" s="892"/>
      <c r="CA8" s="892"/>
      <c r="CB8" s="892"/>
      <c r="CC8" s="892"/>
      <c r="CD8" s="892"/>
      <c r="CE8" s="893">
        <v>1</v>
      </c>
      <c r="CG8" s="906" t="s">
        <v>5611</v>
      </c>
    </row>
    <row r="9" spans="1:85" ht="22.5" customHeight="1" x14ac:dyDescent="0.25">
      <c r="A9" s="892"/>
      <c r="B9" s="892" t="s">
        <v>5612</v>
      </c>
      <c r="C9" s="892"/>
      <c r="D9" s="892"/>
      <c r="E9" s="892"/>
      <c r="F9" s="892"/>
      <c r="G9" s="892"/>
      <c r="H9" s="892"/>
      <c r="I9" s="892"/>
      <c r="J9" s="892"/>
      <c r="K9" s="892"/>
      <c r="L9" s="892"/>
      <c r="M9" s="892"/>
      <c r="N9" s="892"/>
      <c r="O9" s="892"/>
      <c r="P9" s="892"/>
      <c r="Q9" s="892"/>
      <c r="R9" s="892"/>
      <c r="S9" s="892"/>
      <c r="T9" s="903"/>
      <c r="U9" s="892"/>
      <c r="V9" s="903"/>
      <c r="W9" s="892"/>
      <c r="X9" s="903"/>
      <c r="Y9" s="892"/>
      <c r="Z9" s="892"/>
      <c r="AA9" s="892"/>
      <c r="AB9" s="892"/>
      <c r="AC9" s="892"/>
      <c r="AD9" s="892" t="s">
        <v>5613</v>
      </c>
      <c r="AE9" s="892"/>
      <c r="AF9" s="892"/>
      <c r="AG9" s="892"/>
      <c r="AH9" s="892"/>
      <c r="AI9" s="892"/>
      <c r="AJ9" s="892"/>
      <c r="AK9" s="892"/>
      <c r="AL9" s="892"/>
      <c r="AM9" s="892"/>
      <c r="AN9" s="892"/>
      <c r="AO9" s="892"/>
      <c r="AP9" s="892"/>
      <c r="AQ9" s="892"/>
      <c r="AR9" s="892"/>
      <c r="AS9" s="892"/>
      <c r="AT9" s="892"/>
      <c r="AU9" s="892"/>
      <c r="AV9" s="892"/>
      <c r="AW9" s="892"/>
      <c r="AX9" s="892"/>
      <c r="AY9" s="892"/>
      <c r="AZ9" s="892"/>
      <c r="BA9" s="892"/>
      <c r="BB9" s="892"/>
      <c r="BC9" s="892"/>
      <c r="BD9" s="892" t="s">
        <v>5614</v>
      </c>
      <c r="BE9" s="892"/>
      <c r="BF9" s="892"/>
      <c r="BG9" s="892"/>
      <c r="BH9" s="892"/>
      <c r="BI9" s="892"/>
      <c r="BJ9" s="892"/>
      <c r="BK9" s="892"/>
      <c r="BL9" s="892"/>
      <c r="BM9" s="892"/>
      <c r="BN9" s="892"/>
      <c r="BO9" s="892"/>
      <c r="BP9" s="892"/>
      <c r="BQ9" s="892"/>
      <c r="BR9" s="892"/>
      <c r="BS9" s="892"/>
      <c r="BT9" s="892"/>
      <c r="BU9" s="892"/>
      <c r="BV9" s="892"/>
      <c r="BW9" s="892"/>
      <c r="BX9" s="892"/>
      <c r="BY9" s="903"/>
      <c r="BZ9" s="892"/>
      <c r="CA9" s="892"/>
      <c r="CB9" s="892"/>
      <c r="CC9" s="892"/>
      <c r="CD9" s="892"/>
      <c r="CE9" s="893">
        <v>1</v>
      </c>
      <c r="CG9" s="906" t="s">
        <v>5615</v>
      </c>
    </row>
    <row r="10" spans="1:85" ht="22.5" customHeight="1" x14ac:dyDescent="0.25">
      <c r="A10" s="892"/>
      <c r="B10" s="892" t="s">
        <v>5616</v>
      </c>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t="s">
        <v>5617</v>
      </c>
      <c r="AE10" s="892"/>
      <c r="AF10" s="892"/>
      <c r="AG10" s="892"/>
      <c r="AH10" s="892"/>
      <c r="AI10" s="892"/>
      <c r="AJ10" s="892"/>
      <c r="AK10" s="892"/>
      <c r="AL10" s="892"/>
      <c r="AM10" s="892"/>
      <c r="AN10" s="892"/>
      <c r="AO10" s="892"/>
      <c r="AP10" s="892"/>
      <c r="AQ10" s="892"/>
      <c r="AR10" s="892"/>
      <c r="AS10" s="892"/>
      <c r="AT10" s="892"/>
      <c r="AU10" s="892"/>
      <c r="AV10" s="892"/>
      <c r="AW10" s="892"/>
      <c r="AX10" s="892"/>
      <c r="AY10" s="892"/>
      <c r="AZ10" s="892"/>
      <c r="BA10" s="892"/>
      <c r="BB10" s="892"/>
      <c r="BC10" s="892"/>
      <c r="BD10" s="892" t="s">
        <v>5618</v>
      </c>
      <c r="BE10" s="892"/>
      <c r="BF10" s="892"/>
      <c r="BG10" s="892"/>
      <c r="BH10" s="892"/>
      <c r="BI10" s="892"/>
      <c r="BJ10" s="892"/>
      <c r="BK10" s="892"/>
      <c r="BL10" s="892"/>
      <c r="BM10" s="892"/>
      <c r="BN10" s="892"/>
      <c r="BO10" s="892"/>
      <c r="BP10" s="892"/>
      <c r="BQ10" s="892"/>
      <c r="BR10" s="892"/>
      <c r="BS10" s="892"/>
      <c r="BT10" s="892"/>
      <c r="BU10" s="892"/>
      <c r="BV10" s="892"/>
      <c r="BW10" s="892"/>
      <c r="BX10" s="892"/>
      <c r="BY10" s="892"/>
      <c r="BZ10" s="892"/>
      <c r="CA10" s="892"/>
      <c r="CB10" s="892"/>
      <c r="CC10" s="892"/>
      <c r="CD10" s="892"/>
      <c r="CE10" s="893">
        <v>1</v>
      </c>
      <c r="CG10" s="890"/>
    </row>
    <row r="11" spans="1:85" ht="18" customHeight="1" x14ac:dyDescent="0.25">
      <c r="A11" s="892"/>
      <c r="B11" s="892"/>
      <c r="C11" s="892"/>
      <c r="D11" s="892"/>
      <c r="E11" s="892"/>
      <c r="F11" s="892"/>
      <c r="G11" s="892"/>
      <c r="H11" s="892"/>
      <c r="I11" s="892"/>
      <c r="J11" s="892"/>
      <c r="K11" s="892"/>
      <c r="L11" s="892"/>
      <c r="M11" s="892"/>
      <c r="N11" s="892"/>
      <c r="O11" s="892"/>
      <c r="P11" s="892"/>
      <c r="Q11" s="892"/>
      <c r="R11" s="892"/>
      <c r="S11" s="892"/>
      <c r="T11" s="903"/>
      <c r="U11" s="892"/>
      <c r="V11" s="903"/>
      <c r="W11" s="892"/>
      <c r="X11" s="903"/>
      <c r="Y11" s="907"/>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2"/>
      <c r="AY11" s="892"/>
      <c r="AZ11" s="907"/>
      <c r="BA11" s="907"/>
      <c r="BB11" s="907"/>
      <c r="BC11" s="892"/>
      <c r="BD11" s="892"/>
      <c r="BE11" s="892"/>
      <c r="BF11" s="892"/>
      <c r="BG11" s="892"/>
      <c r="BH11" s="892"/>
      <c r="BI11" s="892"/>
      <c r="BJ11" s="892"/>
      <c r="BK11" s="892"/>
      <c r="BL11" s="892"/>
      <c r="BM11" s="892"/>
      <c r="BN11" s="892"/>
      <c r="BO11" s="892"/>
      <c r="BP11" s="892"/>
      <c r="BQ11" s="892"/>
      <c r="BR11" s="892"/>
      <c r="BS11" s="892"/>
      <c r="BT11" s="892"/>
      <c r="BU11" s="892"/>
      <c r="BV11" s="892"/>
      <c r="BW11" s="892"/>
      <c r="BX11" s="892"/>
      <c r="BY11" s="903"/>
      <c r="BZ11" s="907"/>
      <c r="CA11" s="892"/>
      <c r="CB11" s="892"/>
      <c r="CC11" s="892"/>
      <c r="CD11" s="892"/>
      <c r="CE11" s="893">
        <v>1</v>
      </c>
      <c r="CG11" s="890"/>
    </row>
    <row r="12" spans="1:85" ht="18" customHeight="1" x14ac:dyDescent="0.25">
      <c r="A12" s="892"/>
      <c r="B12" s="892"/>
      <c r="C12" s="892"/>
      <c r="D12" s="892"/>
      <c r="E12" s="892"/>
      <c r="F12" s="892"/>
      <c r="G12" s="892"/>
      <c r="H12" s="892"/>
      <c r="I12" s="892"/>
      <c r="J12" s="892"/>
      <c r="K12" s="892"/>
      <c r="L12" s="892"/>
      <c r="M12" s="892"/>
      <c r="N12" s="892"/>
      <c r="O12" s="892"/>
      <c r="P12" s="892"/>
      <c r="Q12" s="892"/>
      <c r="R12" s="892"/>
      <c r="S12" s="892"/>
      <c r="T12" s="903"/>
      <c r="U12" s="892"/>
      <c r="V12" s="903"/>
      <c r="W12" s="892"/>
      <c r="X12" s="903"/>
      <c r="Y12" s="892"/>
      <c r="Z12" s="892"/>
      <c r="AA12" s="892"/>
      <c r="AB12" s="892"/>
      <c r="AC12" s="892"/>
      <c r="AD12" s="892"/>
      <c r="AE12" s="892"/>
      <c r="AF12" s="892"/>
      <c r="AG12" s="892"/>
      <c r="AH12" s="892"/>
      <c r="AI12" s="892"/>
      <c r="AJ12" s="892"/>
      <c r="AK12" s="892"/>
      <c r="AL12" s="892"/>
      <c r="AM12" s="892"/>
      <c r="AN12" s="892"/>
      <c r="AO12" s="892"/>
      <c r="AP12" s="892"/>
      <c r="AQ12" s="892"/>
      <c r="AR12" s="892"/>
      <c r="AS12" s="892"/>
      <c r="AT12" s="892"/>
      <c r="AU12" s="892"/>
      <c r="AV12" s="892"/>
      <c r="AW12" s="892"/>
      <c r="AX12" s="892"/>
      <c r="AY12" s="892"/>
      <c r="AZ12" s="892"/>
      <c r="BA12" s="892"/>
      <c r="BB12" s="892"/>
      <c r="BC12" s="892"/>
      <c r="BD12" s="892"/>
      <c r="BE12" s="892"/>
      <c r="BF12" s="892"/>
      <c r="BG12" s="892"/>
      <c r="BH12" s="892"/>
      <c r="BI12" s="892"/>
      <c r="BJ12" s="892"/>
      <c r="BK12" s="892"/>
      <c r="BL12" s="892"/>
      <c r="BM12" s="892"/>
      <c r="BN12" s="892"/>
      <c r="BO12" s="892"/>
      <c r="BP12" s="892"/>
      <c r="BQ12" s="892"/>
      <c r="BR12" s="892"/>
      <c r="BS12" s="892"/>
      <c r="BT12" s="892"/>
      <c r="BU12" s="892"/>
      <c r="BV12" s="892"/>
      <c r="BW12" s="892"/>
      <c r="BX12" s="892"/>
      <c r="BY12" s="903"/>
      <c r="BZ12" s="892"/>
      <c r="CA12" s="892"/>
      <c r="CB12" s="892"/>
      <c r="CC12" s="892"/>
      <c r="CD12" s="892"/>
      <c r="CE12" s="893">
        <v>1</v>
      </c>
      <c r="CG12" s="906" t="s">
        <v>5619</v>
      </c>
    </row>
    <row r="13" spans="1:85" ht="15.75" customHeight="1" x14ac:dyDescent="0.25">
      <c r="A13" s="892"/>
      <c r="B13" s="1445" t="s">
        <v>5620</v>
      </c>
      <c r="C13" s="892"/>
      <c r="D13" s="1400" t="s">
        <v>5620</v>
      </c>
      <c r="E13" s="892"/>
      <c r="F13" s="1409" t="s">
        <v>5620</v>
      </c>
      <c r="G13" s="892"/>
      <c r="H13" s="1409" t="s">
        <v>5620</v>
      </c>
      <c r="I13" s="892"/>
      <c r="J13" s="1442" t="s">
        <v>5620</v>
      </c>
      <c r="K13" s="892"/>
      <c r="L13" s="1296" t="s">
        <v>5620</v>
      </c>
      <c r="M13" s="892"/>
      <c r="N13" s="1281" t="s">
        <v>5620</v>
      </c>
      <c r="O13" s="892"/>
      <c r="P13" s="1305" t="s">
        <v>5620</v>
      </c>
      <c r="Q13" s="892"/>
      <c r="R13" s="892"/>
      <c r="S13" s="1482" t="s">
        <v>5620</v>
      </c>
      <c r="T13" s="903"/>
      <c r="U13" s="1433" t="s">
        <v>5620</v>
      </c>
      <c r="V13" s="903"/>
      <c r="W13" s="1430" t="s">
        <v>5620</v>
      </c>
      <c r="X13" s="903"/>
      <c r="Y13" s="1481" t="s">
        <v>5621</v>
      </c>
      <c r="AA13" s="1481" t="s">
        <v>5621</v>
      </c>
      <c r="AD13" s="1445" t="s">
        <v>6082</v>
      </c>
      <c r="AE13" s="892"/>
      <c r="AF13" s="1400" t="s">
        <v>5622</v>
      </c>
      <c r="AG13" s="892"/>
      <c r="AH13" s="1409" t="s">
        <v>5623</v>
      </c>
      <c r="AI13" s="892"/>
      <c r="AJ13" s="1409" t="s">
        <v>5624</v>
      </c>
      <c r="AK13" s="892"/>
      <c r="AL13" s="1442" t="s">
        <v>5624</v>
      </c>
      <c r="AM13" s="892"/>
      <c r="AN13" s="1296" t="s">
        <v>5624</v>
      </c>
      <c r="AO13" s="892"/>
      <c r="AP13" s="1281" t="s">
        <v>5624</v>
      </c>
      <c r="AQ13" s="892"/>
      <c r="AR13" s="1305" t="s">
        <v>5624</v>
      </c>
      <c r="AS13" s="892"/>
      <c r="AT13" s="1482" t="s">
        <v>5624</v>
      </c>
      <c r="AU13" s="892"/>
      <c r="AV13" s="1433" t="s">
        <v>5624</v>
      </c>
      <c r="AW13" s="892"/>
      <c r="AX13" s="1430" t="s">
        <v>5625</v>
      </c>
      <c r="AY13" s="892"/>
      <c r="AZ13" s="908"/>
      <c r="BA13" s="908"/>
      <c r="BB13" s="908"/>
      <c r="BC13" s="892"/>
      <c r="BD13" s="1445" t="s">
        <v>6083</v>
      </c>
      <c r="BE13" s="892"/>
      <c r="BF13" s="1400" t="s">
        <v>5627</v>
      </c>
      <c r="BG13" s="892"/>
      <c r="BH13" s="1409" t="s">
        <v>5628</v>
      </c>
      <c r="BI13" s="892"/>
      <c r="BJ13" s="1409" t="s">
        <v>5629</v>
      </c>
      <c r="BK13" s="892"/>
      <c r="BL13" s="1442" t="s">
        <v>5629</v>
      </c>
      <c r="BM13" s="892"/>
      <c r="BN13" s="1296" t="s">
        <v>5629</v>
      </c>
      <c r="BO13" s="892"/>
      <c r="BP13" s="1281" t="s">
        <v>5629</v>
      </c>
      <c r="BQ13" s="892"/>
      <c r="BR13" s="1305" t="s">
        <v>5629</v>
      </c>
      <c r="BS13" s="892"/>
      <c r="BT13" s="1482" t="s">
        <v>5629</v>
      </c>
      <c r="BV13" s="1433" t="s">
        <v>5630</v>
      </c>
      <c r="BW13" s="892"/>
      <c r="BX13" s="1430" t="s">
        <v>5631</v>
      </c>
      <c r="BY13" s="903"/>
      <c r="BZ13" s="908" t="s">
        <v>5716</v>
      </c>
      <c r="CB13" s="908" t="s">
        <v>5716</v>
      </c>
      <c r="CE13" s="893">
        <v>1</v>
      </c>
      <c r="CG13" s="906" t="s">
        <v>5632</v>
      </c>
    </row>
    <row r="14" spans="1:85" ht="15.75" x14ac:dyDescent="0.25">
      <c r="A14" s="892"/>
      <c r="B14" s="1446"/>
      <c r="C14" s="892"/>
      <c r="D14" s="1401"/>
      <c r="E14" s="892"/>
      <c r="F14" s="1410"/>
      <c r="G14" s="892"/>
      <c r="H14" s="1410"/>
      <c r="I14" s="892"/>
      <c r="J14" s="1443"/>
      <c r="K14" s="892"/>
      <c r="L14" s="1297"/>
      <c r="M14" s="892"/>
      <c r="N14" s="1282"/>
      <c r="O14" s="892"/>
      <c r="P14" s="1306"/>
      <c r="Q14" s="892"/>
      <c r="R14" s="892"/>
      <c r="S14" s="1483"/>
      <c r="T14" s="903"/>
      <c r="U14" s="1434"/>
      <c r="V14" s="903"/>
      <c r="W14" s="1431"/>
      <c r="X14" s="903"/>
      <c r="Y14" s="1481"/>
      <c r="AA14" s="1481"/>
      <c r="AD14" s="1446" t="s">
        <v>5601</v>
      </c>
      <c r="AE14" s="892"/>
      <c r="AF14" s="1401" t="s">
        <v>5601</v>
      </c>
      <c r="AG14" s="892"/>
      <c r="AH14" s="1410" t="s">
        <v>5601</v>
      </c>
      <c r="AI14" s="892"/>
      <c r="AJ14" s="1410" t="s">
        <v>5601</v>
      </c>
      <c r="AK14" s="892"/>
      <c r="AL14" s="1443" t="s">
        <v>5601</v>
      </c>
      <c r="AM14" s="892"/>
      <c r="AN14" s="1297" t="s">
        <v>5601</v>
      </c>
      <c r="AO14" s="892"/>
      <c r="AP14" s="1282" t="s">
        <v>5601</v>
      </c>
      <c r="AQ14" s="892"/>
      <c r="AR14" s="1306" t="s">
        <v>5601</v>
      </c>
      <c r="AS14" s="892"/>
      <c r="AT14" s="1483" t="s">
        <v>5601</v>
      </c>
      <c r="AU14" s="892"/>
      <c r="AV14" s="1434" t="s">
        <v>5601</v>
      </c>
      <c r="AW14" s="892"/>
      <c r="AX14" s="1431" t="s">
        <v>5601</v>
      </c>
      <c r="AY14" s="892"/>
      <c r="AZ14" s="908" t="s">
        <v>5626</v>
      </c>
      <c r="BA14" s="908"/>
      <c r="BB14" s="908"/>
      <c r="BC14" s="892"/>
      <c r="BD14" s="1446" t="s">
        <v>5601</v>
      </c>
      <c r="BE14" s="892"/>
      <c r="BF14" s="1401" t="s">
        <v>5601</v>
      </c>
      <c r="BG14" s="892"/>
      <c r="BH14" s="1410" t="s">
        <v>5601</v>
      </c>
      <c r="BI14" s="892"/>
      <c r="BJ14" s="1410" t="s">
        <v>5601</v>
      </c>
      <c r="BK14" s="892"/>
      <c r="BL14" s="1443" t="s">
        <v>5601</v>
      </c>
      <c r="BM14" s="892"/>
      <c r="BN14" s="1297" t="s">
        <v>5601</v>
      </c>
      <c r="BO14" s="892"/>
      <c r="BP14" s="1282" t="s">
        <v>5601</v>
      </c>
      <c r="BQ14" s="892"/>
      <c r="BR14" s="1306" t="s">
        <v>5601</v>
      </c>
      <c r="BS14" s="892"/>
      <c r="BT14" s="1483" t="s">
        <v>5601</v>
      </c>
      <c r="BV14" s="1434" t="s">
        <v>5601</v>
      </c>
      <c r="BW14" s="892"/>
      <c r="BX14" s="1431" t="s">
        <v>5601</v>
      </c>
      <c r="BY14" s="903"/>
      <c r="BZ14" s="908" t="s">
        <v>5633</v>
      </c>
      <c r="CB14" s="908" t="s">
        <v>5633</v>
      </c>
      <c r="CE14" s="893">
        <v>1</v>
      </c>
      <c r="CG14" s="906"/>
    </row>
    <row r="15" spans="1:85" ht="15.75" x14ac:dyDescent="0.25">
      <c r="A15" s="892"/>
      <c r="B15" s="1447"/>
      <c r="C15" s="892"/>
      <c r="D15" s="1402"/>
      <c r="E15" s="892"/>
      <c r="F15" s="1411"/>
      <c r="G15" s="892"/>
      <c r="H15" s="1411"/>
      <c r="I15" s="892"/>
      <c r="J15" s="1444"/>
      <c r="K15" s="892"/>
      <c r="L15" s="1298"/>
      <c r="M15" s="892"/>
      <c r="N15" s="1283"/>
      <c r="O15" s="892"/>
      <c r="P15" s="1307"/>
      <c r="Q15" s="892"/>
      <c r="R15" s="892"/>
      <c r="S15" s="1484"/>
      <c r="T15" s="903"/>
      <c r="U15" s="1435"/>
      <c r="V15" s="903"/>
      <c r="W15" s="1432"/>
      <c r="X15" s="903"/>
      <c r="Y15" s="1481"/>
      <c r="AA15" s="1481"/>
      <c r="AD15" s="1447"/>
      <c r="AE15" s="892"/>
      <c r="AF15" s="1402"/>
      <c r="AG15" s="892"/>
      <c r="AH15" s="1411"/>
      <c r="AI15" s="892"/>
      <c r="AJ15" s="1411"/>
      <c r="AK15" s="892"/>
      <c r="AL15" s="1444"/>
      <c r="AM15" s="892"/>
      <c r="AN15" s="1298"/>
      <c r="AO15" s="892"/>
      <c r="AP15" s="1283"/>
      <c r="AQ15" s="892"/>
      <c r="AR15" s="1307"/>
      <c r="AS15" s="892"/>
      <c r="AT15" s="1484"/>
      <c r="AU15" s="892"/>
      <c r="AV15" s="1435"/>
      <c r="AW15" s="892"/>
      <c r="AX15" s="1432"/>
      <c r="AY15" s="892"/>
      <c r="AZ15" s="908" t="s">
        <v>5633</v>
      </c>
      <c r="BA15" s="908"/>
      <c r="BB15" s="908"/>
      <c r="BC15" s="892"/>
      <c r="BD15" s="1447"/>
      <c r="BE15" s="892"/>
      <c r="BF15" s="1402"/>
      <c r="BG15" s="892"/>
      <c r="BH15" s="1411"/>
      <c r="BI15" s="892"/>
      <c r="BJ15" s="1411"/>
      <c r="BK15" s="892"/>
      <c r="BL15" s="1444"/>
      <c r="BM15" s="892"/>
      <c r="BN15" s="1298"/>
      <c r="BO15" s="892"/>
      <c r="BP15" s="1283"/>
      <c r="BQ15" s="892"/>
      <c r="BR15" s="1307"/>
      <c r="BS15" s="892"/>
      <c r="BT15" s="1484"/>
      <c r="BV15" s="1435"/>
      <c r="BW15" s="892"/>
      <c r="BX15" s="1432"/>
      <c r="BY15" s="903"/>
      <c r="BZ15" s="915"/>
      <c r="CB15" s="915"/>
      <c r="CE15" s="893"/>
      <c r="CG15" s="906"/>
    </row>
    <row r="16" spans="1:85" ht="18" customHeight="1" x14ac:dyDescent="0.25">
      <c r="A16" s="892"/>
      <c r="B16" s="909" t="s">
        <v>5634</v>
      </c>
      <c r="C16" s="892"/>
      <c r="D16" s="909"/>
      <c r="E16" s="892"/>
      <c r="F16" s="909"/>
      <c r="G16" s="892"/>
      <c r="H16" s="909"/>
      <c r="I16" s="892"/>
      <c r="J16" s="909"/>
      <c r="K16" s="892"/>
      <c r="L16" s="909" t="s">
        <v>5634</v>
      </c>
      <c r="M16" s="892"/>
      <c r="N16" s="909" t="s">
        <v>5634</v>
      </c>
      <c r="O16" s="892"/>
      <c r="P16" s="909" t="s">
        <v>5634</v>
      </c>
      <c r="Q16" s="892"/>
      <c r="R16" s="892"/>
      <c r="S16" s="909" t="s">
        <v>5634</v>
      </c>
      <c r="T16" s="903"/>
      <c r="U16" s="909"/>
      <c r="V16" s="903"/>
      <c r="W16" s="909"/>
      <c r="X16" s="903"/>
      <c r="AA16" s="892"/>
      <c r="AD16" s="909" t="s">
        <v>5601</v>
      </c>
      <c r="AE16" s="892"/>
      <c r="AF16" s="909" t="s">
        <v>5601</v>
      </c>
      <c r="AG16" s="892"/>
      <c r="AH16" s="909" t="s">
        <v>5601</v>
      </c>
      <c r="AI16" s="892"/>
      <c r="AJ16" s="909" t="s">
        <v>5601</v>
      </c>
      <c r="AK16" s="892"/>
      <c r="AL16" s="909" t="s">
        <v>5601</v>
      </c>
      <c r="AM16" s="892"/>
      <c r="AN16" s="909" t="s">
        <v>5601</v>
      </c>
      <c r="AO16" s="892"/>
      <c r="AP16" s="909" t="s">
        <v>5601</v>
      </c>
      <c r="AQ16" s="892"/>
      <c r="AR16" s="909" t="s">
        <v>5601</v>
      </c>
      <c r="AS16" s="892"/>
      <c r="AT16" s="909" t="s">
        <v>5601</v>
      </c>
      <c r="AU16" s="892"/>
      <c r="AV16" s="909" t="s">
        <v>5601</v>
      </c>
      <c r="AW16" s="892"/>
      <c r="AX16" s="909" t="s">
        <v>5601</v>
      </c>
      <c r="AY16" s="892"/>
      <c r="BC16" s="892"/>
      <c r="BD16" s="909" t="s">
        <v>5601</v>
      </c>
      <c r="BE16" s="892"/>
      <c r="BF16" s="909" t="s">
        <v>5601</v>
      </c>
      <c r="BG16" s="892"/>
      <c r="BH16" s="909" t="s">
        <v>5601</v>
      </c>
      <c r="BI16" s="892"/>
      <c r="BJ16" s="909" t="s">
        <v>5601</v>
      </c>
      <c r="BK16" s="892"/>
      <c r="BL16" s="909" t="s">
        <v>5601</v>
      </c>
      <c r="BM16" s="892"/>
      <c r="BN16" s="909" t="s">
        <v>5601</v>
      </c>
      <c r="BO16" s="892"/>
      <c r="BP16" s="909" t="s">
        <v>5601</v>
      </c>
      <c r="BQ16" s="892"/>
      <c r="BR16" s="909" t="s">
        <v>5601</v>
      </c>
      <c r="BS16" s="892"/>
      <c r="BT16" s="909" t="s">
        <v>5601</v>
      </c>
      <c r="BV16" s="909" t="s">
        <v>5601</v>
      </c>
      <c r="BW16" s="892"/>
      <c r="BX16" s="909" t="s">
        <v>5601</v>
      </c>
      <c r="BY16" s="903"/>
      <c r="CB16" s="892"/>
      <c r="CE16" s="893">
        <v>1</v>
      </c>
      <c r="CG16" s="906" t="s">
        <v>5635</v>
      </c>
    </row>
    <row r="17" spans="1:85" ht="15.75" x14ac:dyDescent="0.25">
      <c r="B17" s="1445" t="s">
        <v>5636</v>
      </c>
      <c r="D17" s="1400" t="s">
        <v>5637</v>
      </c>
      <c r="F17" s="1409" t="s">
        <v>5638</v>
      </c>
      <c r="H17" s="1409" t="s">
        <v>5639</v>
      </c>
      <c r="J17" s="1442" t="s">
        <v>5640</v>
      </c>
      <c r="L17" s="1439" t="s">
        <v>6084</v>
      </c>
      <c r="N17" s="1403" t="s">
        <v>6085</v>
      </c>
      <c r="P17" s="1367" t="s">
        <v>6086</v>
      </c>
      <c r="S17" s="1485" t="s">
        <v>6087</v>
      </c>
      <c r="U17" s="1433" t="s">
        <v>5641</v>
      </c>
      <c r="W17" s="1397" t="s">
        <v>5642</v>
      </c>
      <c r="Y17" s="1412" t="s">
        <v>6559</v>
      </c>
      <c r="AA17" s="892"/>
      <c r="AD17" s="1445" t="s">
        <v>6088</v>
      </c>
      <c r="AF17" s="1400" t="s">
        <v>5643</v>
      </c>
      <c r="AH17" s="1409" t="s">
        <v>5644</v>
      </c>
      <c r="AJ17" s="1409" t="s">
        <v>5639</v>
      </c>
      <c r="AL17" s="1442" t="s">
        <v>5645</v>
      </c>
      <c r="AN17" s="1439" t="s">
        <v>5646</v>
      </c>
      <c r="AP17" s="1403" t="s">
        <v>5646</v>
      </c>
      <c r="AR17" s="1367" t="s">
        <v>5646</v>
      </c>
      <c r="AT17" s="1485" t="s">
        <v>5646</v>
      </c>
      <c r="AV17" s="1433" t="s">
        <v>5647</v>
      </c>
      <c r="AX17" s="1397" t="s">
        <v>5648</v>
      </c>
      <c r="AZ17" s="1412" t="s">
        <v>6559</v>
      </c>
      <c r="BB17" s="892"/>
      <c r="BD17" s="1445" t="s">
        <v>6089</v>
      </c>
      <c r="BF17" s="1400" t="s">
        <v>5649</v>
      </c>
      <c r="BH17" s="1409" t="s">
        <v>5650</v>
      </c>
      <c r="BJ17" s="1409" t="s">
        <v>5651</v>
      </c>
      <c r="BL17" s="1442" t="s">
        <v>5652</v>
      </c>
      <c r="BN17" s="1439" t="s">
        <v>5653</v>
      </c>
      <c r="BP17" s="1403" t="s">
        <v>5653</v>
      </c>
      <c r="BR17" s="1367" t="s">
        <v>5653</v>
      </c>
      <c r="BT17" s="1485" t="s">
        <v>5653</v>
      </c>
      <c r="BV17" s="1433" t="s">
        <v>5654</v>
      </c>
      <c r="BX17" s="1397" t="s">
        <v>5655</v>
      </c>
      <c r="BZ17" s="1412" t="s">
        <v>6559</v>
      </c>
      <c r="CB17" s="892"/>
      <c r="CE17" s="893">
        <v>1</v>
      </c>
      <c r="CG17" s="906" t="s">
        <v>5656</v>
      </c>
    </row>
    <row r="18" spans="1:85" ht="15" customHeight="1" x14ac:dyDescent="0.25">
      <c r="B18" s="1446"/>
      <c r="D18" s="1401"/>
      <c r="F18" s="1410"/>
      <c r="H18" s="1410"/>
      <c r="J18" s="1443"/>
      <c r="L18" s="1440"/>
      <c r="N18" s="1404"/>
      <c r="P18" s="1368"/>
      <c r="S18" s="1486"/>
      <c r="U18" s="1434"/>
      <c r="W18" s="1398"/>
      <c r="Y18" s="1413"/>
      <c r="AA18" s="892"/>
      <c r="AD18" s="1446" t="s">
        <v>5601</v>
      </c>
      <c r="AF18" s="1401" t="s">
        <v>5601</v>
      </c>
      <c r="AH18" s="1410" t="s">
        <v>5601</v>
      </c>
      <c r="AJ18" s="1410" t="s">
        <v>5601</v>
      </c>
      <c r="AL18" s="1443" t="s">
        <v>5601</v>
      </c>
      <c r="AN18" s="1440" t="s">
        <v>5601</v>
      </c>
      <c r="AP18" s="1404" t="s">
        <v>5601</v>
      </c>
      <c r="AR18" s="1368" t="s">
        <v>5601</v>
      </c>
      <c r="AT18" s="1486" t="s">
        <v>5601</v>
      </c>
      <c r="AV18" s="1434" t="s">
        <v>5601</v>
      </c>
      <c r="AX18" s="1398" t="s">
        <v>5601</v>
      </c>
      <c r="AZ18" s="1413"/>
      <c r="BB18" s="892"/>
      <c r="BD18" s="1446" t="s">
        <v>5601</v>
      </c>
      <c r="BF18" s="1401" t="s">
        <v>5601</v>
      </c>
      <c r="BH18" s="1410" t="s">
        <v>5601</v>
      </c>
      <c r="BJ18" s="1410" t="s">
        <v>5601</v>
      </c>
      <c r="BL18" s="1443" t="s">
        <v>5601</v>
      </c>
      <c r="BN18" s="1440" t="s">
        <v>5601</v>
      </c>
      <c r="BP18" s="1404" t="s">
        <v>5601</v>
      </c>
      <c r="BR18" s="1368" t="s">
        <v>5601</v>
      </c>
      <c r="BT18" s="1486" t="s">
        <v>5601</v>
      </c>
      <c r="BV18" s="1434" t="s">
        <v>5601</v>
      </c>
      <c r="BX18" s="1398" t="s">
        <v>5601</v>
      </c>
      <c r="BZ18" s="1413"/>
      <c r="CB18" s="892"/>
      <c r="CE18" s="893">
        <v>1</v>
      </c>
    </row>
    <row r="19" spans="1:85" s="904" customFormat="1" ht="15" customHeight="1" x14ac:dyDescent="0.25">
      <c r="A19" s="890"/>
      <c r="B19" s="1447"/>
      <c r="C19" s="890"/>
      <c r="D19" s="1402"/>
      <c r="E19" s="890"/>
      <c r="F19" s="1411"/>
      <c r="G19" s="890"/>
      <c r="H19" s="1411"/>
      <c r="I19" s="890"/>
      <c r="J19" s="1444"/>
      <c r="K19" s="890"/>
      <c r="L19" s="1441"/>
      <c r="M19" s="890"/>
      <c r="N19" s="1405"/>
      <c r="O19" s="890"/>
      <c r="P19" s="1369"/>
      <c r="Q19" s="890"/>
      <c r="R19" s="890"/>
      <c r="S19" s="1487"/>
      <c r="T19" s="891"/>
      <c r="U19" s="1435"/>
      <c r="V19" s="891"/>
      <c r="W19" s="1399"/>
      <c r="X19" s="891"/>
      <c r="Y19" s="1414"/>
      <c r="Z19" s="890"/>
      <c r="AA19" s="892"/>
      <c r="AB19" s="890"/>
      <c r="AC19" s="890"/>
      <c r="AD19" s="1447" t="s">
        <v>5601</v>
      </c>
      <c r="AE19" s="890"/>
      <c r="AF19" s="1402" t="s">
        <v>5601</v>
      </c>
      <c r="AG19" s="890"/>
      <c r="AH19" s="1411" t="s">
        <v>5601</v>
      </c>
      <c r="AI19" s="890"/>
      <c r="AJ19" s="1411" t="s">
        <v>5601</v>
      </c>
      <c r="AK19" s="890"/>
      <c r="AL19" s="1444" t="s">
        <v>5601</v>
      </c>
      <c r="AM19" s="890"/>
      <c r="AN19" s="1441" t="s">
        <v>5601</v>
      </c>
      <c r="AO19" s="890"/>
      <c r="AP19" s="1405" t="s">
        <v>5601</v>
      </c>
      <c r="AQ19" s="890"/>
      <c r="AR19" s="1369" t="s">
        <v>5601</v>
      </c>
      <c r="AS19" s="890"/>
      <c r="AT19" s="1487" t="s">
        <v>5601</v>
      </c>
      <c r="AU19" s="890"/>
      <c r="AV19" s="1435" t="s">
        <v>5601</v>
      </c>
      <c r="AW19" s="890"/>
      <c r="AX19" s="1399" t="s">
        <v>5601</v>
      </c>
      <c r="AY19" s="890"/>
      <c r="AZ19" s="1414"/>
      <c r="BA19" s="890"/>
      <c r="BB19" s="892"/>
      <c r="BC19" s="890"/>
      <c r="BD19" s="1447" t="s">
        <v>5601</v>
      </c>
      <c r="BE19" s="890"/>
      <c r="BF19" s="1402" t="s">
        <v>5601</v>
      </c>
      <c r="BG19" s="890"/>
      <c r="BH19" s="1411" t="s">
        <v>5601</v>
      </c>
      <c r="BI19" s="890"/>
      <c r="BJ19" s="1411" t="s">
        <v>5601</v>
      </c>
      <c r="BK19" s="890"/>
      <c r="BL19" s="1444" t="s">
        <v>5601</v>
      </c>
      <c r="BM19" s="890"/>
      <c r="BN19" s="1441" t="s">
        <v>5601</v>
      </c>
      <c r="BO19" s="890"/>
      <c r="BP19" s="1405" t="s">
        <v>5601</v>
      </c>
      <c r="BQ19" s="890"/>
      <c r="BR19" s="1369" t="s">
        <v>5601</v>
      </c>
      <c r="BS19" s="890"/>
      <c r="BT19" s="1487" t="s">
        <v>5601</v>
      </c>
      <c r="BV19" s="1435" t="s">
        <v>5601</v>
      </c>
      <c r="BW19" s="890"/>
      <c r="BX19" s="1399" t="s">
        <v>5601</v>
      </c>
      <c r="BY19" s="891"/>
      <c r="BZ19" s="1414"/>
      <c r="CA19" s="890"/>
      <c r="CB19" s="892"/>
      <c r="CD19" s="890"/>
      <c r="CE19" s="893">
        <v>1</v>
      </c>
    </row>
    <row r="20" spans="1:85" s="904" customFormat="1" ht="18" customHeight="1" x14ac:dyDescent="0.25">
      <c r="A20" s="890"/>
      <c r="B20" s="890"/>
      <c r="C20" s="890"/>
      <c r="D20" s="890"/>
      <c r="E20" s="890"/>
      <c r="F20" s="890"/>
      <c r="G20" s="890"/>
      <c r="H20" s="890"/>
      <c r="I20" s="890"/>
      <c r="J20" s="890"/>
      <c r="K20" s="890"/>
      <c r="L20" s="890"/>
      <c r="M20" s="890"/>
      <c r="N20" s="890"/>
      <c r="O20" s="890"/>
      <c r="P20" s="890"/>
      <c r="Q20" s="890"/>
      <c r="R20" s="890"/>
      <c r="S20" s="890"/>
      <c r="T20" s="891"/>
      <c r="U20" s="890"/>
      <c r="V20" s="891"/>
      <c r="W20" s="890"/>
      <c r="X20" s="891"/>
      <c r="Y20" s="890"/>
      <c r="Z20" s="890"/>
      <c r="AA20" s="892"/>
      <c r="AB20" s="890"/>
      <c r="AC20" s="890"/>
      <c r="AD20" s="890"/>
      <c r="AE20" s="890"/>
      <c r="AF20" s="890"/>
      <c r="AG20" s="890"/>
      <c r="AH20" s="890"/>
      <c r="AI20" s="890"/>
      <c r="AJ20" s="890"/>
      <c r="AK20" s="890"/>
      <c r="AL20" s="890"/>
      <c r="AM20" s="890"/>
      <c r="AN20" s="890"/>
      <c r="AO20" s="890"/>
      <c r="AP20" s="890"/>
      <c r="AQ20" s="890"/>
      <c r="AR20" s="890"/>
      <c r="AS20" s="890"/>
      <c r="AT20" s="890"/>
      <c r="AU20" s="890"/>
      <c r="AV20" s="890"/>
      <c r="AW20" s="890"/>
      <c r="AX20" s="890"/>
      <c r="AY20" s="890"/>
      <c r="AZ20" s="890"/>
      <c r="BA20" s="890"/>
      <c r="BB20" s="892"/>
      <c r="BC20" s="890"/>
      <c r="BD20" s="890"/>
      <c r="BE20" s="890"/>
      <c r="BF20" s="890"/>
      <c r="BG20" s="890"/>
      <c r="BH20" s="890"/>
      <c r="BI20" s="890"/>
      <c r="BJ20" s="890"/>
      <c r="BK20" s="890"/>
      <c r="BL20" s="890"/>
      <c r="BM20" s="890"/>
      <c r="BN20" s="890"/>
      <c r="BO20" s="890"/>
      <c r="BP20" s="890"/>
      <c r="BQ20" s="890"/>
      <c r="BR20" s="890"/>
      <c r="BS20" s="890"/>
      <c r="BT20" s="890"/>
      <c r="BV20" s="890"/>
      <c r="BW20" s="890"/>
      <c r="BX20" s="890"/>
      <c r="BY20" s="891"/>
      <c r="BZ20" s="890"/>
      <c r="CA20" s="890"/>
      <c r="CB20" s="892"/>
      <c r="CD20" s="890"/>
      <c r="CE20" s="893"/>
    </row>
    <row r="21" spans="1:85" s="904" customFormat="1" ht="15" customHeight="1" x14ac:dyDescent="0.25">
      <c r="A21" s="890"/>
      <c r="B21" s="1466" t="s">
        <v>6090</v>
      </c>
      <c r="C21" s="890"/>
      <c r="D21" s="1400" t="s">
        <v>5657</v>
      </c>
      <c r="E21" s="890"/>
      <c r="F21" s="1409" t="s">
        <v>5658</v>
      </c>
      <c r="G21" s="890"/>
      <c r="H21" s="1409" t="s">
        <v>5659</v>
      </c>
      <c r="I21" s="890"/>
      <c r="J21" s="1442" t="s">
        <v>5660</v>
      </c>
      <c r="K21" s="890"/>
      <c r="L21" s="1439" t="s">
        <v>6091</v>
      </c>
      <c r="M21" s="890"/>
      <c r="N21" s="1403" t="s">
        <v>5661</v>
      </c>
      <c r="O21" s="890"/>
      <c r="P21" s="1367" t="s">
        <v>5662</v>
      </c>
      <c r="Q21" s="890"/>
      <c r="R21" s="890"/>
      <c r="S21" s="1482" t="s">
        <v>6092</v>
      </c>
      <c r="T21" s="891"/>
      <c r="U21" s="1394" t="s">
        <v>5663</v>
      </c>
      <c r="V21" s="891"/>
      <c r="W21" s="1397" t="s">
        <v>5664</v>
      </c>
      <c r="X21" s="891"/>
      <c r="Y21" s="1415" t="s">
        <v>6560</v>
      </c>
      <c r="Z21" s="890"/>
      <c r="AA21" s="1418" t="s">
        <v>6568</v>
      </c>
      <c r="AB21" s="890"/>
      <c r="AC21" s="890"/>
      <c r="AD21" s="1466" t="s">
        <v>6093</v>
      </c>
      <c r="AE21" s="890"/>
      <c r="AF21" s="1400" t="s">
        <v>5665</v>
      </c>
      <c r="AG21" s="890"/>
      <c r="AH21" s="1409" t="s">
        <v>5666</v>
      </c>
      <c r="AI21" s="890"/>
      <c r="AJ21" s="1409" t="s">
        <v>5667</v>
      </c>
      <c r="AK21" s="890"/>
      <c r="AL21" s="1442" t="s">
        <v>5668</v>
      </c>
      <c r="AM21" s="890"/>
      <c r="AN21" s="1439" t="s">
        <v>6094</v>
      </c>
      <c r="AO21" s="890"/>
      <c r="AP21" s="1403" t="s">
        <v>6095</v>
      </c>
      <c r="AQ21" s="890"/>
      <c r="AR21" s="1367" t="s">
        <v>6096</v>
      </c>
      <c r="AS21" s="890"/>
      <c r="AT21" s="1482" t="s">
        <v>6097</v>
      </c>
      <c r="AU21" s="890"/>
      <c r="AV21" s="1394" t="s">
        <v>5669</v>
      </c>
      <c r="AW21" s="890"/>
      <c r="AX21" s="1397" t="s">
        <v>5670</v>
      </c>
      <c r="AY21" s="890"/>
      <c r="AZ21" s="1415" t="s">
        <v>6560</v>
      </c>
      <c r="BA21" s="890"/>
      <c r="BB21" s="1418" t="s">
        <v>6568</v>
      </c>
      <c r="BC21" s="890"/>
      <c r="BD21" s="1466" t="s">
        <v>6098</v>
      </c>
      <c r="BE21" s="890"/>
      <c r="BF21" s="1400" t="s">
        <v>5671</v>
      </c>
      <c r="BG21" s="890"/>
      <c r="BH21" s="1409" t="s">
        <v>5672</v>
      </c>
      <c r="BI21" s="890"/>
      <c r="BJ21" s="1409" t="s">
        <v>5673</v>
      </c>
      <c r="BK21" s="890"/>
      <c r="BL21" s="1442" t="s">
        <v>5674</v>
      </c>
      <c r="BM21" s="890"/>
      <c r="BN21" s="1439" t="s">
        <v>6099</v>
      </c>
      <c r="BO21" s="890"/>
      <c r="BP21" s="1403" t="s">
        <v>6100</v>
      </c>
      <c r="BQ21" s="890"/>
      <c r="BR21" s="1367" t="s">
        <v>6101</v>
      </c>
      <c r="BS21" s="890"/>
      <c r="BT21" s="1482" t="s">
        <v>6102</v>
      </c>
      <c r="BV21" s="1394" t="s">
        <v>5675</v>
      </c>
      <c r="BW21" s="890"/>
      <c r="BX21" s="1397" t="s">
        <v>5676</v>
      </c>
      <c r="BY21" s="891"/>
      <c r="BZ21" s="1415" t="s">
        <v>6560</v>
      </c>
      <c r="CA21" s="890"/>
      <c r="CB21" s="1418" t="s">
        <v>6568</v>
      </c>
      <c r="CD21" s="890"/>
      <c r="CE21" s="893">
        <v>1</v>
      </c>
    </row>
    <row r="22" spans="1:85" s="904" customFormat="1" ht="15" customHeight="1" x14ac:dyDescent="0.25">
      <c r="B22" s="1467"/>
      <c r="C22" s="890"/>
      <c r="D22" s="1401"/>
      <c r="E22" s="890"/>
      <c r="F22" s="1410"/>
      <c r="G22" s="890"/>
      <c r="H22" s="1410"/>
      <c r="I22" s="890"/>
      <c r="J22" s="1443"/>
      <c r="K22" s="890"/>
      <c r="L22" s="1440"/>
      <c r="M22" s="890"/>
      <c r="N22" s="1404"/>
      <c r="O22" s="890"/>
      <c r="P22" s="1368"/>
      <c r="Q22" s="890"/>
      <c r="R22" s="890"/>
      <c r="S22" s="1483"/>
      <c r="T22" s="891"/>
      <c r="U22" s="1395"/>
      <c r="V22" s="891"/>
      <c r="W22" s="1398"/>
      <c r="X22" s="891"/>
      <c r="Y22" s="1416"/>
      <c r="Z22" s="890"/>
      <c r="AA22" s="1419"/>
      <c r="AB22" s="890"/>
      <c r="AC22" s="890"/>
      <c r="AD22" s="1467" t="s">
        <v>5601</v>
      </c>
      <c r="AE22" s="890"/>
      <c r="AF22" s="1401" t="s">
        <v>5601</v>
      </c>
      <c r="AG22" s="890"/>
      <c r="AH22" s="1410" t="s">
        <v>5601</v>
      </c>
      <c r="AI22" s="890"/>
      <c r="AJ22" s="1410" t="s">
        <v>5601</v>
      </c>
      <c r="AK22" s="890"/>
      <c r="AL22" s="1443" t="s">
        <v>5601</v>
      </c>
      <c r="AM22" s="890"/>
      <c r="AN22" s="1440" t="s">
        <v>5601</v>
      </c>
      <c r="AO22" s="890"/>
      <c r="AP22" s="1404" t="s">
        <v>5601</v>
      </c>
      <c r="AQ22" s="890"/>
      <c r="AR22" s="1368" t="s">
        <v>5601</v>
      </c>
      <c r="AS22" s="890"/>
      <c r="AT22" s="1483" t="s">
        <v>5601</v>
      </c>
      <c r="AU22" s="890"/>
      <c r="AV22" s="1395" t="s">
        <v>5601</v>
      </c>
      <c r="AW22" s="890"/>
      <c r="AX22" s="1398" t="s">
        <v>5601</v>
      </c>
      <c r="AY22" s="890"/>
      <c r="AZ22" s="1416"/>
      <c r="BA22" s="890"/>
      <c r="BB22" s="1419"/>
      <c r="BC22" s="890"/>
      <c r="BD22" s="1467" t="s">
        <v>5601</v>
      </c>
      <c r="BE22" s="890"/>
      <c r="BF22" s="1401" t="s">
        <v>5601</v>
      </c>
      <c r="BG22" s="890"/>
      <c r="BH22" s="1410" t="s">
        <v>5601</v>
      </c>
      <c r="BI22" s="890"/>
      <c r="BJ22" s="1410" t="s">
        <v>5601</v>
      </c>
      <c r="BK22" s="890"/>
      <c r="BL22" s="1443" t="s">
        <v>5601</v>
      </c>
      <c r="BM22" s="890"/>
      <c r="BN22" s="1440" t="s">
        <v>5601</v>
      </c>
      <c r="BO22" s="890"/>
      <c r="BP22" s="1404" t="s">
        <v>5601</v>
      </c>
      <c r="BQ22" s="890"/>
      <c r="BR22" s="1368" t="s">
        <v>5601</v>
      </c>
      <c r="BS22" s="890"/>
      <c r="BT22" s="1483" t="s">
        <v>5601</v>
      </c>
      <c r="BV22" s="1395" t="s">
        <v>5601</v>
      </c>
      <c r="BW22" s="890"/>
      <c r="BX22" s="1398" t="s">
        <v>5601</v>
      </c>
      <c r="BY22" s="891"/>
      <c r="BZ22" s="1416"/>
      <c r="CA22" s="890"/>
      <c r="CB22" s="1419"/>
      <c r="CD22" s="890"/>
      <c r="CE22" s="893">
        <v>1</v>
      </c>
    </row>
    <row r="23" spans="1:85" s="904" customFormat="1" ht="15" customHeight="1" x14ac:dyDescent="0.25">
      <c r="A23" s="890"/>
      <c r="B23" s="1468"/>
      <c r="C23" s="890"/>
      <c r="D23" s="1402"/>
      <c r="E23" s="890"/>
      <c r="F23" s="1411"/>
      <c r="G23" s="890"/>
      <c r="H23" s="1411"/>
      <c r="I23" s="890"/>
      <c r="J23" s="1444"/>
      <c r="K23" s="890"/>
      <c r="L23" s="1441"/>
      <c r="M23" s="890"/>
      <c r="N23" s="1405"/>
      <c r="O23" s="890"/>
      <c r="P23" s="1369"/>
      <c r="Q23" s="890"/>
      <c r="R23" s="890"/>
      <c r="S23" s="1484"/>
      <c r="T23" s="891"/>
      <c r="U23" s="1396"/>
      <c r="V23" s="891"/>
      <c r="W23" s="1399"/>
      <c r="X23" s="891"/>
      <c r="Y23" s="1417"/>
      <c r="Z23" s="890"/>
      <c r="AA23" s="1420"/>
      <c r="AB23" s="890"/>
      <c r="AC23" s="890"/>
      <c r="AD23" s="1468" t="s">
        <v>5601</v>
      </c>
      <c r="AE23" s="890"/>
      <c r="AF23" s="1402" t="s">
        <v>5601</v>
      </c>
      <c r="AG23" s="890"/>
      <c r="AH23" s="1411" t="s">
        <v>5601</v>
      </c>
      <c r="AI23" s="890"/>
      <c r="AJ23" s="1411" t="s">
        <v>5601</v>
      </c>
      <c r="AK23" s="890"/>
      <c r="AL23" s="1444" t="s">
        <v>5601</v>
      </c>
      <c r="AM23" s="890"/>
      <c r="AN23" s="1441" t="s">
        <v>5601</v>
      </c>
      <c r="AO23" s="890"/>
      <c r="AP23" s="1405" t="s">
        <v>5601</v>
      </c>
      <c r="AQ23" s="890"/>
      <c r="AR23" s="1369" t="s">
        <v>5601</v>
      </c>
      <c r="AS23" s="890"/>
      <c r="AT23" s="1484" t="s">
        <v>5601</v>
      </c>
      <c r="AU23" s="890"/>
      <c r="AV23" s="1396" t="s">
        <v>5601</v>
      </c>
      <c r="AW23" s="890"/>
      <c r="AX23" s="1399" t="s">
        <v>5601</v>
      </c>
      <c r="AY23" s="890"/>
      <c r="AZ23" s="1417"/>
      <c r="BA23" s="890"/>
      <c r="BB23" s="1420"/>
      <c r="BC23" s="890"/>
      <c r="BD23" s="1468" t="s">
        <v>5601</v>
      </c>
      <c r="BE23" s="890"/>
      <c r="BF23" s="1402" t="s">
        <v>5601</v>
      </c>
      <c r="BG23" s="890"/>
      <c r="BH23" s="1411" t="s">
        <v>5601</v>
      </c>
      <c r="BI23" s="890"/>
      <c r="BJ23" s="1411" t="s">
        <v>5601</v>
      </c>
      <c r="BK23" s="890"/>
      <c r="BL23" s="1444" t="s">
        <v>5601</v>
      </c>
      <c r="BM23" s="890"/>
      <c r="BN23" s="1441" t="s">
        <v>5601</v>
      </c>
      <c r="BO23" s="890"/>
      <c r="BP23" s="1405" t="s">
        <v>5601</v>
      </c>
      <c r="BQ23" s="890"/>
      <c r="BR23" s="1369" t="s">
        <v>5601</v>
      </c>
      <c r="BS23" s="890"/>
      <c r="BT23" s="1484" t="s">
        <v>5601</v>
      </c>
      <c r="BV23" s="1396" t="s">
        <v>5601</v>
      </c>
      <c r="BW23" s="890"/>
      <c r="BX23" s="1399" t="s">
        <v>5601</v>
      </c>
      <c r="BY23" s="891"/>
      <c r="BZ23" s="1417"/>
      <c r="CA23" s="890"/>
      <c r="CB23" s="1420"/>
      <c r="CD23" s="890"/>
      <c r="CE23" s="893">
        <v>1</v>
      </c>
    </row>
    <row r="24" spans="1:85" s="904" customFormat="1" ht="18" customHeight="1" x14ac:dyDescent="0.25">
      <c r="A24" s="890"/>
      <c r="B24" s="890"/>
      <c r="C24" s="890"/>
      <c r="D24" s="890"/>
      <c r="E24" s="890"/>
      <c r="F24" s="890"/>
      <c r="G24" s="890"/>
      <c r="H24" s="890"/>
      <c r="I24" s="890"/>
      <c r="J24" s="890"/>
      <c r="K24" s="890"/>
      <c r="L24" s="890"/>
      <c r="M24" s="890"/>
      <c r="N24" s="890"/>
      <c r="O24" s="890"/>
      <c r="P24" s="890"/>
      <c r="Q24" s="890"/>
      <c r="R24" s="890"/>
      <c r="S24" s="890"/>
      <c r="T24" s="891"/>
      <c r="U24" s="890"/>
      <c r="V24" s="891"/>
      <c r="W24" s="890"/>
      <c r="X24" s="891"/>
      <c r="Y24" s="890"/>
      <c r="Z24" s="890"/>
      <c r="AA24" s="890"/>
      <c r="AB24" s="890"/>
      <c r="AC24" s="890"/>
      <c r="AD24" s="890"/>
      <c r="AE24" s="890"/>
      <c r="AF24" s="890"/>
      <c r="AG24" s="890"/>
      <c r="AH24" s="890"/>
      <c r="AI24" s="890"/>
      <c r="AJ24" s="890"/>
      <c r="AK24" s="890"/>
      <c r="AL24" s="890"/>
      <c r="AM24" s="890"/>
      <c r="AN24" s="890"/>
      <c r="AO24" s="890"/>
      <c r="AP24" s="890"/>
      <c r="AQ24" s="890"/>
      <c r="AR24" s="890"/>
      <c r="AS24" s="890"/>
      <c r="AT24" s="890"/>
      <c r="AU24" s="890"/>
      <c r="AV24" s="890"/>
      <c r="AW24" s="890"/>
      <c r="AX24" s="890"/>
      <c r="AY24" s="890"/>
      <c r="AZ24" s="890"/>
      <c r="BA24" s="890"/>
      <c r="BB24" s="890"/>
      <c r="BC24" s="890"/>
      <c r="BD24" s="890"/>
      <c r="BE24" s="890"/>
      <c r="BF24" s="890"/>
      <c r="BG24" s="890"/>
      <c r="BH24" s="890"/>
      <c r="BI24" s="890"/>
      <c r="BJ24" s="890"/>
      <c r="BK24" s="890"/>
      <c r="BL24" s="890"/>
      <c r="BM24" s="890"/>
      <c r="BN24" s="890"/>
      <c r="BO24" s="890"/>
      <c r="BP24" s="890"/>
      <c r="BQ24" s="890"/>
      <c r="BR24" s="890"/>
      <c r="BS24" s="890"/>
      <c r="BT24" s="890"/>
      <c r="BV24" s="890"/>
      <c r="BW24" s="890"/>
      <c r="BX24" s="890"/>
      <c r="BY24" s="891"/>
      <c r="BZ24" s="890"/>
      <c r="CA24" s="890"/>
      <c r="CB24" s="890"/>
      <c r="CD24" s="890"/>
      <c r="CE24" s="893"/>
    </row>
    <row r="25" spans="1:85" s="904" customFormat="1" ht="15" customHeight="1" x14ac:dyDescent="0.25">
      <c r="A25" s="890"/>
      <c r="B25" s="1466" t="s">
        <v>6103</v>
      </c>
      <c r="C25" s="890"/>
      <c r="D25" s="1400" t="s">
        <v>5677</v>
      </c>
      <c r="E25" s="890"/>
      <c r="F25" s="1409" t="s">
        <v>5678</v>
      </c>
      <c r="G25" s="890"/>
      <c r="H25" s="1409" t="s">
        <v>5679</v>
      </c>
      <c r="I25" s="890"/>
      <c r="J25" s="1442" t="s">
        <v>5680</v>
      </c>
      <c r="K25" s="890"/>
      <c r="L25" s="1439" t="s">
        <v>6104</v>
      </c>
      <c r="M25" s="890"/>
      <c r="N25" s="1403" t="s">
        <v>6105</v>
      </c>
      <c r="O25" s="890"/>
      <c r="P25" s="1367" t="s">
        <v>6106</v>
      </c>
      <c r="Q25" s="890"/>
      <c r="R25" s="890"/>
      <c r="S25" s="1436" t="s">
        <v>6107</v>
      </c>
      <c r="T25" s="891"/>
      <c r="U25" s="1394" t="s">
        <v>5681</v>
      </c>
      <c r="V25" s="891"/>
      <c r="W25" s="1397" t="s">
        <v>5682</v>
      </c>
      <c r="X25" s="891"/>
      <c r="Y25" s="1421" t="s">
        <v>6561</v>
      </c>
      <c r="Z25" s="890"/>
      <c r="AA25" s="1370" t="s">
        <v>6569</v>
      </c>
      <c r="AB25" s="890"/>
      <c r="AC25" s="890"/>
      <c r="AD25" s="1466" t="s">
        <v>6108</v>
      </c>
      <c r="AE25" s="890"/>
      <c r="AF25" s="1400" t="s">
        <v>5683</v>
      </c>
      <c r="AG25" s="890"/>
      <c r="AH25" s="1409" t="s">
        <v>5684</v>
      </c>
      <c r="AI25" s="890"/>
      <c r="AJ25" s="1409" t="s">
        <v>5685</v>
      </c>
      <c r="AK25" s="890"/>
      <c r="AL25" s="1442" t="s">
        <v>5686</v>
      </c>
      <c r="AM25" s="890"/>
      <c r="AN25" s="1439" t="s">
        <v>6109</v>
      </c>
      <c r="AO25" s="890"/>
      <c r="AP25" s="1403" t="s">
        <v>5687</v>
      </c>
      <c r="AQ25" s="890"/>
      <c r="AR25" s="1367" t="s">
        <v>5688</v>
      </c>
      <c r="AS25" s="890"/>
      <c r="AT25" s="1436" t="s">
        <v>6110</v>
      </c>
      <c r="AU25" s="890"/>
      <c r="AV25" s="1394" t="s">
        <v>5689</v>
      </c>
      <c r="AW25" s="890"/>
      <c r="AX25" s="1397" t="s">
        <v>5690</v>
      </c>
      <c r="AY25" s="890"/>
      <c r="AZ25" s="1421" t="s">
        <v>6561</v>
      </c>
      <c r="BA25" s="890"/>
      <c r="BB25" s="1370" t="s">
        <v>6569</v>
      </c>
      <c r="BC25" s="890"/>
      <c r="BD25" s="1466" t="s">
        <v>6111</v>
      </c>
      <c r="BE25" s="890"/>
      <c r="BF25" s="1400" t="s">
        <v>5691</v>
      </c>
      <c r="BG25" s="890"/>
      <c r="BH25" s="1409" t="s">
        <v>5692</v>
      </c>
      <c r="BI25" s="890"/>
      <c r="BJ25" s="1409" t="s">
        <v>5693</v>
      </c>
      <c r="BK25" s="890"/>
      <c r="BL25" s="1442" t="s">
        <v>5694</v>
      </c>
      <c r="BM25" s="890"/>
      <c r="BN25" s="1439" t="s">
        <v>6112</v>
      </c>
      <c r="BO25" s="890"/>
      <c r="BP25" s="1403" t="s">
        <v>5695</v>
      </c>
      <c r="BQ25" s="890"/>
      <c r="BR25" s="1367" t="s">
        <v>5696</v>
      </c>
      <c r="BS25" s="890"/>
      <c r="BT25" s="1436" t="s">
        <v>6113</v>
      </c>
      <c r="BV25" s="1394" t="s">
        <v>5697</v>
      </c>
      <c r="BW25" s="890"/>
      <c r="BX25" s="1397" t="s">
        <v>5698</v>
      </c>
      <c r="BY25" s="891"/>
      <c r="BZ25" s="1421" t="s">
        <v>6561</v>
      </c>
      <c r="CA25" s="890"/>
      <c r="CB25" s="1370" t="s">
        <v>6569</v>
      </c>
      <c r="CD25" s="890"/>
      <c r="CE25" s="893">
        <v>1</v>
      </c>
    </row>
    <row r="26" spans="1:85" s="904" customFormat="1" ht="15" customHeight="1" x14ac:dyDescent="0.25">
      <c r="A26" s="890"/>
      <c r="B26" s="1467"/>
      <c r="C26" s="890"/>
      <c r="D26" s="1401"/>
      <c r="E26" s="890"/>
      <c r="F26" s="1410"/>
      <c r="G26" s="890"/>
      <c r="H26" s="1410"/>
      <c r="I26" s="890"/>
      <c r="J26" s="1443"/>
      <c r="K26" s="890"/>
      <c r="L26" s="1440"/>
      <c r="M26" s="890"/>
      <c r="N26" s="1404"/>
      <c r="O26" s="890"/>
      <c r="P26" s="1368"/>
      <c r="Q26" s="890"/>
      <c r="R26" s="890"/>
      <c r="S26" s="1437"/>
      <c r="T26" s="891"/>
      <c r="U26" s="1395"/>
      <c r="V26" s="891"/>
      <c r="W26" s="1398"/>
      <c r="X26" s="891"/>
      <c r="Y26" s="1422"/>
      <c r="Z26" s="890"/>
      <c r="AA26" s="1371"/>
      <c r="AB26" s="890"/>
      <c r="AC26" s="890"/>
      <c r="AD26" s="1467" t="s">
        <v>5601</v>
      </c>
      <c r="AE26" s="890"/>
      <c r="AF26" s="1401" t="s">
        <v>5601</v>
      </c>
      <c r="AG26" s="890"/>
      <c r="AH26" s="1410" t="s">
        <v>5601</v>
      </c>
      <c r="AI26" s="890"/>
      <c r="AJ26" s="1410" t="s">
        <v>5601</v>
      </c>
      <c r="AK26" s="890"/>
      <c r="AL26" s="1443" t="s">
        <v>5601</v>
      </c>
      <c r="AM26" s="890"/>
      <c r="AN26" s="1440" t="s">
        <v>5601</v>
      </c>
      <c r="AO26" s="890"/>
      <c r="AP26" s="1404" t="s">
        <v>5601</v>
      </c>
      <c r="AQ26" s="890"/>
      <c r="AR26" s="1368" t="s">
        <v>5601</v>
      </c>
      <c r="AS26" s="890"/>
      <c r="AT26" s="1437" t="s">
        <v>5601</v>
      </c>
      <c r="AU26" s="890"/>
      <c r="AV26" s="1395" t="s">
        <v>5601</v>
      </c>
      <c r="AW26" s="890"/>
      <c r="AX26" s="1398" t="s">
        <v>5601</v>
      </c>
      <c r="AY26" s="890"/>
      <c r="AZ26" s="1422"/>
      <c r="BA26" s="890"/>
      <c r="BB26" s="1371"/>
      <c r="BC26" s="890"/>
      <c r="BD26" s="1467" t="s">
        <v>5601</v>
      </c>
      <c r="BE26" s="890"/>
      <c r="BF26" s="1401" t="s">
        <v>5601</v>
      </c>
      <c r="BG26" s="890"/>
      <c r="BH26" s="1410" t="s">
        <v>5601</v>
      </c>
      <c r="BI26" s="890"/>
      <c r="BJ26" s="1410" t="s">
        <v>5601</v>
      </c>
      <c r="BK26" s="890"/>
      <c r="BL26" s="1443" t="s">
        <v>5601</v>
      </c>
      <c r="BM26" s="890"/>
      <c r="BN26" s="1440" t="s">
        <v>5601</v>
      </c>
      <c r="BO26" s="890"/>
      <c r="BP26" s="1404" t="s">
        <v>5601</v>
      </c>
      <c r="BQ26" s="890"/>
      <c r="BR26" s="1368" t="s">
        <v>5601</v>
      </c>
      <c r="BS26" s="890"/>
      <c r="BT26" s="1437" t="s">
        <v>5601</v>
      </c>
      <c r="BV26" s="1395" t="s">
        <v>5601</v>
      </c>
      <c r="BW26" s="890"/>
      <c r="BX26" s="1398" t="s">
        <v>5601</v>
      </c>
      <c r="BY26" s="891"/>
      <c r="BZ26" s="1422"/>
      <c r="CA26" s="890"/>
      <c r="CB26" s="1371"/>
      <c r="CD26" s="890"/>
      <c r="CE26" s="893">
        <v>1</v>
      </c>
    </row>
    <row r="27" spans="1:85" s="904" customFormat="1" ht="15" customHeight="1" x14ac:dyDescent="0.25">
      <c r="A27" s="890"/>
      <c r="B27" s="1468"/>
      <c r="C27" s="890"/>
      <c r="D27" s="1402"/>
      <c r="E27" s="890"/>
      <c r="F27" s="1411"/>
      <c r="G27" s="890"/>
      <c r="H27" s="1411"/>
      <c r="I27" s="890"/>
      <c r="J27" s="1444"/>
      <c r="K27" s="890"/>
      <c r="L27" s="1441"/>
      <c r="M27" s="890"/>
      <c r="N27" s="1405"/>
      <c r="O27" s="890"/>
      <c r="P27" s="1369"/>
      <c r="Q27" s="890"/>
      <c r="R27" s="890"/>
      <c r="S27" s="1438"/>
      <c r="T27" s="891"/>
      <c r="U27" s="1396"/>
      <c r="V27" s="891"/>
      <c r="W27" s="1399"/>
      <c r="X27" s="891"/>
      <c r="Y27" s="1423"/>
      <c r="Z27" s="890"/>
      <c r="AA27" s="1372"/>
      <c r="AB27" s="890"/>
      <c r="AC27" s="890"/>
      <c r="AD27" s="1468" t="s">
        <v>5601</v>
      </c>
      <c r="AE27" s="890"/>
      <c r="AF27" s="1402" t="s">
        <v>5601</v>
      </c>
      <c r="AG27" s="890"/>
      <c r="AH27" s="1411" t="s">
        <v>5601</v>
      </c>
      <c r="AI27" s="890"/>
      <c r="AJ27" s="1411" t="s">
        <v>5601</v>
      </c>
      <c r="AK27" s="890"/>
      <c r="AL27" s="1444" t="s">
        <v>5601</v>
      </c>
      <c r="AM27" s="890"/>
      <c r="AN27" s="1441" t="s">
        <v>5601</v>
      </c>
      <c r="AO27" s="890"/>
      <c r="AP27" s="1405" t="s">
        <v>5601</v>
      </c>
      <c r="AQ27" s="890"/>
      <c r="AR27" s="1369" t="s">
        <v>5601</v>
      </c>
      <c r="AS27" s="890"/>
      <c r="AT27" s="1438" t="s">
        <v>5601</v>
      </c>
      <c r="AU27" s="890"/>
      <c r="AV27" s="1396" t="s">
        <v>5601</v>
      </c>
      <c r="AW27" s="890"/>
      <c r="AX27" s="1399" t="s">
        <v>5601</v>
      </c>
      <c r="AY27" s="890"/>
      <c r="AZ27" s="1423"/>
      <c r="BA27" s="890"/>
      <c r="BB27" s="1372"/>
      <c r="BC27" s="890"/>
      <c r="BD27" s="1468" t="s">
        <v>5601</v>
      </c>
      <c r="BE27" s="890"/>
      <c r="BF27" s="1402" t="s">
        <v>5601</v>
      </c>
      <c r="BG27" s="890"/>
      <c r="BH27" s="1411" t="s">
        <v>5601</v>
      </c>
      <c r="BI27" s="890"/>
      <c r="BJ27" s="1411" t="s">
        <v>5601</v>
      </c>
      <c r="BK27" s="890"/>
      <c r="BL27" s="1444" t="s">
        <v>5601</v>
      </c>
      <c r="BM27" s="890"/>
      <c r="BN27" s="1441" t="s">
        <v>5601</v>
      </c>
      <c r="BO27" s="890"/>
      <c r="BP27" s="1405" t="s">
        <v>5601</v>
      </c>
      <c r="BQ27" s="890"/>
      <c r="BR27" s="1369" t="s">
        <v>5601</v>
      </c>
      <c r="BS27" s="890"/>
      <c r="BT27" s="1438" t="s">
        <v>5601</v>
      </c>
      <c r="BV27" s="1396" t="s">
        <v>5601</v>
      </c>
      <c r="BW27" s="890"/>
      <c r="BX27" s="1399" t="s">
        <v>5601</v>
      </c>
      <c r="BY27" s="891"/>
      <c r="BZ27" s="1423"/>
      <c r="CA27" s="890"/>
      <c r="CB27" s="1372"/>
      <c r="CD27" s="890"/>
      <c r="CE27" s="893">
        <v>1</v>
      </c>
    </row>
    <row r="28" spans="1:85" s="904" customFormat="1" ht="18" customHeight="1" x14ac:dyDescent="0.25">
      <c r="A28" s="890"/>
      <c r="B28" s="890"/>
      <c r="C28" s="890"/>
      <c r="D28" s="890"/>
      <c r="E28" s="890"/>
      <c r="F28" s="890"/>
      <c r="G28" s="890"/>
      <c r="H28" s="890"/>
      <c r="I28" s="890"/>
      <c r="J28" s="890"/>
      <c r="K28" s="890"/>
      <c r="L28" s="890"/>
      <c r="M28" s="890"/>
      <c r="N28" s="890"/>
      <c r="O28" s="890"/>
      <c r="P28" s="890"/>
      <c r="Q28" s="890"/>
      <c r="R28" s="890"/>
      <c r="S28" s="920"/>
      <c r="T28" s="891"/>
      <c r="U28" s="890"/>
      <c r="V28" s="891"/>
      <c r="W28" s="890"/>
      <c r="X28" s="891"/>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920"/>
      <c r="AU28" s="890"/>
      <c r="AV28" s="890"/>
      <c r="AW28" s="890"/>
      <c r="AX28" s="890"/>
      <c r="AY28" s="890"/>
      <c r="AZ28" s="890"/>
      <c r="BA28" s="890"/>
      <c r="BB28" s="890"/>
      <c r="BC28" s="890"/>
      <c r="BD28" s="890"/>
      <c r="BE28" s="890"/>
      <c r="BF28" s="890"/>
      <c r="BG28" s="890"/>
      <c r="BH28" s="890"/>
      <c r="BI28" s="890"/>
      <c r="BJ28" s="890"/>
      <c r="BK28" s="890"/>
      <c r="BL28" s="890"/>
      <c r="BM28" s="890"/>
      <c r="BN28" s="890"/>
      <c r="BO28" s="890"/>
      <c r="BP28" s="890"/>
      <c r="BQ28" s="890"/>
      <c r="BR28" s="890"/>
      <c r="BS28" s="890"/>
      <c r="BT28" s="920"/>
      <c r="BV28" s="890"/>
      <c r="BW28" s="890"/>
      <c r="BX28" s="890"/>
      <c r="BY28" s="891"/>
      <c r="BZ28" s="890"/>
      <c r="CA28" s="890"/>
      <c r="CB28" s="890"/>
      <c r="CD28" s="890"/>
      <c r="CE28" s="893"/>
    </row>
    <row r="29" spans="1:85" s="904" customFormat="1" ht="15" customHeight="1" x14ac:dyDescent="0.25">
      <c r="A29" s="890"/>
      <c r="B29" s="1305" t="s">
        <v>6541</v>
      </c>
      <c r="C29" s="890"/>
      <c r="D29" s="1400" t="s">
        <v>5699</v>
      </c>
      <c r="E29" s="890"/>
      <c r="F29" s="1409" t="s">
        <v>5692</v>
      </c>
      <c r="G29" s="890"/>
      <c r="H29" s="1409" t="s">
        <v>5700</v>
      </c>
      <c r="I29" s="890"/>
      <c r="J29" s="1442" t="s">
        <v>5701</v>
      </c>
      <c r="K29" s="890"/>
      <c r="L29" s="1439" t="s">
        <v>6114</v>
      </c>
      <c r="M29" s="890"/>
      <c r="N29" s="1403" t="s">
        <v>6115</v>
      </c>
      <c r="O29" s="890"/>
      <c r="P29" s="1367" t="s">
        <v>6116</v>
      </c>
      <c r="Q29" s="890"/>
      <c r="R29" s="890"/>
      <c r="S29" s="1436" t="s">
        <v>6117</v>
      </c>
      <c r="T29" s="891"/>
      <c r="U29" s="1394" t="s">
        <v>5702</v>
      </c>
      <c r="V29" s="891"/>
      <c r="W29" s="1397" t="s">
        <v>5703</v>
      </c>
      <c r="X29" s="891"/>
      <c r="Y29" s="1424" t="s">
        <v>6562</v>
      </c>
      <c r="Z29" s="890"/>
      <c r="AA29" s="1373" t="s">
        <v>6570</v>
      </c>
      <c r="AB29" s="890"/>
      <c r="AC29" s="890"/>
      <c r="AD29" s="1305" t="s">
        <v>6118</v>
      </c>
      <c r="AE29" s="890"/>
      <c r="AF29" s="1400" t="s">
        <v>5704</v>
      </c>
      <c r="AG29" s="890"/>
      <c r="AH29" s="1409" t="s">
        <v>5705</v>
      </c>
      <c r="AI29" s="890"/>
      <c r="AJ29" s="1409" t="s">
        <v>5706</v>
      </c>
      <c r="AK29" s="890"/>
      <c r="AL29" s="1442" t="s">
        <v>5707</v>
      </c>
      <c r="AM29" s="890"/>
      <c r="AN29" s="1439" t="s">
        <v>6119</v>
      </c>
      <c r="AO29" s="890"/>
      <c r="AP29" s="1403" t="s">
        <v>6120</v>
      </c>
      <c r="AQ29" s="890"/>
      <c r="AR29" s="1367" t="s">
        <v>6121</v>
      </c>
      <c r="AS29" s="890"/>
      <c r="AT29" s="1436" t="s">
        <v>6122</v>
      </c>
      <c r="AU29" s="890"/>
      <c r="AV29" s="1394" t="s">
        <v>5708</v>
      </c>
      <c r="AW29" s="890"/>
      <c r="AX29" s="1397" t="s">
        <v>5709</v>
      </c>
      <c r="AY29" s="890"/>
      <c r="AZ29" s="1424" t="s">
        <v>6562</v>
      </c>
      <c r="BA29" s="890"/>
      <c r="BB29" s="1373" t="s">
        <v>6570</v>
      </c>
      <c r="BC29" s="890"/>
      <c r="BD29" s="1305" t="s">
        <v>6123</v>
      </c>
      <c r="BE29" s="890"/>
      <c r="BF29" s="1400" t="s">
        <v>5710</v>
      </c>
      <c r="BG29" s="890"/>
      <c r="BH29" s="1409" t="s">
        <v>5711</v>
      </c>
      <c r="BI29" s="890"/>
      <c r="BJ29" s="1409" t="s">
        <v>5712</v>
      </c>
      <c r="BK29" s="890"/>
      <c r="BL29" s="1442" t="s">
        <v>5713</v>
      </c>
      <c r="BM29" s="890"/>
      <c r="BN29" s="1439" t="s">
        <v>6124</v>
      </c>
      <c r="BO29" s="890"/>
      <c r="BP29" s="1403" t="s">
        <v>6125</v>
      </c>
      <c r="BQ29" s="890"/>
      <c r="BR29" s="1367" t="s">
        <v>6126</v>
      </c>
      <c r="BS29" s="890"/>
      <c r="BT29" s="1436" t="s">
        <v>6127</v>
      </c>
      <c r="BV29" s="1394" t="s">
        <v>5714</v>
      </c>
      <c r="BW29" s="890"/>
      <c r="BX29" s="1397" t="s">
        <v>5715</v>
      </c>
      <c r="BY29" s="891"/>
      <c r="BZ29" s="1424" t="s">
        <v>6562</v>
      </c>
      <c r="CA29" s="890"/>
      <c r="CB29" s="1373" t="s">
        <v>6570</v>
      </c>
      <c r="CD29" s="890"/>
      <c r="CE29" s="893">
        <v>1</v>
      </c>
    </row>
    <row r="30" spans="1:85" s="904" customFormat="1" ht="15" customHeight="1" x14ac:dyDescent="0.25">
      <c r="A30" s="890"/>
      <c r="B30" s="1306"/>
      <c r="C30" s="890"/>
      <c r="D30" s="1401"/>
      <c r="E30" s="890"/>
      <c r="F30" s="1410"/>
      <c r="G30" s="890"/>
      <c r="H30" s="1410"/>
      <c r="I30" s="890"/>
      <c r="J30" s="1443"/>
      <c r="K30" s="890"/>
      <c r="L30" s="1440"/>
      <c r="M30" s="890"/>
      <c r="N30" s="1404"/>
      <c r="O30" s="890"/>
      <c r="P30" s="1368"/>
      <c r="Q30" s="890"/>
      <c r="R30" s="890"/>
      <c r="S30" s="1437"/>
      <c r="T30" s="891"/>
      <c r="U30" s="1395"/>
      <c r="V30" s="891"/>
      <c r="W30" s="1398"/>
      <c r="X30" s="891"/>
      <c r="Y30" s="1425"/>
      <c r="Z30" s="890"/>
      <c r="AA30" s="1374"/>
      <c r="AB30" s="890"/>
      <c r="AC30" s="890"/>
      <c r="AD30" s="1306" t="s">
        <v>5601</v>
      </c>
      <c r="AE30" s="890"/>
      <c r="AF30" s="1401" t="s">
        <v>5601</v>
      </c>
      <c r="AG30" s="890"/>
      <c r="AH30" s="1410" t="s">
        <v>5601</v>
      </c>
      <c r="AI30" s="890"/>
      <c r="AJ30" s="1410" t="s">
        <v>5601</v>
      </c>
      <c r="AK30" s="890"/>
      <c r="AL30" s="1443" t="s">
        <v>5601</v>
      </c>
      <c r="AM30" s="890"/>
      <c r="AN30" s="1440" t="s">
        <v>5601</v>
      </c>
      <c r="AO30" s="890"/>
      <c r="AP30" s="1404" t="s">
        <v>5601</v>
      </c>
      <c r="AQ30" s="890"/>
      <c r="AR30" s="1368" t="s">
        <v>5601</v>
      </c>
      <c r="AS30" s="890"/>
      <c r="AT30" s="1437" t="s">
        <v>5601</v>
      </c>
      <c r="AU30" s="890"/>
      <c r="AV30" s="1395" t="s">
        <v>5601</v>
      </c>
      <c r="AW30" s="890"/>
      <c r="AX30" s="1398" t="s">
        <v>5601</v>
      </c>
      <c r="AY30" s="890"/>
      <c r="AZ30" s="1425"/>
      <c r="BA30" s="890"/>
      <c r="BB30" s="1374"/>
      <c r="BC30" s="890"/>
      <c r="BD30" s="1306" t="s">
        <v>5601</v>
      </c>
      <c r="BE30" s="890"/>
      <c r="BF30" s="1401" t="s">
        <v>5601</v>
      </c>
      <c r="BG30" s="890"/>
      <c r="BH30" s="1410" t="s">
        <v>5601</v>
      </c>
      <c r="BI30" s="890"/>
      <c r="BJ30" s="1410" t="s">
        <v>5601</v>
      </c>
      <c r="BK30" s="890"/>
      <c r="BL30" s="1443" t="s">
        <v>5601</v>
      </c>
      <c r="BM30" s="890"/>
      <c r="BN30" s="1440" t="s">
        <v>5601</v>
      </c>
      <c r="BO30" s="890"/>
      <c r="BP30" s="1404" t="s">
        <v>5601</v>
      </c>
      <c r="BQ30" s="890"/>
      <c r="BR30" s="1368" t="s">
        <v>5601</v>
      </c>
      <c r="BS30" s="890"/>
      <c r="BT30" s="1437" t="s">
        <v>5601</v>
      </c>
      <c r="BV30" s="1395" t="s">
        <v>5601</v>
      </c>
      <c r="BW30" s="890"/>
      <c r="BX30" s="1398" t="s">
        <v>5601</v>
      </c>
      <c r="BY30" s="891"/>
      <c r="BZ30" s="1425"/>
      <c r="CA30" s="890"/>
      <c r="CB30" s="1374"/>
      <c r="CD30" s="890"/>
      <c r="CE30" s="893">
        <v>1</v>
      </c>
    </row>
    <row r="31" spans="1:85" s="904" customFormat="1" ht="15" customHeight="1" x14ac:dyDescent="0.25">
      <c r="A31" s="890"/>
      <c r="B31" s="1307"/>
      <c r="C31" s="890"/>
      <c r="D31" s="1402"/>
      <c r="E31" s="890"/>
      <c r="F31" s="1411"/>
      <c r="G31" s="890"/>
      <c r="H31" s="1411"/>
      <c r="I31" s="890"/>
      <c r="J31" s="1444"/>
      <c r="K31" s="890"/>
      <c r="L31" s="1441"/>
      <c r="M31" s="890"/>
      <c r="N31" s="1405"/>
      <c r="O31" s="890"/>
      <c r="P31" s="1369"/>
      <c r="Q31" s="890"/>
      <c r="R31" s="890"/>
      <c r="S31" s="1438"/>
      <c r="T31" s="891"/>
      <c r="U31" s="1396"/>
      <c r="V31" s="891"/>
      <c r="W31" s="1399"/>
      <c r="X31" s="891"/>
      <c r="Y31" s="1426"/>
      <c r="Z31" s="890"/>
      <c r="AA31" s="1375"/>
      <c r="AB31" s="890"/>
      <c r="AC31" s="890"/>
      <c r="AD31" s="1307" t="s">
        <v>5601</v>
      </c>
      <c r="AE31" s="890"/>
      <c r="AF31" s="1402" t="s">
        <v>5601</v>
      </c>
      <c r="AG31" s="890"/>
      <c r="AH31" s="1411" t="s">
        <v>5601</v>
      </c>
      <c r="AI31" s="890"/>
      <c r="AJ31" s="1411" t="s">
        <v>5601</v>
      </c>
      <c r="AK31" s="890"/>
      <c r="AL31" s="1444" t="s">
        <v>5601</v>
      </c>
      <c r="AM31" s="890"/>
      <c r="AN31" s="1441" t="s">
        <v>5601</v>
      </c>
      <c r="AO31" s="890"/>
      <c r="AP31" s="1405" t="s">
        <v>5601</v>
      </c>
      <c r="AQ31" s="890"/>
      <c r="AR31" s="1369" t="s">
        <v>5601</v>
      </c>
      <c r="AS31" s="890"/>
      <c r="AT31" s="1438" t="s">
        <v>5601</v>
      </c>
      <c r="AU31" s="890"/>
      <c r="AV31" s="1396" t="s">
        <v>5601</v>
      </c>
      <c r="AW31" s="890"/>
      <c r="AX31" s="1399" t="s">
        <v>5601</v>
      </c>
      <c r="AY31" s="890"/>
      <c r="AZ31" s="1426"/>
      <c r="BA31" s="890"/>
      <c r="BB31" s="1375"/>
      <c r="BC31" s="890"/>
      <c r="BD31" s="1307" t="s">
        <v>5601</v>
      </c>
      <c r="BE31" s="890"/>
      <c r="BF31" s="1402" t="s">
        <v>5601</v>
      </c>
      <c r="BG31" s="890"/>
      <c r="BH31" s="1411" t="s">
        <v>5601</v>
      </c>
      <c r="BI31" s="890"/>
      <c r="BJ31" s="1411" t="s">
        <v>5601</v>
      </c>
      <c r="BK31" s="890"/>
      <c r="BL31" s="1444" t="s">
        <v>5601</v>
      </c>
      <c r="BM31" s="890"/>
      <c r="BN31" s="1441" t="s">
        <v>5601</v>
      </c>
      <c r="BO31" s="890"/>
      <c r="BP31" s="1405" t="s">
        <v>5601</v>
      </c>
      <c r="BQ31" s="890"/>
      <c r="BR31" s="1369" t="s">
        <v>5601</v>
      </c>
      <c r="BS31" s="890"/>
      <c r="BT31" s="1438" t="s">
        <v>5601</v>
      </c>
      <c r="BV31" s="1396" t="s">
        <v>5601</v>
      </c>
      <c r="BW31" s="890"/>
      <c r="BX31" s="1399" t="s">
        <v>5601</v>
      </c>
      <c r="BY31" s="891"/>
      <c r="BZ31" s="1426"/>
      <c r="CA31" s="890"/>
      <c r="CB31" s="1375"/>
      <c r="CD31" s="890"/>
      <c r="CE31" s="893">
        <v>1</v>
      </c>
    </row>
    <row r="32" spans="1:85" s="904" customFormat="1" ht="18" customHeight="1" x14ac:dyDescent="0.25">
      <c r="A32" s="890"/>
      <c r="B32" s="890"/>
      <c r="C32" s="890"/>
      <c r="D32" s="890"/>
      <c r="E32" s="890"/>
      <c r="F32" s="890"/>
      <c r="G32" s="890"/>
      <c r="H32" s="890"/>
      <c r="I32" s="890"/>
      <c r="J32" s="890"/>
      <c r="K32" s="890"/>
      <c r="L32" s="890"/>
      <c r="M32" s="890"/>
      <c r="N32" s="890"/>
      <c r="O32" s="890"/>
      <c r="P32" s="890"/>
      <c r="Q32" s="890"/>
      <c r="R32" s="890"/>
      <c r="S32" s="920"/>
      <c r="T32" s="891"/>
      <c r="U32" s="890"/>
      <c r="V32" s="891"/>
      <c r="W32" s="890"/>
      <c r="X32" s="891"/>
      <c r="Y32" s="890"/>
      <c r="Z32" s="890"/>
      <c r="AA32" s="890"/>
      <c r="AB32" s="890"/>
      <c r="AC32" s="890"/>
      <c r="AD32" s="890"/>
      <c r="AE32" s="890"/>
      <c r="AF32" s="890"/>
      <c r="AG32" s="890"/>
      <c r="AH32" s="890"/>
      <c r="AI32" s="890"/>
      <c r="AJ32" s="890"/>
      <c r="AK32" s="890"/>
      <c r="AL32" s="890"/>
      <c r="AM32" s="890"/>
      <c r="AN32" s="890"/>
      <c r="AO32" s="890"/>
      <c r="AP32" s="890"/>
      <c r="AQ32" s="890"/>
      <c r="AR32" s="890"/>
      <c r="AS32" s="890"/>
      <c r="AT32" s="920"/>
      <c r="AU32" s="890"/>
      <c r="AV32" s="890"/>
      <c r="AW32" s="890"/>
      <c r="AX32" s="890"/>
      <c r="AY32" s="890"/>
      <c r="AZ32" s="890"/>
      <c r="BA32" s="890"/>
      <c r="BB32" s="890"/>
      <c r="BC32" s="890"/>
      <c r="BD32" s="890"/>
      <c r="BE32" s="890"/>
      <c r="BF32" s="890"/>
      <c r="BG32" s="890"/>
      <c r="BH32" s="890"/>
      <c r="BI32" s="890"/>
      <c r="BJ32" s="890"/>
      <c r="BK32" s="890"/>
      <c r="BL32" s="890"/>
      <c r="BM32" s="890"/>
      <c r="BN32" s="890"/>
      <c r="BO32" s="890"/>
      <c r="BP32" s="890"/>
      <c r="BQ32" s="890"/>
      <c r="BR32" s="890"/>
      <c r="BS32" s="890"/>
      <c r="BT32" s="920"/>
      <c r="BV32" s="890"/>
      <c r="BW32" s="890"/>
      <c r="BX32" s="890"/>
      <c r="BY32" s="891"/>
      <c r="BZ32" s="890"/>
      <c r="CA32" s="890"/>
      <c r="CB32" s="890"/>
      <c r="CD32" s="890"/>
      <c r="CE32" s="893"/>
    </row>
    <row r="33" spans="1:83" s="904" customFormat="1" ht="15" customHeight="1" x14ac:dyDescent="0.25">
      <c r="A33" s="890"/>
      <c r="B33" s="1281" t="s">
        <v>6542</v>
      </c>
      <c r="C33" s="890"/>
      <c r="D33" s="1400" t="s">
        <v>5717</v>
      </c>
      <c r="E33" s="890"/>
      <c r="F33" s="1409" t="s">
        <v>5711</v>
      </c>
      <c r="G33" s="890"/>
      <c r="H33" s="1409" t="s">
        <v>5718</v>
      </c>
      <c r="I33" s="890"/>
      <c r="J33" s="1442" t="s">
        <v>5719</v>
      </c>
      <c r="K33" s="890"/>
      <c r="L33" s="1439" t="s">
        <v>6128</v>
      </c>
      <c r="M33" s="890"/>
      <c r="N33" s="1403" t="s">
        <v>6129</v>
      </c>
      <c r="O33" s="890"/>
      <c r="P33" s="1367" t="s">
        <v>6130</v>
      </c>
      <c r="Q33" s="890"/>
      <c r="R33" s="890"/>
      <c r="S33" s="1436" t="s">
        <v>6131</v>
      </c>
      <c r="T33" s="891"/>
      <c r="U33" s="1394" t="s">
        <v>5720</v>
      </c>
      <c r="V33" s="891"/>
      <c r="W33" s="1397" t="s">
        <v>5721</v>
      </c>
      <c r="X33" s="891"/>
      <c r="Y33" s="1427" t="s">
        <v>6563</v>
      </c>
      <c r="Z33" s="890"/>
      <c r="AA33" s="1376" t="s">
        <v>6571</v>
      </c>
      <c r="AB33" s="890"/>
      <c r="AC33" s="890"/>
      <c r="AD33" s="1281" t="s">
        <v>6132</v>
      </c>
      <c r="AE33" s="890"/>
      <c r="AF33" s="1400" t="s">
        <v>5722</v>
      </c>
      <c r="AG33" s="890"/>
      <c r="AH33" s="1409" t="s">
        <v>5723</v>
      </c>
      <c r="AI33" s="890"/>
      <c r="AJ33" s="1409" t="s">
        <v>5724</v>
      </c>
      <c r="AK33" s="890"/>
      <c r="AL33" s="1442" t="s">
        <v>5725</v>
      </c>
      <c r="AM33" s="890"/>
      <c r="AN33" s="1439" t="s">
        <v>6080</v>
      </c>
      <c r="AO33" s="890"/>
      <c r="AP33" s="1403" t="s">
        <v>6133</v>
      </c>
      <c r="AQ33" s="890"/>
      <c r="AR33" s="1367" t="s">
        <v>6134</v>
      </c>
      <c r="AS33" s="890"/>
      <c r="AT33" s="1436" t="s">
        <v>6135</v>
      </c>
      <c r="AU33" s="890"/>
      <c r="AV33" s="1394" t="s">
        <v>5726</v>
      </c>
      <c r="AW33" s="890"/>
      <c r="AX33" s="1397" t="s">
        <v>5727</v>
      </c>
      <c r="AY33" s="890"/>
      <c r="AZ33" s="1427" t="s">
        <v>6563</v>
      </c>
      <c r="BA33" s="890"/>
      <c r="BB33" s="1376" t="s">
        <v>6571</v>
      </c>
      <c r="BC33" s="890"/>
      <c r="BD33" s="1281" t="s">
        <v>6136</v>
      </c>
      <c r="BE33" s="890"/>
      <c r="BF33" s="1400" t="s">
        <v>5728</v>
      </c>
      <c r="BG33" s="890"/>
      <c r="BH33" s="1409" t="s">
        <v>5729</v>
      </c>
      <c r="BI33" s="890"/>
      <c r="BJ33" s="1409" t="s">
        <v>5730</v>
      </c>
      <c r="BK33" s="890"/>
      <c r="BL33" s="1442" t="s">
        <v>5731</v>
      </c>
      <c r="BM33" s="890"/>
      <c r="BN33" s="1439" t="s">
        <v>6137</v>
      </c>
      <c r="BO33" s="890"/>
      <c r="BP33" s="1403" t="s">
        <v>6081</v>
      </c>
      <c r="BQ33" s="890"/>
      <c r="BR33" s="1367" t="s">
        <v>6138</v>
      </c>
      <c r="BS33" s="890"/>
      <c r="BT33" s="1436" t="s">
        <v>6139</v>
      </c>
      <c r="BV33" s="1394" t="s">
        <v>5732</v>
      </c>
      <c r="BW33" s="890"/>
      <c r="BX33" s="1397" t="s">
        <v>5733</v>
      </c>
      <c r="BY33" s="891"/>
      <c r="BZ33" s="1427" t="s">
        <v>6563</v>
      </c>
      <c r="CA33" s="890"/>
      <c r="CB33" s="1376" t="s">
        <v>6571</v>
      </c>
      <c r="CD33" s="890"/>
      <c r="CE33" s="893">
        <v>1</v>
      </c>
    </row>
    <row r="34" spans="1:83" s="904" customFormat="1" ht="15" customHeight="1" x14ac:dyDescent="0.25">
      <c r="A34" s="890"/>
      <c r="B34" s="1282"/>
      <c r="C34" s="890"/>
      <c r="D34" s="1401"/>
      <c r="E34" s="890"/>
      <c r="F34" s="1410"/>
      <c r="G34" s="890"/>
      <c r="H34" s="1410"/>
      <c r="I34" s="890"/>
      <c r="J34" s="1443"/>
      <c r="K34" s="890"/>
      <c r="L34" s="1440"/>
      <c r="M34" s="890"/>
      <c r="N34" s="1404"/>
      <c r="O34" s="890"/>
      <c r="P34" s="1368"/>
      <c r="Q34" s="890"/>
      <c r="R34" s="890"/>
      <c r="S34" s="1437"/>
      <c r="T34" s="891"/>
      <c r="U34" s="1395"/>
      <c r="V34" s="891"/>
      <c r="W34" s="1398"/>
      <c r="X34" s="891"/>
      <c r="Y34" s="1428"/>
      <c r="Z34" s="890"/>
      <c r="AA34" s="1377"/>
      <c r="AB34" s="890"/>
      <c r="AC34" s="890"/>
      <c r="AD34" s="1282" t="s">
        <v>5601</v>
      </c>
      <c r="AE34" s="890"/>
      <c r="AF34" s="1401" t="s">
        <v>5601</v>
      </c>
      <c r="AG34" s="890"/>
      <c r="AH34" s="1410" t="s">
        <v>5601</v>
      </c>
      <c r="AI34" s="890"/>
      <c r="AJ34" s="1410" t="s">
        <v>5601</v>
      </c>
      <c r="AK34" s="890"/>
      <c r="AL34" s="1443" t="s">
        <v>5601</v>
      </c>
      <c r="AM34" s="890"/>
      <c r="AN34" s="1440" t="s">
        <v>5601</v>
      </c>
      <c r="AO34" s="890"/>
      <c r="AP34" s="1404" t="s">
        <v>5601</v>
      </c>
      <c r="AQ34" s="890"/>
      <c r="AR34" s="1368" t="s">
        <v>5601</v>
      </c>
      <c r="AS34" s="890"/>
      <c r="AT34" s="1437" t="s">
        <v>5601</v>
      </c>
      <c r="AU34" s="890"/>
      <c r="AV34" s="1395" t="s">
        <v>5601</v>
      </c>
      <c r="AW34" s="890"/>
      <c r="AX34" s="1398" t="s">
        <v>5601</v>
      </c>
      <c r="AY34" s="890"/>
      <c r="AZ34" s="1428"/>
      <c r="BA34" s="890"/>
      <c r="BB34" s="1377"/>
      <c r="BC34" s="890"/>
      <c r="BD34" s="1282" t="s">
        <v>5601</v>
      </c>
      <c r="BE34" s="890"/>
      <c r="BF34" s="1401" t="s">
        <v>5601</v>
      </c>
      <c r="BG34" s="890"/>
      <c r="BH34" s="1410" t="s">
        <v>5601</v>
      </c>
      <c r="BI34" s="890"/>
      <c r="BJ34" s="1410" t="s">
        <v>5601</v>
      </c>
      <c r="BK34" s="890"/>
      <c r="BL34" s="1443" t="s">
        <v>5601</v>
      </c>
      <c r="BM34" s="890"/>
      <c r="BN34" s="1440" t="s">
        <v>5601</v>
      </c>
      <c r="BO34" s="890"/>
      <c r="BP34" s="1404" t="s">
        <v>5601</v>
      </c>
      <c r="BQ34" s="890"/>
      <c r="BR34" s="1368" t="s">
        <v>5601</v>
      </c>
      <c r="BS34" s="890"/>
      <c r="BT34" s="1437" t="s">
        <v>5601</v>
      </c>
      <c r="BV34" s="1395" t="s">
        <v>5601</v>
      </c>
      <c r="BW34" s="890"/>
      <c r="BX34" s="1398" t="s">
        <v>5601</v>
      </c>
      <c r="BY34" s="891"/>
      <c r="BZ34" s="1428"/>
      <c r="CA34" s="890"/>
      <c r="CB34" s="1377"/>
      <c r="CD34" s="890"/>
      <c r="CE34" s="893">
        <v>1</v>
      </c>
    </row>
    <row r="35" spans="1:83" s="904" customFormat="1" ht="15" customHeight="1" x14ac:dyDescent="0.25">
      <c r="A35" s="890"/>
      <c r="B35" s="1283"/>
      <c r="C35" s="890"/>
      <c r="D35" s="1402"/>
      <c r="E35" s="890"/>
      <c r="F35" s="1411"/>
      <c r="G35" s="890"/>
      <c r="H35" s="1411"/>
      <c r="I35" s="890"/>
      <c r="J35" s="1444"/>
      <c r="K35" s="890"/>
      <c r="L35" s="1441"/>
      <c r="M35" s="890"/>
      <c r="N35" s="1405"/>
      <c r="O35" s="890"/>
      <c r="P35" s="1369"/>
      <c r="Q35" s="890"/>
      <c r="R35" s="890"/>
      <c r="S35" s="1438"/>
      <c r="T35" s="891"/>
      <c r="U35" s="1396"/>
      <c r="V35" s="891"/>
      <c r="W35" s="1399"/>
      <c r="X35" s="891"/>
      <c r="Y35" s="1429"/>
      <c r="Z35" s="890"/>
      <c r="AA35" s="1378"/>
      <c r="AB35" s="890"/>
      <c r="AC35" s="890"/>
      <c r="AD35" s="1283" t="s">
        <v>5601</v>
      </c>
      <c r="AE35" s="890"/>
      <c r="AF35" s="1402" t="s">
        <v>5601</v>
      </c>
      <c r="AG35" s="890"/>
      <c r="AH35" s="1411" t="s">
        <v>5601</v>
      </c>
      <c r="AI35" s="890"/>
      <c r="AJ35" s="1411" t="s">
        <v>5601</v>
      </c>
      <c r="AK35" s="890"/>
      <c r="AL35" s="1444" t="s">
        <v>5601</v>
      </c>
      <c r="AM35" s="890"/>
      <c r="AN35" s="1441" t="s">
        <v>5601</v>
      </c>
      <c r="AO35" s="890"/>
      <c r="AP35" s="1405" t="s">
        <v>5601</v>
      </c>
      <c r="AQ35" s="890"/>
      <c r="AR35" s="1369" t="s">
        <v>5601</v>
      </c>
      <c r="AS35" s="890"/>
      <c r="AT35" s="1438" t="s">
        <v>5601</v>
      </c>
      <c r="AU35" s="890"/>
      <c r="AV35" s="1396" t="s">
        <v>5601</v>
      </c>
      <c r="AW35" s="890"/>
      <c r="AX35" s="1399" t="s">
        <v>5601</v>
      </c>
      <c r="AY35" s="890"/>
      <c r="AZ35" s="1429"/>
      <c r="BA35" s="890"/>
      <c r="BB35" s="1378"/>
      <c r="BC35" s="890"/>
      <c r="BD35" s="1283" t="s">
        <v>5601</v>
      </c>
      <c r="BE35" s="890"/>
      <c r="BF35" s="1402" t="s">
        <v>5601</v>
      </c>
      <c r="BG35" s="890"/>
      <c r="BH35" s="1411" t="s">
        <v>5601</v>
      </c>
      <c r="BI35" s="890"/>
      <c r="BJ35" s="1411" t="s">
        <v>5601</v>
      </c>
      <c r="BK35" s="890"/>
      <c r="BL35" s="1444" t="s">
        <v>5601</v>
      </c>
      <c r="BM35" s="890"/>
      <c r="BN35" s="1441" t="s">
        <v>5601</v>
      </c>
      <c r="BO35" s="890"/>
      <c r="BP35" s="1405" t="s">
        <v>5601</v>
      </c>
      <c r="BQ35" s="890"/>
      <c r="BR35" s="1369" t="s">
        <v>5601</v>
      </c>
      <c r="BS35" s="890"/>
      <c r="BT35" s="1438" t="s">
        <v>5601</v>
      </c>
      <c r="BV35" s="1396" t="s">
        <v>5601</v>
      </c>
      <c r="BW35" s="890"/>
      <c r="BX35" s="1399" t="s">
        <v>5601</v>
      </c>
      <c r="BY35" s="891"/>
      <c r="BZ35" s="1429"/>
      <c r="CA35" s="890"/>
      <c r="CB35" s="1378"/>
      <c r="CD35" s="890"/>
      <c r="CE35" s="893">
        <v>1</v>
      </c>
    </row>
    <row r="36" spans="1:83" s="904" customFormat="1" ht="18" customHeight="1" x14ac:dyDescent="0.25">
      <c r="A36" s="890"/>
      <c r="B36" s="890"/>
      <c r="C36" s="890"/>
      <c r="D36" s="890"/>
      <c r="E36" s="890"/>
      <c r="F36" s="890"/>
      <c r="G36" s="890"/>
      <c r="H36" s="890"/>
      <c r="I36" s="890"/>
      <c r="J36" s="890"/>
      <c r="K36" s="890"/>
      <c r="L36" s="890"/>
      <c r="M36" s="890"/>
      <c r="N36" s="890"/>
      <c r="O36" s="890"/>
      <c r="P36" s="890"/>
      <c r="Q36" s="890"/>
      <c r="R36" s="890"/>
      <c r="S36" s="920"/>
      <c r="T36" s="891"/>
      <c r="U36" s="890"/>
      <c r="V36" s="891"/>
      <c r="W36" s="890"/>
      <c r="X36" s="891"/>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920"/>
      <c r="AU36" s="890"/>
      <c r="AV36" s="890"/>
      <c r="AW36" s="890"/>
      <c r="AX36" s="890"/>
      <c r="AY36" s="890"/>
      <c r="AZ36" s="890"/>
      <c r="BA36" s="890"/>
      <c r="BB36" s="890"/>
      <c r="BC36" s="890"/>
      <c r="BD36" s="890"/>
      <c r="BE36" s="890"/>
      <c r="BF36" s="890"/>
      <c r="BG36" s="890"/>
      <c r="BH36" s="890"/>
      <c r="BI36" s="890"/>
      <c r="BJ36" s="890"/>
      <c r="BK36" s="890"/>
      <c r="BL36" s="890"/>
      <c r="BM36" s="890"/>
      <c r="BN36" s="890"/>
      <c r="BO36" s="890"/>
      <c r="BP36" s="890"/>
      <c r="BQ36" s="890"/>
      <c r="BR36" s="890"/>
      <c r="BS36" s="890"/>
      <c r="BT36" s="920"/>
      <c r="BV36" s="890"/>
      <c r="BW36" s="890"/>
      <c r="BX36" s="890"/>
      <c r="BY36" s="891"/>
      <c r="BZ36" s="890"/>
      <c r="CA36" s="890"/>
      <c r="CB36" s="890"/>
      <c r="CD36" s="890"/>
      <c r="CE36" s="893"/>
    </row>
    <row r="37" spans="1:83" s="904" customFormat="1" ht="15" customHeight="1" x14ac:dyDescent="0.25">
      <c r="A37" s="890"/>
      <c r="B37" s="1469" t="s">
        <v>6140</v>
      </c>
      <c r="C37" s="890"/>
      <c r="D37" s="1400" t="s">
        <v>5734</v>
      </c>
      <c r="E37" s="890"/>
      <c r="F37" s="1409" t="s">
        <v>5735</v>
      </c>
      <c r="G37" s="890"/>
      <c r="H37" s="1409" t="s">
        <v>5736</v>
      </c>
      <c r="I37" s="890"/>
      <c r="J37" s="1442" t="s">
        <v>5737</v>
      </c>
      <c r="K37" s="890"/>
      <c r="L37" s="1439" t="s">
        <v>6141</v>
      </c>
      <c r="M37" s="890"/>
      <c r="N37" s="1403" t="s">
        <v>6142</v>
      </c>
      <c r="O37" s="890"/>
      <c r="P37" s="1367" t="s">
        <v>6079</v>
      </c>
      <c r="Q37" s="890"/>
      <c r="R37" s="890"/>
      <c r="S37" s="1436" t="s">
        <v>6143</v>
      </c>
      <c r="T37" s="891"/>
      <c r="U37" s="1394" t="s">
        <v>5738</v>
      </c>
      <c r="V37" s="891"/>
      <c r="W37" s="1397" t="s">
        <v>5739</v>
      </c>
      <c r="X37" s="891"/>
      <c r="Y37" s="1385" t="s">
        <v>6564</v>
      </c>
      <c r="Z37" s="890"/>
      <c r="AA37" s="1379" t="s">
        <v>6572</v>
      </c>
      <c r="AB37" s="890"/>
      <c r="AC37" s="890"/>
      <c r="AD37" s="1469" t="s">
        <v>6144</v>
      </c>
      <c r="AE37" s="890"/>
      <c r="AF37" s="1400" t="s">
        <v>5740</v>
      </c>
      <c r="AG37" s="890"/>
      <c r="AH37" s="1409" t="s">
        <v>5741</v>
      </c>
      <c r="AI37" s="890"/>
      <c r="AJ37" s="1409" t="s">
        <v>5742</v>
      </c>
      <c r="AK37" s="890"/>
      <c r="AL37" s="1442" t="s">
        <v>5743</v>
      </c>
      <c r="AM37" s="890"/>
      <c r="AN37" s="1439" t="s">
        <v>6145</v>
      </c>
      <c r="AO37" s="890"/>
      <c r="AP37" s="1403" t="s">
        <v>6146</v>
      </c>
      <c r="AQ37" s="890"/>
      <c r="AR37" s="1367" t="s">
        <v>6147</v>
      </c>
      <c r="AS37" s="890"/>
      <c r="AT37" s="1436" t="s">
        <v>6148</v>
      </c>
      <c r="AU37" s="890"/>
      <c r="AV37" s="1394" t="s">
        <v>5744</v>
      </c>
      <c r="AW37" s="890"/>
      <c r="AX37" s="1397" t="s">
        <v>5745</v>
      </c>
      <c r="AY37" s="890"/>
      <c r="AZ37" s="1385" t="s">
        <v>6564</v>
      </c>
      <c r="BA37" s="890"/>
      <c r="BB37" s="1379" t="s">
        <v>6572</v>
      </c>
      <c r="BC37" s="890"/>
      <c r="BD37" s="1469" t="s">
        <v>6149</v>
      </c>
      <c r="BE37" s="890"/>
      <c r="BF37" s="1400" t="s">
        <v>5746</v>
      </c>
      <c r="BG37" s="890"/>
      <c r="BH37" s="1409" t="s">
        <v>5747</v>
      </c>
      <c r="BI37" s="890"/>
      <c r="BJ37" s="1409" t="s">
        <v>5748</v>
      </c>
      <c r="BK37" s="890"/>
      <c r="BL37" s="1442" t="s">
        <v>5749</v>
      </c>
      <c r="BM37" s="890"/>
      <c r="BN37" s="1439" t="s">
        <v>6150</v>
      </c>
      <c r="BO37" s="890"/>
      <c r="BP37" s="1403" t="s">
        <v>6151</v>
      </c>
      <c r="BQ37" s="890"/>
      <c r="BR37" s="1367" t="s">
        <v>6152</v>
      </c>
      <c r="BS37" s="890"/>
      <c r="BT37" s="1436" t="s">
        <v>6153</v>
      </c>
      <c r="BV37" s="1394" t="s">
        <v>5750</v>
      </c>
      <c r="BW37" s="890"/>
      <c r="BX37" s="1397" t="s">
        <v>5751</v>
      </c>
      <c r="BY37" s="891"/>
      <c r="BZ37" s="1385" t="s">
        <v>6564</v>
      </c>
      <c r="CA37" s="890"/>
      <c r="CB37" s="1379" t="s">
        <v>6572</v>
      </c>
      <c r="CD37" s="890"/>
      <c r="CE37" s="893">
        <v>1</v>
      </c>
    </row>
    <row r="38" spans="1:83" s="904" customFormat="1" ht="15" customHeight="1" x14ac:dyDescent="0.25">
      <c r="A38" s="890"/>
      <c r="B38" s="1470"/>
      <c r="C38" s="890"/>
      <c r="D38" s="1401"/>
      <c r="E38" s="890"/>
      <c r="F38" s="1410"/>
      <c r="G38" s="890"/>
      <c r="H38" s="1410"/>
      <c r="I38" s="890"/>
      <c r="J38" s="1443"/>
      <c r="K38" s="890"/>
      <c r="L38" s="1440"/>
      <c r="M38" s="890"/>
      <c r="N38" s="1404"/>
      <c r="O38" s="890"/>
      <c r="P38" s="1368"/>
      <c r="Q38" s="890"/>
      <c r="R38" s="890"/>
      <c r="S38" s="1437"/>
      <c r="T38" s="891"/>
      <c r="U38" s="1395"/>
      <c r="V38" s="891"/>
      <c r="W38" s="1398"/>
      <c r="X38" s="891"/>
      <c r="Y38" s="1386"/>
      <c r="Z38" s="890"/>
      <c r="AA38" s="1380"/>
      <c r="AB38" s="890"/>
      <c r="AC38" s="890"/>
      <c r="AD38" s="1470" t="s">
        <v>5601</v>
      </c>
      <c r="AE38" s="890"/>
      <c r="AF38" s="1401" t="s">
        <v>5601</v>
      </c>
      <c r="AG38" s="890"/>
      <c r="AH38" s="1410" t="s">
        <v>5601</v>
      </c>
      <c r="AI38" s="890"/>
      <c r="AJ38" s="1410" t="s">
        <v>5601</v>
      </c>
      <c r="AK38" s="890"/>
      <c r="AL38" s="1443" t="s">
        <v>5601</v>
      </c>
      <c r="AM38" s="890"/>
      <c r="AN38" s="1440" t="s">
        <v>5601</v>
      </c>
      <c r="AO38" s="890"/>
      <c r="AP38" s="1404" t="s">
        <v>5601</v>
      </c>
      <c r="AQ38" s="890"/>
      <c r="AR38" s="1368" t="s">
        <v>5601</v>
      </c>
      <c r="AS38" s="890"/>
      <c r="AT38" s="1437" t="s">
        <v>5601</v>
      </c>
      <c r="AU38" s="890"/>
      <c r="AV38" s="1395" t="s">
        <v>5601</v>
      </c>
      <c r="AW38" s="890"/>
      <c r="AX38" s="1398" t="s">
        <v>5601</v>
      </c>
      <c r="AY38" s="890"/>
      <c r="AZ38" s="1386"/>
      <c r="BA38" s="890"/>
      <c r="BB38" s="1380"/>
      <c r="BC38" s="890"/>
      <c r="BD38" s="1470" t="s">
        <v>5601</v>
      </c>
      <c r="BE38" s="890"/>
      <c r="BF38" s="1401" t="s">
        <v>5601</v>
      </c>
      <c r="BG38" s="890"/>
      <c r="BH38" s="1410" t="s">
        <v>5601</v>
      </c>
      <c r="BI38" s="890"/>
      <c r="BJ38" s="1410" t="s">
        <v>5601</v>
      </c>
      <c r="BK38" s="890"/>
      <c r="BL38" s="1443" t="s">
        <v>5601</v>
      </c>
      <c r="BM38" s="890"/>
      <c r="BN38" s="1440" t="s">
        <v>5601</v>
      </c>
      <c r="BO38" s="890"/>
      <c r="BP38" s="1404" t="s">
        <v>5601</v>
      </c>
      <c r="BQ38" s="890"/>
      <c r="BR38" s="1368" t="s">
        <v>5601</v>
      </c>
      <c r="BS38" s="890"/>
      <c r="BT38" s="1437" t="s">
        <v>5601</v>
      </c>
      <c r="BV38" s="1395" t="s">
        <v>5601</v>
      </c>
      <c r="BW38" s="890"/>
      <c r="BX38" s="1398" t="s">
        <v>5601</v>
      </c>
      <c r="BY38" s="891"/>
      <c r="BZ38" s="1386"/>
      <c r="CA38" s="890"/>
      <c r="CB38" s="1380"/>
      <c r="CD38" s="890"/>
      <c r="CE38" s="893">
        <v>1</v>
      </c>
    </row>
    <row r="39" spans="1:83" s="904" customFormat="1" ht="15" customHeight="1" x14ac:dyDescent="0.25">
      <c r="A39" s="890"/>
      <c r="B39" s="1471"/>
      <c r="C39" s="890"/>
      <c r="D39" s="1402"/>
      <c r="E39" s="890"/>
      <c r="F39" s="1411"/>
      <c r="G39" s="890"/>
      <c r="H39" s="1411"/>
      <c r="I39" s="890"/>
      <c r="J39" s="1444"/>
      <c r="K39" s="890"/>
      <c r="L39" s="1441"/>
      <c r="M39" s="890"/>
      <c r="N39" s="1405"/>
      <c r="O39" s="890"/>
      <c r="P39" s="1369"/>
      <c r="Q39" s="890"/>
      <c r="R39" s="890"/>
      <c r="S39" s="1438"/>
      <c r="T39" s="891"/>
      <c r="U39" s="1396"/>
      <c r="V39" s="891"/>
      <c r="W39" s="1399"/>
      <c r="X39" s="891"/>
      <c r="Y39" s="1387"/>
      <c r="Z39" s="890"/>
      <c r="AA39" s="1381"/>
      <c r="AB39" s="890"/>
      <c r="AC39" s="890"/>
      <c r="AD39" s="1471" t="s">
        <v>5601</v>
      </c>
      <c r="AE39" s="890"/>
      <c r="AF39" s="1402" t="s">
        <v>5601</v>
      </c>
      <c r="AG39" s="890"/>
      <c r="AH39" s="1411" t="s">
        <v>5601</v>
      </c>
      <c r="AI39" s="890"/>
      <c r="AJ39" s="1411" t="s">
        <v>5601</v>
      </c>
      <c r="AK39" s="890"/>
      <c r="AL39" s="1444" t="s">
        <v>5601</v>
      </c>
      <c r="AM39" s="890"/>
      <c r="AN39" s="1441" t="s">
        <v>5601</v>
      </c>
      <c r="AO39" s="890"/>
      <c r="AP39" s="1405" t="s">
        <v>5601</v>
      </c>
      <c r="AQ39" s="890"/>
      <c r="AR39" s="1369" t="s">
        <v>5601</v>
      </c>
      <c r="AS39" s="890"/>
      <c r="AT39" s="1438" t="s">
        <v>5601</v>
      </c>
      <c r="AU39" s="890"/>
      <c r="AV39" s="1396" t="s">
        <v>5601</v>
      </c>
      <c r="AW39" s="890"/>
      <c r="AX39" s="1399" t="s">
        <v>5601</v>
      </c>
      <c r="AY39" s="890"/>
      <c r="AZ39" s="1387"/>
      <c r="BA39" s="890"/>
      <c r="BB39" s="1381"/>
      <c r="BC39" s="890"/>
      <c r="BD39" s="1471" t="s">
        <v>5601</v>
      </c>
      <c r="BE39" s="890"/>
      <c r="BF39" s="1402" t="s">
        <v>5601</v>
      </c>
      <c r="BG39" s="890"/>
      <c r="BH39" s="1411" t="s">
        <v>5601</v>
      </c>
      <c r="BI39" s="890"/>
      <c r="BJ39" s="1411" t="s">
        <v>5601</v>
      </c>
      <c r="BK39" s="890"/>
      <c r="BL39" s="1444" t="s">
        <v>5601</v>
      </c>
      <c r="BM39" s="890"/>
      <c r="BN39" s="1441" t="s">
        <v>5601</v>
      </c>
      <c r="BO39" s="890"/>
      <c r="BP39" s="1405" t="s">
        <v>5601</v>
      </c>
      <c r="BQ39" s="890"/>
      <c r="BR39" s="1369" t="s">
        <v>5601</v>
      </c>
      <c r="BS39" s="890"/>
      <c r="BT39" s="1438" t="s">
        <v>5601</v>
      </c>
      <c r="BV39" s="1396" t="s">
        <v>5601</v>
      </c>
      <c r="BW39" s="890"/>
      <c r="BX39" s="1399" t="s">
        <v>5601</v>
      </c>
      <c r="BY39" s="891"/>
      <c r="BZ39" s="1387"/>
      <c r="CA39" s="890"/>
      <c r="CB39" s="1381"/>
      <c r="CD39" s="890"/>
      <c r="CE39" s="893">
        <v>1</v>
      </c>
    </row>
    <row r="40" spans="1:83" s="904" customFormat="1" ht="18" customHeight="1" x14ac:dyDescent="0.25">
      <c r="A40" s="890"/>
      <c r="B40" s="890"/>
      <c r="C40" s="890"/>
      <c r="D40" s="890"/>
      <c r="E40" s="890"/>
      <c r="F40" s="890"/>
      <c r="G40" s="890"/>
      <c r="H40" s="890"/>
      <c r="I40" s="890"/>
      <c r="J40" s="890"/>
      <c r="K40" s="890"/>
      <c r="L40" s="890"/>
      <c r="M40" s="890"/>
      <c r="N40" s="890"/>
      <c r="O40" s="890"/>
      <c r="P40" s="890"/>
      <c r="Q40" s="890"/>
      <c r="R40" s="890"/>
      <c r="S40" s="920"/>
      <c r="T40" s="891"/>
      <c r="U40" s="890"/>
      <c r="V40" s="891"/>
      <c r="W40" s="890"/>
      <c r="X40" s="891"/>
      <c r="Y40" s="890"/>
      <c r="Z40" s="890"/>
      <c r="AA40" s="890"/>
      <c r="AB40" s="890"/>
      <c r="AC40" s="890"/>
      <c r="AD40" s="890"/>
      <c r="AE40" s="890"/>
      <c r="AF40" s="890"/>
      <c r="AG40" s="890"/>
      <c r="AH40" s="890"/>
      <c r="AI40" s="890"/>
      <c r="AJ40" s="890"/>
      <c r="AK40" s="890"/>
      <c r="AL40" s="890"/>
      <c r="AM40" s="890"/>
      <c r="AN40" s="890"/>
      <c r="AO40" s="890"/>
      <c r="AP40" s="890"/>
      <c r="AQ40" s="890"/>
      <c r="AR40" s="890"/>
      <c r="AS40" s="890"/>
      <c r="AT40" s="920"/>
      <c r="AU40" s="890"/>
      <c r="AV40" s="890"/>
      <c r="AW40" s="890"/>
      <c r="AX40" s="890"/>
      <c r="AY40" s="890"/>
      <c r="AZ40" s="890"/>
      <c r="BA40" s="890"/>
      <c r="BB40" s="890"/>
      <c r="BC40" s="890"/>
      <c r="BD40" s="890"/>
      <c r="BE40" s="890"/>
      <c r="BF40" s="890"/>
      <c r="BG40" s="890"/>
      <c r="BH40" s="890"/>
      <c r="BI40" s="890"/>
      <c r="BJ40" s="890"/>
      <c r="BK40" s="890"/>
      <c r="BL40" s="890"/>
      <c r="BM40" s="890"/>
      <c r="BN40" s="890"/>
      <c r="BO40" s="890"/>
      <c r="BP40" s="890"/>
      <c r="BQ40" s="890"/>
      <c r="BR40" s="890"/>
      <c r="BS40" s="890"/>
      <c r="BT40" s="920"/>
      <c r="BV40" s="890"/>
      <c r="BW40" s="890"/>
      <c r="BX40" s="890"/>
      <c r="BY40" s="891"/>
      <c r="BZ40" s="890"/>
      <c r="CA40" s="890"/>
      <c r="CB40" s="890"/>
      <c r="CD40" s="890"/>
      <c r="CE40" s="893"/>
    </row>
    <row r="41" spans="1:83" s="904" customFormat="1" ht="15" customHeight="1" x14ac:dyDescent="0.25">
      <c r="B41" s="1472" t="s">
        <v>4750</v>
      </c>
      <c r="C41" s="890"/>
      <c r="D41" s="1400" t="s">
        <v>5602</v>
      </c>
      <c r="E41" s="890"/>
      <c r="F41" s="1409" t="s">
        <v>5752</v>
      </c>
      <c r="G41" s="890"/>
      <c r="H41" s="1409" t="s">
        <v>5753</v>
      </c>
      <c r="I41" s="890"/>
      <c r="J41" s="1442" t="s">
        <v>5754</v>
      </c>
      <c r="K41" s="890"/>
      <c r="L41" s="1439" t="s">
        <v>6154</v>
      </c>
      <c r="M41" s="890"/>
      <c r="N41" s="1403" t="s">
        <v>6155</v>
      </c>
      <c r="O41" s="890"/>
      <c r="P41" s="1367" t="s">
        <v>6156</v>
      </c>
      <c r="Q41" s="890"/>
      <c r="R41" s="890"/>
      <c r="S41" s="1436" t="s">
        <v>6157</v>
      </c>
      <c r="T41" s="891"/>
      <c r="U41" s="1394" t="s">
        <v>5755</v>
      </c>
      <c r="V41" s="891"/>
      <c r="W41" s="1397" t="s">
        <v>5756</v>
      </c>
      <c r="X41" s="891"/>
      <c r="Y41" s="1388" t="s">
        <v>6565</v>
      </c>
      <c r="Z41" s="890"/>
      <c r="AA41" s="1370" t="s">
        <v>6573</v>
      </c>
      <c r="AB41" s="890"/>
      <c r="AC41" s="890"/>
      <c r="AD41" s="1472" t="s">
        <v>6158</v>
      </c>
      <c r="AE41" s="890"/>
      <c r="AF41" s="1400" t="s">
        <v>5757</v>
      </c>
      <c r="AG41" s="890"/>
      <c r="AH41" s="1409" t="s">
        <v>5758</v>
      </c>
      <c r="AI41" s="890"/>
      <c r="AJ41" s="1409" t="s">
        <v>5759</v>
      </c>
      <c r="AK41" s="890"/>
      <c r="AL41" s="1442" t="s">
        <v>5760</v>
      </c>
      <c r="AM41" s="890"/>
      <c r="AN41" s="1439" t="s">
        <v>6159</v>
      </c>
      <c r="AO41" s="890"/>
      <c r="AP41" s="1403" t="s">
        <v>6160</v>
      </c>
      <c r="AQ41" s="890"/>
      <c r="AR41" s="1367" t="s">
        <v>6161</v>
      </c>
      <c r="AS41" s="890"/>
      <c r="AT41" s="1436" t="s">
        <v>6162</v>
      </c>
      <c r="AU41" s="890"/>
      <c r="AV41" s="1394" t="s">
        <v>5761</v>
      </c>
      <c r="AW41" s="890"/>
      <c r="AX41" s="1397" t="s">
        <v>5762</v>
      </c>
      <c r="AY41" s="890"/>
      <c r="AZ41" s="1388" t="s">
        <v>6565</v>
      </c>
      <c r="BA41" s="890"/>
      <c r="BB41" s="1370" t="s">
        <v>6573</v>
      </c>
      <c r="BC41" s="890"/>
      <c r="BD41" s="1472" t="s">
        <v>6158</v>
      </c>
      <c r="BE41" s="890"/>
      <c r="BF41" s="1400" t="s">
        <v>5763</v>
      </c>
      <c r="BG41" s="890"/>
      <c r="BH41" s="1409" t="s">
        <v>5764</v>
      </c>
      <c r="BI41" s="890"/>
      <c r="BJ41" s="1409" t="s">
        <v>5765</v>
      </c>
      <c r="BK41" s="890"/>
      <c r="BL41" s="1442" t="s">
        <v>5766</v>
      </c>
      <c r="BM41" s="890"/>
      <c r="BN41" s="1439" t="s">
        <v>6163</v>
      </c>
      <c r="BO41" s="890"/>
      <c r="BP41" s="1403" t="s">
        <v>6164</v>
      </c>
      <c r="BQ41" s="890"/>
      <c r="BR41" s="1367" t="s">
        <v>6165</v>
      </c>
      <c r="BS41" s="890"/>
      <c r="BT41" s="1436" t="s">
        <v>6166</v>
      </c>
      <c r="BV41" s="1394" t="s">
        <v>5767</v>
      </c>
      <c r="BW41" s="890"/>
      <c r="BX41" s="1397" t="s">
        <v>5768</v>
      </c>
      <c r="BY41" s="891"/>
      <c r="BZ41" s="1388" t="s">
        <v>6565</v>
      </c>
      <c r="CA41" s="890"/>
      <c r="CB41" s="1370" t="s">
        <v>6573</v>
      </c>
      <c r="CD41" s="890"/>
      <c r="CE41" s="893">
        <v>1</v>
      </c>
    </row>
    <row r="42" spans="1:83" s="904" customFormat="1" ht="15" customHeight="1" x14ac:dyDescent="0.25">
      <c r="B42" s="1473"/>
      <c r="C42" s="890"/>
      <c r="D42" s="1401"/>
      <c r="E42" s="890"/>
      <c r="F42" s="1410"/>
      <c r="G42" s="890"/>
      <c r="H42" s="1410"/>
      <c r="I42" s="890"/>
      <c r="J42" s="1443"/>
      <c r="K42" s="890"/>
      <c r="L42" s="1440"/>
      <c r="M42" s="890"/>
      <c r="N42" s="1404"/>
      <c r="O42" s="890"/>
      <c r="P42" s="1368"/>
      <c r="Q42" s="890"/>
      <c r="R42" s="890"/>
      <c r="S42" s="1437"/>
      <c r="T42" s="891"/>
      <c r="U42" s="1395"/>
      <c r="V42" s="891"/>
      <c r="W42" s="1398"/>
      <c r="X42" s="891"/>
      <c r="Y42" s="1389"/>
      <c r="Z42" s="890"/>
      <c r="AA42" s="1371"/>
      <c r="AB42" s="890"/>
      <c r="AC42" s="890"/>
      <c r="AD42" s="1473" t="s">
        <v>5601</v>
      </c>
      <c r="AE42" s="890"/>
      <c r="AF42" s="1401" t="s">
        <v>5601</v>
      </c>
      <c r="AG42" s="890"/>
      <c r="AH42" s="1410" t="s">
        <v>5601</v>
      </c>
      <c r="AI42" s="890"/>
      <c r="AJ42" s="1410" t="s">
        <v>5601</v>
      </c>
      <c r="AK42" s="890"/>
      <c r="AL42" s="1443" t="s">
        <v>5601</v>
      </c>
      <c r="AM42" s="890"/>
      <c r="AN42" s="1440" t="s">
        <v>5601</v>
      </c>
      <c r="AO42" s="890"/>
      <c r="AP42" s="1404" t="s">
        <v>5601</v>
      </c>
      <c r="AQ42" s="890"/>
      <c r="AR42" s="1368" t="s">
        <v>5601</v>
      </c>
      <c r="AS42" s="890"/>
      <c r="AT42" s="1437" t="s">
        <v>5601</v>
      </c>
      <c r="AU42" s="890"/>
      <c r="AV42" s="1395" t="s">
        <v>5601</v>
      </c>
      <c r="AW42" s="890"/>
      <c r="AX42" s="1398" t="s">
        <v>5601</v>
      </c>
      <c r="AY42" s="890"/>
      <c r="AZ42" s="1389"/>
      <c r="BA42" s="890"/>
      <c r="BB42" s="1371"/>
      <c r="BC42" s="890"/>
      <c r="BD42" s="1473" t="s">
        <v>5601</v>
      </c>
      <c r="BE42" s="890"/>
      <c r="BF42" s="1401" t="s">
        <v>5601</v>
      </c>
      <c r="BG42" s="890"/>
      <c r="BH42" s="1410" t="s">
        <v>5601</v>
      </c>
      <c r="BI42" s="890"/>
      <c r="BJ42" s="1410" t="s">
        <v>5601</v>
      </c>
      <c r="BK42" s="890"/>
      <c r="BL42" s="1443" t="s">
        <v>5601</v>
      </c>
      <c r="BM42" s="890"/>
      <c r="BN42" s="1440" t="s">
        <v>5601</v>
      </c>
      <c r="BO42" s="890"/>
      <c r="BP42" s="1404" t="s">
        <v>5601</v>
      </c>
      <c r="BQ42" s="890"/>
      <c r="BR42" s="1368" t="s">
        <v>5601</v>
      </c>
      <c r="BS42" s="890"/>
      <c r="BT42" s="1437" t="s">
        <v>5601</v>
      </c>
      <c r="BV42" s="1395" t="s">
        <v>5601</v>
      </c>
      <c r="BW42" s="890"/>
      <c r="BX42" s="1398" t="s">
        <v>5601</v>
      </c>
      <c r="BY42" s="891"/>
      <c r="BZ42" s="1389"/>
      <c r="CA42" s="890"/>
      <c r="CB42" s="1371"/>
      <c r="CD42" s="890"/>
      <c r="CE42" s="893">
        <v>1</v>
      </c>
    </row>
    <row r="43" spans="1:83" s="904" customFormat="1" ht="15" customHeight="1" x14ac:dyDescent="0.25">
      <c r="B43" s="1474"/>
      <c r="C43" s="890"/>
      <c r="D43" s="1402"/>
      <c r="E43" s="890"/>
      <c r="F43" s="1411"/>
      <c r="G43" s="890"/>
      <c r="H43" s="1411"/>
      <c r="I43" s="890"/>
      <c r="J43" s="1444"/>
      <c r="K43" s="890"/>
      <c r="L43" s="1441"/>
      <c r="M43" s="890"/>
      <c r="N43" s="1405"/>
      <c r="O43" s="890"/>
      <c r="P43" s="1369"/>
      <c r="Q43" s="890"/>
      <c r="R43" s="890"/>
      <c r="S43" s="1438"/>
      <c r="T43" s="891"/>
      <c r="U43" s="1396"/>
      <c r="V43" s="891"/>
      <c r="W43" s="1399"/>
      <c r="X43" s="891"/>
      <c r="Y43" s="1390"/>
      <c r="Z43" s="890"/>
      <c r="AA43" s="1372"/>
      <c r="AB43" s="890"/>
      <c r="AC43" s="890"/>
      <c r="AD43" s="1474" t="s">
        <v>5601</v>
      </c>
      <c r="AE43" s="890"/>
      <c r="AF43" s="1402" t="s">
        <v>5601</v>
      </c>
      <c r="AG43" s="890"/>
      <c r="AH43" s="1411" t="s">
        <v>5601</v>
      </c>
      <c r="AI43" s="890"/>
      <c r="AJ43" s="1411" t="s">
        <v>5601</v>
      </c>
      <c r="AK43" s="890"/>
      <c r="AL43" s="1444" t="s">
        <v>5601</v>
      </c>
      <c r="AM43" s="890"/>
      <c r="AN43" s="1441" t="s">
        <v>5601</v>
      </c>
      <c r="AO43" s="890"/>
      <c r="AP43" s="1405" t="s">
        <v>5601</v>
      </c>
      <c r="AQ43" s="890"/>
      <c r="AR43" s="1369" t="s">
        <v>5601</v>
      </c>
      <c r="AS43" s="890"/>
      <c r="AT43" s="1438" t="s">
        <v>5601</v>
      </c>
      <c r="AU43" s="890"/>
      <c r="AV43" s="1396" t="s">
        <v>5601</v>
      </c>
      <c r="AW43" s="890"/>
      <c r="AX43" s="1399" t="s">
        <v>5601</v>
      </c>
      <c r="AY43" s="890"/>
      <c r="AZ43" s="1390"/>
      <c r="BA43" s="890"/>
      <c r="BB43" s="1372"/>
      <c r="BC43" s="890"/>
      <c r="BD43" s="1474" t="s">
        <v>5601</v>
      </c>
      <c r="BE43" s="890"/>
      <c r="BF43" s="1402" t="s">
        <v>5601</v>
      </c>
      <c r="BG43" s="890"/>
      <c r="BH43" s="1411" t="s">
        <v>5601</v>
      </c>
      <c r="BI43" s="890"/>
      <c r="BJ43" s="1411" t="s">
        <v>5601</v>
      </c>
      <c r="BK43" s="890"/>
      <c r="BL43" s="1444" t="s">
        <v>5601</v>
      </c>
      <c r="BM43" s="890"/>
      <c r="BN43" s="1441" t="s">
        <v>5601</v>
      </c>
      <c r="BO43" s="890"/>
      <c r="BP43" s="1405" t="s">
        <v>5601</v>
      </c>
      <c r="BQ43" s="890"/>
      <c r="BR43" s="1369" t="s">
        <v>5601</v>
      </c>
      <c r="BS43" s="890"/>
      <c r="BT43" s="1438" t="s">
        <v>5601</v>
      </c>
      <c r="BV43" s="1396" t="s">
        <v>5601</v>
      </c>
      <c r="BW43" s="890"/>
      <c r="BX43" s="1399" t="s">
        <v>5601</v>
      </c>
      <c r="BY43" s="891"/>
      <c r="BZ43" s="1390"/>
      <c r="CA43" s="890"/>
      <c r="CB43" s="1372"/>
      <c r="CD43" s="890"/>
      <c r="CE43" s="893">
        <v>1</v>
      </c>
    </row>
    <row r="44" spans="1:83" s="904" customFormat="1" ht="18" customHeight="1" x14ac:dyDescent="0.25">
      <c r="B44" s="890"/>
      <c r="C44" s="890"/>
      <c r="D44" s="890"/>
      <c r="E44" s="890"/>
      <c r="F44" s="890"/>
      <c r="G44" s="890"/>
      <c r="H44" s="890"/>
      <c r="I44" s="890"/>
      <c r="J44" s="890"/>
      <c r="K44" s="890"/>
      <c r="L44" s="890"/>
      <c r="M44" s="890"/>
      <c r="N44" s="890"/>
      <c r="O44" s="890"/>
      <c r="P44" s="890"/>
      <c r="Q44" s="890"/>
      <c r="R44" s="890"/>
      <c r="S44" s="920"/>
      <c r="T44" s="891"/>
      <c r="U44" s="890"/>
      <c r="V44" s="891"/>
      <c r="W44" s="890"/>
      <c r="X44" s="891"/>
      <c r="Y44" s="890"/>
      <c r="Z44" s="890"/>
      <c r="AA44" s="890"/>
      <c r="AB44" s="890"/>
      <c r="AC44" s="890"/>
      <c r="AD44" s="890"/>
      <c r="AE44" s="890"/>
      <c r="AF44" s="890"/>
      <c r="AG44" s="890"/>
      <c r="AH44" s="890"/>
      <c r="AI44" s="890"/>
      <c r="AJ44" s="890"/>
      <c r="AK44" s="890"/>
      <c r="AL44" s="890"/>
      <c r="AM44" s="890"/>
      <c r="AN44" s="890"/>
      <c r="AO44" s="890"/>
      <c r="AP44" s="890"/>
      <c r="AQ44" s="890"/>
      <c r="AR44" s="890"/>
      <c r="AS44" s="890"/>
      <c r="AT44" s="920"/>
      <c r="AU44" s="890"/>
      <c r="AV44" s="890"/>
      <c r="AW44" s="890"/>
      <c r="AX44" s="890"/>
      <c r="AY44" s="890"/>
      <c r="AZ44" s="890"/>
      <c r="BA44" s="890"/>
      <c r="BB44" s="890"/>
      <c r="BC44" s="890"/>
      <c r="BD44" s="890"/>
      <c r="BE44" s="890"/>
      <c r="BF44" s="890"/>
      <c r="BG44" s="890"/>
      <c r="BH44" s="890"/>
      <c r="BI44" s="890"/>
      <c r="BJ44" s="890"/>
      <c r="BK44" s="890"/>
      <c r="BL44" s="890"/>
      <c r="BM44" s="890"/>
      <c r="BN44" s="890"/>
      <c r="BO44" s="890"/>
      <c r="BP44" s="890"/>
      <c r="BQ44" s="890"/>
      <c r="BR44" s="890"/>
      <c r="BS44" s="890"/>
      <c r="BT44" s="920"/>
      <c r="BV44" s="890"/>
      <c r="BW44" s="890"/>
      <c r="BX44" s="890"/>
      <c r="BY44" s="891"/>
      <c r="BZ44" s="890"/>
      <c r="CA44" s="890"/>
      <c r="CB44" s="890"/>
      <c r="CD44" s="890"/>
      <c r="CE44" s="893"/>
    </row>
    <row r="45" spans="1:83" s="904" customFormat="1" ht="15" customHeight="1" x14ac:dyDescent="0.25">
      <c r="B45" s="1475" t="s">
        <v>6543</v>
      </c>
      <c r="C45" s="890"/>
      <c r="D45" s="1400" t="s">
        <v>5769</v>
      </c>
      <c r="E45" s="890"/>
      <c r="F45" s="1409" t="s">
        <v>5770</v>
      </c>
      <c r="G45" s="890"/>
      <c r="H45" s="1409" t="s">
        <v>5771</v>
      </c>
      <c r="I45" s="890"/>
      <c r="J45" s="1442" t="s">
        <v>5772</v>
      </c>
      <c r="K45" s="890"/>
      <c r="L45" s="1439" t="s">
        <v>6167</v>
      </c>
      <c r="M45" s="890"/>
      <c r="N45" s="1403" t="s">
        <v>6168</v>
      </c>
      <c r="O45" s="890"/>
      <c r="P45" s="1367" t="s">
        <v>6169</v>
      </c>
      <c r="Q45" s="890"/>
      <c r="R45" s="890"/>
      <c r="S45" s="1436" t="s">
        <v>6170</v>
      </c>
      <c r="T45" s="891"/>
      <c r="U45" s="1394" t="s">
        <v>5773</v>
      </c>
      <c r="V45" s="891"/>
      <c r="W45" s="1397" t="s">
        <v>5774</v>
      </c>
      <c r="X45" s="891"/>
      <c r="Y45" s="1391" t="s">
        <v>6566</v>
      </c>
      <c r="Z45" s="890"/>
      <c r="AA45" s="1382" t="s">
        <v>6574</v>
      </c>
      <c r="AB45" s="890"/>
      <c r="AC45" s="890"/>
      <c r="AD45" s="1475" t="s">
        <v>6171</v>
      </c>
      <c r="AE45" s="890"/>
      <c r="AF45" s="1400" t="s">
        <v>5775</v>
      </c>
      <c r="AG45" s="890"/>
      <c r="AH45" s="1409" t="s">
        <v>5776</v>
      </c>
      <c r="AI45" s="890"/>
      <c r="AJ45" s="1409" t="s">
        <v>5777</v>
      </c>
      <c r="AK45" s="890"/>
      <c r="AL45" s="1442" t="s">
        <v>5778</v>
      </c>
      <c r="AM45" s="890"/>
      <c r="AN45" s="1439" t="s">
        <v>6172</v>
      </c>
      <c r="AO45" s="890"/>
      <c r="AP45" s="1403" t="s">
        <v>6173</v>
      </c>
      <c r="AQ45" s="890"/>
      <c r="AR45" s="1367" t="s">
        <v>6174</v>
      </c>
      <c r="AS45" s="890"/>
      <c r="AT45" s="1436" t="s">
        <v>6175</v>
      </c>
      <c r="AU45" s="890"/>
      <c r="AV45" s="1394" t="s">
        <v>5779</v>
      </c>
      <c r="AW45" s="890"/>
      <c r="AX45" s="1397" t="s">
        <v>5780</v>
      </c>
      <c r="AY45" s="890"/>
      <c r="AZ45" s="1391" t="s">
        <v>6566</v>
      </c>
      <c r="BA45" s="890"/>
      <c r="BB45" s="1382" t="s">
        <v>6574</v>
      </c>
      <c r="BC45" s="890"/>
      <c r="BD45" s="1475" t="s">
        <v>6176</v>
      </c>
      <c r="BE45" s="890"/>
      <c r="BF45" s="1400" t="s">
        <v>5781</v>
      </c>
      <c r="BG45" s="890"/>
      <c r="BH45" s="1409" t="s">
        <v>5782</v>
      </c>
      <c r="BI45" s="890"/>
      <c r="BJ45" s="1409" t="s">
        <v>5783</v>
      </c>
      <c r="BK45" s="890"/>
      <c r="BL45" s="1442" t="s">
        <v>5784</v>
      </c>
      <c r="BM45" s="890"/>
      <c r="BN45" s="1439" t="s">
        <v>6177</v>
      </c>
      <c r="BO45" s="890"/>
      <c r="BP45" s="1403" t="s">
        <v>6178</v>
      </c>
      <c r="BQ45" s="890"/>
      <c r="BR45" s="1367" t="s">
        <v>6179</v>
      </c>
      <c r="BS45" s="890"/>
      <c r="BT45" s="1436" t="s">
        <v>6180</v>
      </c>
      <c r="BV45" s="1394" t="s">
        <v>5785</v>
      </c>
      <c r="BW45" s="890"/>
      <c r="BX45" s="1397" t="s">
        <v>5780</v>
      </c>
      <c r="BY45" s="891"/>
      <c r="BZ45" s="1391" t="s">
        <v>6566</v>
      </c>
      <c r="CA45" s="890"/>
      <c r="CB45" s="1382" t="s">
        <v>6574</v>
      </c>
      <c r="CD45" s="890"/>
      <c r="CE45" s="893">
        <v>1</v>
      </c>
    </row>
    <row r="46" spans="1:83" s="904" customFormat="1" ht="15" customHeight="1" x14ac:dyDescent="0.25">
      <c r="B46" s="1476"/>
      <c r="C46" s="890"/>
      <c r="D46" s="1401"/>
      <c r="E46" s="890"/>
      <c r="F46" s="1410"/>
      <c r="G46" s="890"/>
      <c r="H46" s="1410"/>
      <c r="I46" s="890"/>
      <c r="J46" s="1443"/>
      <c r="K46" s="890"/>
      <c r="L46" s="1440"/>
      <c r="M46" s="890"/>
      <c r="N46" s="1404"/>
      <c r="O46" s="890"/>
      <c r="P46" s="1368"/>
      <c r="Q46" s="890"/>
      <c r="R46" s="890"/>
      <c r="S46" s="1437"/>
      <c r="T46" s="891"/>
      <c r="U46" s="1395"/>
      <c r="V46" s="891"/>
      <c r="W46" s="1398"/>
      <c r="X46" s="891"/>
      <c r="Y46" s="1392"/>
      <c r="Z46" s="890"/>
      <c r="AA46" s="1383"/>
      <c r="AB46" s="890"/>
      <c r="AC46" s="890"/>
      <c r="AD46" s="1476" t="s">
        <v>5601</v>
      </c>
      <c r="AE46" s="890"/>
      <c r="AF46" s="1401" t="s">
        <v>5601</v>
      </c>
      <c r="AG46" s="890"/>
      <c r="AH46" s="1410" t="s">
        <v>5601</v>
      </c>
      <c r="AI46" s="890"/>
      <c r="AJ46" s="1410" t="s">
        <v>5601</v>
      </c>
      <c r="AK46" s="890"/>
      <c r="AL46" s="1443" t="s">
        <v>5601</v>
      </c>
      <c r="AM46" s="890"/>
      <c r="AN46" s="1440" t="s">
        <v>5601</v>
      </c>
      <c r="AO46" s="890"/>
      <c r="AP46" s="1404" t="s">
        <v>5601</v>
      </c>
      <c r="AQ46" s="890"/>
      <c r="AR46" s="1368" t="s">
        <v>5601</v>
      </c>
      <c r="AS46" s="890"/>
      <c r="AT46" s="1437" t="s">
        <v>5601</v>
      </c>
      <c r="AU46" s="890"/>
      <c r="AV46" s="1395" t="s">
        <v>5601</v>
      </c>
      <c r="AW46" s="890"/>
      <c r="AX46" s="1398" t="s">
        <v>5601</v>
      </c>
      <c r="AY46" s="890"/>
      <c r="AZ46" s="1392"/>
      <c r="BA46" s="890"/>
      <c r="BB46" s="1383"/>
      <c r="BC46" s="890"/>
      <c r="BD46" s="1476" t="s">
        <v>5601</v>
      </c>
      <c r="BE46" s="890"/>
      <c r="BF46" s="1401" t="s">
        <v>5601</v>
      </c>
      <c r="BG46" s="890"/>
      <c r="BH46" s="1410" t="s">
        <v>5601</v>
      </c>
      <c r="BI46" s="890"/>
      <c r="BJ46" s="1410" t="s">
        <v>5601</v>
      </c>
      <c r="BK46" s="890"/>
      <c r="BL46" s="1443" t="s">
        <v>5601</v>
      </c>
      <c r="BM46" s="890"/>
      <c r="BN46" s="1440" t="s">
        <v>5601</v>
      </c>
      <c r="BO46" s="890"/>
      <c r="BP46" s="1404" t="s">
        <v>5601</v>
      </c>
      <c r="BQ46" s="890"/>
      <c r="BR46" s="1368" t="s">
        <v>5601</v>
      </c>
      <c r="BS46" s="890"/>
      <c r="BT46" s="1437" t="s">
        <v>5601</v>
      </c>
      <c r="BV46" s="1395" t="s">
        <v>5601</v>
      </c>
      <c r="BW46" s="890"/>
      <c r="BX46" s="1398" t="s">
        <v>5601</v>
      </c>
      <c r="BY46" s="891"/>
      <c r="BZ46" s="1392"/>
      <c r="CA46" s="890"/>
      <c r="CB46" s="1383"/>
      <c r="CD46" s="890"/>
      <c r="CE46" s="893">
        <v>1</v>
      </c>
    </row>
    <row r="47" spans="1:83" s="904" customFormat="1" ht="15" customHeight="1" x14ac:dyDescent="0.25">
      <c r="B47" s="1477"/>
      <c r="C47" s="890"/>
      <c r="D47" s="1402"/>
      <c r="E47" s="890"/>
      <c r="F47" s="1411"/>
      <c r="G47" s="890"/>
      <c r="H47" s="1411"/>
      <c r="I47" s="890"/>
      <c r="J47" s="1444"/>
      <c r="K47" s="890"/>
      <c r="L47" s="1441"/>
      <c r="M47" s="890"/>
      <c r="N47" s="1405"/>
      <c r="O47" s="890"/>
      <c r="P47" s="1369"/>
      <c r="Q47" s="890"/>
      <c r="R47" s="890"/>
      <c r="S47" s="1438"/>
      <c r="T47" s="891"/>
      <c r="U47" s="1396"/>
      <c r="V47" s="891"/>
      <c r="W47" s="1399"/>
      <c r="X47" s="891"/>
      <c r="Y47" s="1393"/>
      <c r="Z47" s="890"/>
      <c r="AA47" s="1384"/>
      <c r="AB47" s="890"/>
      <c r="AC47" s="890"/>
      <c r="AD47" s="1477" t="s">
        <v>5601</v>
      </c>
      <c r="AE47" s="890"/>
      <c r="AF47" s="1402" t="s">
        <v>5601</v>
      </c>
      <c r="AG47" s="890"/>
      <c r="AH47" s="1411" t="s">
        <v>5601</v>
      </c>
      <c r="AI47" s="890"/>
      <c r="AJ47" s="1411" t="s">
        <v>5601</v>
      </c>
      <c r="AK47" s="890"/>
      <c r="AL47" s="1444" t="s">
        <v>5601</v>
      </c>
      <c r="AM47" s="890"/>
      <c r="AN47" s="1441" t="s">
        <v>5601</v>
      </c>
      <c r="AO47" s="890"/>
      <c r="AP47" s="1405" t="s">
        <v>5601</v>
      </c>
      <c r="AQ47" s="890"/>
      <c r="AR47" s="1369" t="s">
        <v>5601</v>
      </c>
      <c r="AS47" s="890"/>
      <c r="AT47" s="1438" t="s">
        <v>5601</v>
      </c>
      <c r="AU47" s="890"/>
      <c r="AV47" s="1396" t="s">
        <v>5601</v>
      </c>
      <c r="AW47" s="890"/>
      <c r="AX47" s="1399" t="s">
        <v>5601</v>
      </c>
      <c r="AY47" s="890"/>
      <c r="AZ47" s="1393"/>
      <c r="BA47" s="890"/>
      <c r="BB47" s="1384"/>
      <c r="BC47" s="890"/>
      <c r="BD47" s="1477" t="s">
        <v>5601</v>
      </c>
      <c r="BE47" s="890"/>
      <c r="BF47" s="1402" t="s">
        <v>5601</v>
      </c>
      <c r="BG47" s="890"/>
      <c r="BH47" s="1411" t="s">
        <v>5601</v>
      </c>
      <c r="BI47" s="890"/>
      <c r="BJ47" s="1411" t="s">
        <v>5601</v>
      </c>
      <c r="BK47" s="890"/>
      <c r="BL47" s="1444" t="s">
        <v>5601</v>
      </c>
      <c r="BM47" s="890"/>
      <c r="BN47" s="1441" t="s">
        <v>5601</v>
      </c>
      <c r="BO47" s="890"/>
      <c r="BP47" s="1405" t="s">
        <v>5601</v>
      </c>
      <c r="BQ47" s="890"/>
      <c r="BR47" s="1369" t="s">
        <v>5601</v>
      </c>
      <c r="BS47" s="890"/>
      <c r="BT47" s="1438" t="s">
        <v>5601</v>
      </c>
      <c r="BV47" s="1396" t="s">
        <v>5601</v>
      </c>
      <c r="BW47" s="890"/>
      <c r="BX47" s="1399" t="s">
        <v>5601</v>
      </c>
      <c r="BY47" s="891"/>
      <c r="BZ47" s="1393"/>
      <c r="CA47" s="890"/>
      <c r="CB47" s="1384"/>
      <c r="CD47" s="890"/>
      <c r="CE47" s="893">
        <v>1</v>
      </c>
    </row>
    <row r="48" spans="1:83" s="904" customFormat="1" ht="18" customHeight="1" x14ac:dyDescent="0.25">
      <c r="B48" s="890"/>
      <c r="C48" s="890"/>
      <c r="D48" s="890"/>
      <c r="E48" s="890"/>
      <c r="F48" s="890"/>
      <c r="G48" s="890"/>
      <c r="H48" s="890"/>
      <c r="I48" s="890"/>
      <c r="J48" s="890"/>
      <c r="K48" s="890"/>
      <c r="L48" s="890"/>
      <c r="M48" s="890"/>
      <c r="N48" s="890"/>
      <c r="O48" s="890"/>
      <c r="P48" s="890"/>
      <c r="Q48" s="890"/>
      <c r="R48" s="890"/>
      <c r="S48" s="920"/>
      <c r="T48" s="891"/>
      <c r="U48" s="890"/>
      <c r="V48" s="891"/>
      <c r="W48" s="890"/>
      <c r="X48" s="891"/>
      <c r="Y48" s="890"/>
      <c r="Z48" s="890"/>
      <c r="AA48" s="890"/>
      <c r="AB48" s="890"/>
      <c r="AC48" s="890"/>
      <c r="AD48" s="890"/>
      <c r="AE48" s="890"/>
      <c r="AF48" s="890"/>
      <c r="AG48" s="890"/>
      <c r="AH48" s="890"/>
      <c r="AI48" s="890"/>
      <c r="AJ48" s="890"/>
      <c r="AK48" s="890"/>
      <c r="AL48" s="890"/>
      <c r="AM48" s="890"/>
      <c r="AN48" s="890"/>
      <c r="AO48" s="890"/>
      <c r="AP48" s="890"/>
      <c r="AQ48" s="890"/>
      <c r="AR48" s="890"/>
      <c r="AS48" s="890"/>
      <c r="AT48" s="920"/>
      <c r="AU48" s="890"/>
      <c r="AV48" s="890"/>
      <c r="AW48" s="890"/>
      <c r="AX48" s="890"/>
      <c r="AY48" s="890"/>
      <c r="AZ48" s="890"/>
      <c r="BA48" s="890"/>
      <c r="BB48" s="890"/>
      <c r="BC48" s="890"/>
      <c r="BD48" s="890"/>
      <c r="BE48" s="890"/>
      <c r="BF48" s="890"/>
      <c r="BG48" s="890"/>
      <c r="BH48" s="890"/>
      <c r="BI48" s="890"/>
      <c r="BJ48" s="890"/>
      <c r="BK48" s="890"/>
      <c r="BL48" s="890"/>
      <c r="BM48" s="890"/>
      <c r="BN48" s="890"/>
      <c r="BO48" s="890"/>
      <c r="BP48" s="890"/>
      <c r="BQ48" s="890"/>
      <c r="BR48" s="890"/>
      <c r="BS48" s="890"/>
      <c r="BT48" s="920"/>
      <c r="BV48" s="890"/>
      <c r="BW48" s="890"/>
      <c r="BX48" s="890"/>
      <c r="BY48" s="891"/>
      <c r="BZ48" s="890"/>
      <c r="CA48" s="890"/>
      <c r="CB48" s="890"/>
      <c r="CD48" s="890"/>
      <c r="CE48" s="893"/>
    </row>
    <row r="49" spans="1:83" s="904" customFormat="1" ht="15" customHeight="1" x14ac:dyDescent="0.25">
      <c r="B49" s="1400" t="s">
        <v>6544</v>
      </c>
      <c r="C49" s="890"/>
      <c r="D49" s="1400" t="s">
        <v>5786</v>
      </c>
      <c r="E49" s="890"/>
      <c r="F49" s="1409" t="s">
        <v>5787</v>
      </c>
      <c r="G49" s="890"/>
      <c r="H49" s="1409" t="s">
        <v>5788</v>
      </c>
      <c r="I49" s="890"/>
      <c r="J49" s="1442" t="s">
        <v>5789</v>
      </c>
      <c r="K49" s="890"/>
      <c r="L49" s="1439" t="s">
        <v>6181</v>
      </c>
      <c r="M49" s="890"/>
      <c r="N49" s="1403" t="s">
        <v>6182</v>
      </c>
      <c r="O49" s="890"/>
      <c r="P49" s="1367" t="s">
        <v>6183</v>
      </c>
      <c r="Q49" s="890"/>
      <c r="R49" s="890"/>
      <c r="S49" s="1436" t="s">
        <v>6184</v>
      </c>
      <c r="T49" s="891"/>
      <c r="U49" s="1394" t="s">
        <v>5790</v>
      </c>
      <c r="V49" s="891"/>
      <c r="W49" s="1397" t="s">
        <v>5780</v>
      </c>
      <c r="X49" s="891"/>
      <c r="Y49" s="1491" t="s">
        <v>6567</v>
      </c>
      <c r="Z49" s="890"/>
      <c r="AA49" s="1478" t="s">
        <v>6575</v>
      </c>
      <c r="AB49" s="890"/>
      <c r="AC49" s="890"/>
      <c r="AD49" s="1400" t="s">
        <v>6185</v>
      </c>
      <c r="AE49" s="890"/>
      <c r="AF49" s="1400" t="s">
        <v>5791</v>
      </c>
      <c r="AG49" s="890"/>
      <c r="AH49" s="1409" t="s">
        <v>5792</v>
      </c>
      <c r="AI49" s="890"/>
      <c r="AJ49" s="1409" t="s">
        <v>5793</v>
      </c>
      <c r="AK49" s="890"/>
      <c r="AL49" s="1442" t="s">
        <v>5794</v>
      </c>
      <c r="AM49" s="890"/>
      <c r="AN49" s="1439" t="s">
        <v>6186</v>
      </c>
      <c r="AO49" s="890"/>
      <c r="AP49" s="1403" t="s">
        <v>6187</v>
      </c>
      <c r="AQ49" s="890"/>
      <c r="AR49" s="1367" t="s">
        <v>6188</v>
      </c>
      <c r="AS49" s="890"/>
      <c r="AT49" s="1436" t="s">
        <v>6189</v>
      </c>
      <c r="AU49" s="890"/>
      <c r="AV49" s="1394" t="s">
        <v>5795</v>
      </c>
      <c r="AW49" s="890"/>
      <c r="AX49" s="1397" t="s">
        <v>5796</v>
      </c>
      <c r="AY49" s="890"/>
      <c r="AZ49" s="1491" t="s">
        <v>6567</v>
      </c>
      <c r="BA49" s="890"/>
      <c r="BB49" s="1478" t="s">
        <v>6575</v>
      </c>
      <c r="BC49" s="890"/>
      <c r="BD49" s="1400" t="s">
        <v>6190</v>
      </c>
      <c r="BE49" s="890"/>
      <c r="BF49" s="1400" t="s">
        <v>5797</v>
      </c>
      <c r="BG49" s="890"/>
      <c r="BH49" s="1409" t="s">
        <v>5798</v>
      </c>
      <c r="BI49" s="890"/>
      <c r="BJ49" s="1409" t="s">
        <v>5799</v>
      </c>
      <c r="BK49" s="890"/>
      <c r="BL49" s="1442" t="s">
        <v>5800</v>
      </c>
      <c r="BM49" s="890"/>
      <c r="BN49" s="1439" t="s">
        <v>6191</v>
      </c>
      <c r="BO49" s="890"/>
      <c r="BP49" s="1403" t="s">
        <v>6192</v>
      </c>
      <c r="BQ49" s="890"/>
      <c r="BR49" s="1367" t="s">
        <v>6193</v>
      </c>
      <c r="BS49" s="890"/>
      <c r="BT49" s="1436" t="s">
        <v>6194</v>
      </c>
      <c r="BV49" s="1394" t="s">
        <v>5801</v>
      </c>
      <c r="BW49" s="890"/>
      <c r="BX49" s="1397" t="s">
        <v>5802</v>
      </c>
      <c r="BY49" s="891"/>
      <c r="BZ49" s="1491" t="s">
        <v>6567</v>
      </c>
      <c r="CA49" s="890"/>
      <c r="CB49" s="1478" t="s">
        <v>6575</v>
      </c>
      <c r="CD49" s="890"/>
      <c r="CE49" s="893">
        <v>1</v>
      </c>
    </row>
    <row r="50" spans="1:83" s="904" customFormat="1" ht="15" customHeight="1" x14ac:dyDescent="0.25">
      <c r="B50" s="1401"/>
      <c r="C50" s="890"/>
      <c r="D50" s="1401"/>
      <c r="E50" s="890"/>
      <c r="F50" s="1410"/>
      <c r="G50" s="890"/>
      <c r="H50" s="1410"/>
      <c r="I50" s="890"/>
      <c r="J50" s="1443"/>
      <c r="K50" s="890"/>
      <c r="L50" s="1440"/>
      <c r="M50" s="890"/>
      <c r="N50" s="1404"/>
      <c r="O50" s="890"/>
      <c r="P50" s="1368"/>
      <c r="Q50" s="890"/>
      <c r="R50" s="890"/>
      <c r="S50" s="1437"/>
      <c r="T50" s="891"/>
      <c r="U50" s="1395"/>
      <c r="V50" s="891"/>
      <c r="W50" s="1398"/>
      <c r="X50" s="891"/>
      <c r="Y50" s="1492"/>
      <c r="Z50" s="890"/>
      <c r="AA50" s="1479"/>
      <c r="AB50" s="890"/>
      <c r="AC50" s="890"/>
      <c r="AD50" s="1401" t="s">
        <v>5601</v>
      </c>
      <c r="AE50" s="890"/>
      <c r="AF50" s="1401" t="s">
        <v>5601</v>
      </c>
      <c r="AG50" s="890"/>
      <c r="AH50" s="1410" t="s">
        <v>5601</v>
      </c>
      <c r="AI50" s="890"/>
      <c r="AJ50" s="1410" t="s">
        <v>5601</v>
      </c>
      <c r="AK50" s="890"/>
      <c r="AL50" s="1443" t="s">
        <v>5601</v>
      </c>
      <c r="AM50" s="890"/>
      <c r="AN50" s="1440" t="s">
        <v>5601</v>
      </c>
      <c r="AO50" s="890"/>
      <c r="AP50" s="1404" t="s">
        <v>5601</v>
      </c>
      <c r="AQ50" s="890"/>
      <c r="AR50" s="1368" t="s">
        <v>5601</v>
      </c>
      <c r="AS50" s="890"/>
      <c r="AT50" s="1437" t="s">
        <v>5601</v>
      </c>
      <c r="AU50" s="890"/>
      <c r="AV50" s="1395" t="s">
        <v>5601</v>
      </c>
      <c r="AW50" s="890"/>
      <c r="AX50" s="1398" t="s">
        <v>5601</v>
      </c>
      <c r="AY50" s="890"/>
      <c r="AZ50" s="1492"/>
      <c r="BA50" s="890"/>
      <c r="BB50" s="1479"/>
      <c r="BC50" s="890"/>
      <c r="BD50" s="1401" t="s">
        <v>5601</v>
      </c>
      <c r="BE50" s="890"/>
      <c r="BF50" s="1401" t="s">
        <v>5601</v>
      </c>
      <c r="BG50" s="890"/>
      <c r="BH50" s="1410" t="s">
        <v>5601</v>
      </c>
      <c r="BI50" s="890"/>
      <c r="BJ50" s="1410" t="s">
        <v>5601</v>
      </c>
      <c r="BK50" s="890"/>
      <c r="BL50" s="1443" t="s">
        <v>5601</v>
      </c>
      <c r="BM50" s="890"/>
      <c r="BN50" s="1440" t="s">
        <v>5601</v>
      </c>
      <c r="BO50" s="890"/>
      <c r="BP50" s="1404" t="s">
        <v>5601</v>
      </c>
      <c r="BQ50" s="890"/>
      <c r="BR50" s="1368" t="s">
        <v>5601</v>
      </c>
      <c r="BS50" s="890"/>
      <c r="BT50" s="1437" t="s">
        <v>5601</v>
      </c>
      <c r="BV50" s="1395" t="s">
        <v>5601</v>
      </c>
      <c r="BW50" s="890"/>
      <c r="BX50" s="1398" t="s">
        <v>5601</v>
      </c>
      <c r="BY50" s="891"/>
      <c r="BZ50" s="1492"/>
      <c r="CA50" s="890"/>
      <c r="CB50" s="1479"/>
      <c r="CD50" s="890"/>
      <c r="CE50" s="893">
        <v>1</v>
      </c>
    </row>
    <row r="51" spans="1:83" s="904" customFormat="1" ht="15" customHeight="1" x14ac:dyDescent="0.25">
      <c r="B51" s="1402"/>
      <c r="C51" s="890"/>
      <c r="D51" s="1402"/>
      <c r="E51" s="890"/>
      <c r="F51" s="1411"/>
      <c r="G51" s="890"/>
      <c r="H51" s="1411"/>
      <c r="I51" s="890"/>
      <c r="J51" s="1444"/>
      <c r="K51" s="890"/>
      <c r="L51" s="1441"/>
      <c r="M51" s="890"/>
      <c r="N51" s="1405"/>
      <c r="O51" s="890"/>
      <c r="P51" s="1369"/>
      <c r="Q51" s="890"/>
      <c r="R51" s="890"/>
      <c r="S51" s="1438"/>
      <c r="T51" s="891"/>
      <c r="U51" s="1396"/>
      <c r="V51" s="891"/>
      <c r="W51" s="1399"/>
      <c r="X51" s="891"/>
      <c r="Y51" s="1493"/>
      <c r="Z51" s="890"/>
      <c r="AA51" s="1480"/>
      <c r="AB51" s="890"/>
      <c r="AC51" s="890"/>
      <c r="AD51" s="1402" t="s">
        <v>5601</v>
      </c>
      <c r="AE51" s="890"/>
      <c r="AF51" s="1402" t="s">
        <v>5601</v>
      </c>
      <c r="AG51" s="890"/>
      <c r="AH51" s="1411" t="s">
        <v>5601</v>
      </c>
      <c r="AI51" s="890"/>
      <c r="AJ51" s="1411" t="s">
        <v>5601</v>
      </c>
      <c r="AK51" s="890"/>
      <c r="AL51" s="1444" t="s">
        <v>5601</v>
      </c>
      <c r="AM51" s="890"/>
      <c r="AN51" s="1441" t="s">
        <v>5601</v>
      </c>
      <c r="AO51" s="890"/>
      <c r="AP51" s="1405" t="s">
        <v>5601</v>
      </c>
      <c r="AQ51" s="890"/>
      <c r="AR51" s="1369" t="s">
        <v>5601</v>
      </c>
      <c r="AS51" s="890"/>
      <c r="AT51" s="1438" t="s">
        <v>5601</v>
      </c>
      <c r="AU51" s="890"/>
      <c r="AV51" s="1396" t="s">
        <v>5601</v>
      </c>
      <c r="AW51" s="890"/>
      <c r="AX51" s="1399" t="s">
        <v>5601</v>
      </c>
      <c r="AY51" s="890"/>
      <c r="AZ51" s="1493"/>
      <c r="BA51" s="890"/>
      <c r="BB51" s="1480"/>
      <c r="BC51" s="890"/>
      <c r="BD51" s="1402" t="s">
        <v>5601</v>
      </c>
      <c r="BE51" s="890"/>
      <c r="BF51" s="1402" t="s">
        <v>5601</v>
      </c>
      <c r="BG51" s="890"/>
      <c r="BH51" s="1411" t="s">
        <v>5601</v>
      </c>
      <c r="BI51" s="890"/>
      <c r="BJ51" s="1411" t="s">
        <v>5601</v>
      </c>
      <c r="BK51" s="890"/>
      <c r="BL51" s="1444" t="s">
        <v>5601</v>
      </c>
      <c r="BM51" s="890"/>
      <c r="BN51" s="1441" t="s">
        <v>5601</v>
      </c>
      <c r="BO51" s="890"/>
      <c r="BP51" s="1405" t="s">
        <v>5601</v>
      </c>
      <c r="BQ51" s="890"/>
      <c r="BR51" s="1369" t="s">
        <v>5601</v>
      </c>
      <c r="BS51" s="890"/>
      <c r="BT51" s="1438" t="s">
        <v>5601</v>
      </c>
      <c r="BV51" s="1396" t="s">
        <v>5601</v>
      </c>
      <c r="BW51" s="890"/>
      <c r="BX51" s="1399" t="s">
        <v>5601</v>
      </c>
      <c r="BY51" s="891"/>
      <c r="BZ51" s="1493"/>
      <c r="CA51" s="890"/>
      <c r="CB51" s="1480"/>
      <c r="CD51" s="890"/>
      <c r="CE51" s="893">
        <v>1</v>
      </c>
    </row>
    <row r="52" spans="1:83" s="904" customFormat="1" ht="18" customHeight="1" x14ac:dyDescent="0.25">
      <c r="B52" s="890"/>
      <c r="C52" s="890"/>
      <c r="D52" s="890"/>
      <c r="E52" s="890"/>
      <c r="F52" s="890"/>
      <c r="G52" s="890"/>
      <c r="H52" s="890"/>
      <c r="I52" s="890"/>
      <c r="J52" s="890"/>
      <c r="K52" s="890"/>
      <c r="L52" s="890"/>
      <c r="M52" s="890"/>
      <c r="N52" s="890"/>
      <c r="O52" s="890"/>
      <c r="P52" s="890"/>
      <c r="Q52" s="890"/>
      <c r="R52" s="890"/>
      <c r="S52" s="920"/>
      <c r="T52" s="891"/>
      <c r="U52" s="890"/>
      <c r="V52" s="891"/>
      <c r="W52" s="890"/>
      <c r="X52" s="891"/>
      <c r="Y52" s="890"/>
      <c r="Z52" s="890"/>
      <c r="AA52" s="890"/>
      <c r="AB52" s="890"/>
      <c r="AC52" s="890"/>
      <c r="AD52" s="890"/>
      <c r="AE52" s="890"/>
      <c r="AF52" s="890"/>
      <c r="AG52" s="890"/>
      <c r="AH52" s="890"/>
      <c r="AI52" s="890"/>
      <c r="AJ52" s="890"/>
      <c r="AK52" s="890"/>
      <c r="AL52" s="890"/>
      <c r="AM52" s="890"/>
      <c r="AN52" s="890"/>
      <c r="AO52" s="890"/>
      <c r="AP52" s="890"/>
      <c r="AQ52" s="890"/>
      <c r="AR52" s="890"/>
      <c r="AS52" s="890"/>
      <c r="AT52" s="920"/>
      <c r="AU52" s="890"/>
      <c r="AV52" s="890"/>
      <c r="AW52" s="890"/>
      <c r="AX52" s="890"/>
      <c r="AY52" s="890"/>
      <c r="AZ52" s="890"/>
      <c r="BA52" s="890"/>
      <c r="BB52" s="890"/>
      <c r="BC52" s="890"/>
      <c r="BD52" s="890"/>
      <c r="BE52" s="890"/>
      <c r="BF52" s="890"/>
      <c r="BG52" s="890"/>
      <c r="BH52" s="890"/>
      <c r="BI52" s="890"/>
      <c r="BJ52" s="890"/>
      <c r="BK52" s="890"/>
      <c r="BL52" s="890"/>
      <c r="BM52" s="890"/>
      <c r="BN52" s="890"/>
      <c r="BO52" s="890"/>
      <c r="BP52" s="890"/>
      <c r="BQ52" s="890"/>
      <c r="BR52" s="890"/>
      <c r="BS52" s="890"/>
      <c r="BT52" s="920"/>
      <c r="BV52" s="890"/>
      <c r="BW52" s="890"/>
      <c r="BX52" s="890"/>
      <c r="BY52" s="891"/>
      <c r="BZ52" s="890"/>
      <c r="CA52" s="890"/>
      <c r="CB52" s="890"/>
      <c r="CD52" s="890"/>
      <c r="CE52" s="893"/>
    </row>
    <row r="53" spans="1:83" s="904" customFormat="1" x14ac:dyDescent="0.25">
      <c r="B53" s="1488" t="s">
        <v>6545</v>
      </c>
      <c r="C53" s="890"/>
      <c r="D53" s="1400" t="s">
        <v>5803</v>
      </c>
      <c r="E53" s="890"/>
      <c r="F53" s="1409" t="s">
        <v>5804</v>
      </c>
      <c r="G53" s="890"/>
      <c r="H53" s="1409" t="s">
        <v>5805</v>
      </c>
      <c r="I53" s="890"/>
      <c r="J53" s="1442" t="s">
        <v>5806</v>
      </c>
      <c r="K53" s="890"/>
      <c r="L53" s="1439" t="s">
        <v>6195</v>
      </c>
      <c r="M53" s="890"/>
      <c r="N53" s="1403" t="s">
        <v>6196</v>
      </c>
      <c r="O53" s="890"/>
      <c r="P53" s="1367" t="s">
        <v>6197</v>
      </c>
      <c r="Q53" s="890"/>
      <c r="R53" s="890"/>
      <c r="S53" s="1436" t="s">
        <v>6198</v>
      </c>
      <c r="T53" s="891"/>
      <c r="U53" s="1394" t="s">
        <v>5807</v>
      </c>
      <c r="V53" s="891"/>
      <c r="W53" s="1397" t="s">
        <v>5808</v>
      </c>
      <c r="X53" s="891"/>
      <c r="Y53" s="890"/>
      <c r="Z53" s="890"/>
      <c r="AA53" s="890"/>
      <c r="AB53" s="890"/>
      <c r="AC53" s="890"/>
      <c r="AD53" s="1488" t="s">
        <v>6199</v>
      </c>
      <c r="AE53" s="890"/>
      <c r="AF53" s="1400" t="s">
        <v>5809</v>
      </c>
      <c r="AG53" s="890"/>
      <c r="AH53" s="1409" t="s">
        <v>5810</v>
      </c>
      <c r="AI53" s="890"/>
      <c r="AJ53" s="1409" t="s">
        <v>5811</v>
      </c>
      <c r="AK53" s="890"/>
      <c r="AL53" s="1442" t="s">
        <v>5812</v>
      </c>
      <c r="AM53" s="890"/>
      <c r="AN53" s="1439" t="s">
        <v>6200</v>
      </c>
      <c r="AO53" s="890"/>
      <c r="AP53" s="1403" t="s">
        <v>6201</v>
      </c>
      <c r="AQ53" s="890"/>
      <c r="AR53" s="1367" t="s">
        <v>6202</v>
      </c>
      <c r="AS53" s="890"/>
      <c r="AT53" s="1436" t="s">
        <v>6203</v>
      </c>
      <c r="AU53" s="890"/>
      <c r="AV53" s="1394" t="s">
        <v>5813</v>
      </c>
      <c r="AW53" s="890"/>
      <c r="AX53" s="1397" t="s">
        <v>5814</v>
      </c>
      <c r="AY53" s="890"/>
      <c r="AZ53" s="890"/>
      <c r="BA53" s="890"/>
      <c r="BB53" s="890"/>
      <c r="BC53" s="890"/>
      <c r="BD53" s="1488" t="s">
        <v>6204</v>
      </c>
      <c r="BE53" s="890"/>
      <c r="BF53" s="1400" t="s">
        <v>5815</v>
      </c>
      <c r="BG53" s="890"/>
      <c r="BH53" s="1409" t="s">
        <v>5816</v>
      </c>
      <c r="BI53" s="890"/>
      <c r="BJ53" s="1409" t="s">
        <v>5817</v>
      </c>
      <c r="BK53" s="890"/>
      <c r="BL53" s="1442" t="s">
        <v>5818</v>
      </c>
      <c r="BM53" s="890"/>
      <c r="BN53" s="1439" t="s">
        <v>6205</v>
      </c>
      <c r="BO53" s="890"/>
      <c r="BP53" s="1403" t="s">
        <v>6206</v>
      </c>
      <c r="BQ53" s="890"/>
      <c r="BR53" s="1367" t="s">
        <v>6207</v>
      </c>
      <c r="BS53" s="890"/>
      <c r="BT53" s="1436" t="s">
        <v>6208</v>
      </c>
      <c r="BV53" s="1394" t="s">
        <v>5819</v>
      </c>
      <c r="BW53" s="890"/>
      <c r="BX53" s="1397" t="s">
        <v>5820</v>
      </c>
      <c r="BY53" s="891"/>
      <c r="BZ53" s="890"/>
      <c r="CA53" s="890"/>
      <c r="CB53" s="890"/>
      <c r="CD53" s="890"/>
      <c r="CE53" s="893">
        <v>1</v>
      </c>
    </row>
    <row r="54" spans="1:83" s="904" customFormat="1" x14ac:dyDescent="0.25">
      <c r="B54" s="1489"/>
      <c r="C54" s="890"/>
      <c r="D54" s="1401"/>
      <c r="E54" s="890"/>
      <c r="F54" s="1410"/>
      <c r="G54" s="890"/>
      <c r="H54" s="1410"/>
      <c r="I54" s="890"/>
      <c r="J54" s="1443"/>
      <c r="K54" s="890"/>
      <c r="L54" s="1440"/>
      <c r="M54" s="890"/>
      <c r="N54" s="1404"/>
      <c r="O54" s="890"/>
      <c r="P54" s="1368"/>
      <c r="Q54" s="890"/>
      <c r="R54" s="890"/>
      <c r="S54" s="1437"/>
      <c r="T54" s="891"/>
      <c r="U54" s="1395"/>
      <c r="V54" s="891"/>
      <c r="W54" s="1398"/>
      <c r="X54" s="891"/>
      <c r="Y54" s="890"/>
      <c r="Z54" s="890"/>
      <c r="AA54" s="890"/>
      <c r="AB54" s="890"/>
      <c r="AC54" s="890"/>
      <c r="AD54" s="1489" t="s">
        <v>5601</v>
      </c>
      <c r="AE54" s="890"/>
      <c r="AF54" s="1401" t="s">
        <v>5601</v>
      </c>
      <c r="AG54" s="890"/>
      <c r="AH54" s="1410" t="s">
        <v>5601</v>
      </c>
      <c r="AI54" s="890"/>
      <c r="AJ54" s="1410" t="s">
        <v>5601</v>
      </c>
      <c r="AK54" s="890"/>
      <c r="AL54" s="1443" t="s">
        <v>5601</v>
      </c>
      <c r="AM54" s="890"/>
      <c r="AN54" s="1440" t="s">
        <v>5601</v>
      </c>
      <c r="AO54" s="890"/>
      <c r="AP54" s="1404" t="s">
        <v>5601</v>
      </c>
      <c r="AQ54" s="890"/>
      <c r="AR54" s="1368" t="s">
        <v>5601</v>
      </c>
      <c r="AS54" s="890"/>
      <c r="AT54" s="1437" t="s">
        <v>5601</v>
      </c>
      <c r="AU54" s="890"/>
      <c r="AV54" s="1395" t="s">
        <v>5601</v>
      </c>
      <c r="AW54" s="890"/>
      <c r="AX54" s="1398" t="s">
        <v>5601</v>
      </c>
      <c r="AY54" s="890"/>
      <c r="AZ54" s="890"/>
      <c r="BA54" s="890"/>
      <c r="BB54" s="890"/>
      <c r="BC54" s="890"/>
      <c r="BD54" s="1489" t="s">
        <v>5601</v>
      </c>
      <c r="BE54" s="890"/>
      <c r="BF54" s="1401" t="s">
        <v>5601</v>
      </c>
      <c r="BG54" s="890"/>
      <c r="BH54" s="1410" t="s">
        <v>5601</v>
      </c>
      <c r="BI54" s="890"/>
      <c r="BJ54" s="1410" t="s">
        <v>5601</v>
      </c>
      <c r="BK54" s="890"/>
      <c r="BL54" s="1443" t="s">
        <v>5601</v>
      </c>
      <c r="BM54" s="890"/>
      <c r="BN54" s="1440" t="s">
        <v>5601</v>
      </c>
      <c r="BO54" s="890"/>
      <c r="BP54" s="1404" t="s">
        <v>5601</v>
      </c>
      <c r="BQ54" s="890"/>
      <c r="BR54" s="1368" t="s">
        <v>5601</v>
      </c>
      <c r="BS54" s="890"/>
      <c r="BT54" s="1437" t="s">
        <v>5601</v>
      </c>
      <c r="BV54" s="1395" t="s">
        <v>5601</v>
      </c>
      <c r="BW54" s="890"/>
      <c r="BX54" s="1398" t="s">
        <v>5601</v>
      </c>
      <c r="BY54" s="891"/>
      <c r="BZ54" s="890"/>
      <c r="CA54" s="890"/>
      <c r="CB54" s="890"/>
      <c r="CD54" s="890"/>
      <c r="CE54" s="893">
        <v>1</v>
      </c>
    </row>
    <row r="55" spans="1:83" s="904" customFormat="1" ht="15" customHeight="1" x14ac:dyDescent="0.25">
      <c r="B55" s="1490"/>
      <c r="C55" s="890"/>
      <c r="D55" s="1402"/>
      <c r="E55" s="890"/>
      <c r="F55" s="1411"/>
      <c r="G55" s="890"/>
      <c r="H55" s="1411"/>
      <c r="I55" s="890"/>
      <c r="J55" s="1444"/>
      <c r="K55" s="890"/>
      <c r="L55" s="1441"/>
      <c r="M55" s="890"/>
      <c r="N55" s="1405"/>
      <c r="O55" s="890"/>
      <c r="P55" s="1369"/>
      <c r="Q55" s="890"/>
      <c r="R55" s="890"/>
      <c r="S55" s="1438"/>
      <c r="T55" s="891"/>
      <c r="U55" s="1396"/>
      <c r="V55" s="891"/>
      <c r="W55" s="1399"/>
      <c r="X55" s="891"/>
      <c r="Y55" s="890"/>
      <c r="Z55" s="890"/>
      <c r="AA55" s="890"/>
      <c r="AB55" s="890"/>
      <c r="AC55" s="890"/>
      <c r="AD55" s="1490" t="s">
        <v>5601</v>
      </c>
      <c r="AE55" s="890"/>
      <c r="AF55" s="1402" t="s">
        <v>5601</v>
      </c>
      <c r="AG55" s="890"/>
      <c r="AH55" s="1411" t="s">
        <v>5601</v>
      </c>
      <c r="AI55" s="890"/>
      <c r="AJ55" s="1411" t="s">
        <v>5601</v>
      </c>
      <c r="AK55" s="890"/>
      <c r="AL55" s="1444" t="s">
        <v>5601</v>
      </c>
      <c r="AM55" s="890"/>
      <c r="AN55" s="1441" t="s">
        <v>5601</v>
      </c>
      <c r="AO55" s="890"/>
      <c r="AP55" s="1405" t="s">
        <v>5601</v>
      </c>
      <c r="AQ55" s="890"/>
      <c r="AR55" s="1369" t="s">
        <v>5601</v>
      </c>
      <c r="AS55" s="890"/>
      <c r="AT55" s="1438" t="s">
        <v>5601</v>
      </c>
      <c r="AU55" s="890"/>
      <c r="AV55" s="1396" t="s">
        <v>5601</v>
      </c>
      <c r="AW55" s="890"/>
      <c r="AX55" s="1399" t="s">
        <v>5601</v>
      </c>
      <c r="AY55" s="890"/>
      <c r="AZ55" s="890"/>
      <c r="BA55" s="890"/>
      <c r="BB55" s="890"/>
      <c r="BC55" s="890"/>
      <c r="BD55" s="1490" t="s">
        <v>5601</v>
      </c>
      <c r="BE55" s="890"/>
      <c r="BF55" s="1402" t="s">
        <v>5601</v>
      </c>
      <c r="BG55" s="890"/>
      <c r="BH55" s="1411" t="s">
        <v>5601</v>
      </c>
      <c r="BI55" s="890"/>
      <c r="BJ55" s="1411" t="s">
        <v>5601</v>
      </c>
      <c r="BK55" s="890"/>
      <c r="BL55" s="1444" t="s">
        <v>5601</v>
      </c>
      <c r="BM55" s="890"/>
      <c r="BN55" s="1441" t="s">
        <v>5601</v>
      </c>
      <c r="BO55" s="890"/>
      <c r="BP55" s="1405" t="s">
        <v>5601</v>
      </c>
      <c r="BQ55" s="890"/>
      <c r="BR55" s="1369" t="s">
        <v>5601</v>
      </c>
      <c r="BS55" s="890"/>
      <c r="BT55" s="1438" t="s">
        <v>5601</v>
      </c>
      <c r="BV55" s="1396" t="s">
        <v>5601</v>
      </c>
      <c r="BW55" s="890"/>
      <c r="BX55" s="1399" t="s">
        <v>5601</v>
      </c>
      <c r="BY55" s="891"/>
      <c r="BZ55" s="890"/>
      <c r="CA55" s="890"/>
      <c r="CB55" s="890"/>
      <c r="CD55" s="890"/>
      <c r="CE55" s="893">
        <v>1</v>
      </c>
    </row>
    <row r="56" spans="1:83" s="904" customFormat="1" ht="18" customHeight="1" x14ac:dyDescent="0.25">
      <c r="B56" s="890"/>
      <c r="C56" s="890"/>
      <c r="D56" s="890"/>
      <c r="E56" s="890"/>
      <c r="F56" s="890"/>
      <c r="G56" s="890"/>
      <c r="H56" s="890"/>
      <c r="I56" s="890"/>
      <c r="J56" s="890"/>
      <c r="K56" s="890"/>
      <c r="L56" s="890"/>
      <c r="M56" s="890"/>
      <c r="N56" s="890"/>
      <c r="O56" s="890"/>
      <c r="P56" s="890"/>
      <c r="Q56" s="890"/>
      <c r="R56" s="890"/>
      <c r="S56" s="920"/>
      <c r="T56" s="891"/>
      <c r="U56" s="890"/>
      <c r="V56" s="891"/>
      <c r="W56" s="890"/>
      <c r="X56" s="891"/>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920"/>
      <c r="AU56" s="890"/>
      <c r="AV56" s="890"/>
      <c r="AW56" s="890"/>
      <c r="AX56" s="890"/>
      <c r="AY56" s="890"/>
      <c r="AZ56" s="890"/>
      <c r="BA56" s="890"/>
      <c r="BB56" s="890"/>
      <c r="BC56" s="890"/>
      <c r="BD56" s="890"/>
      <c r="BE56" s="890"/>
      <c r="BF56" s="890"/>
      <c r="BG56" s="890"/>
      <c r="BH56" s="890"/>
      <c r="BI56" s="890"/>
      <c r="BJ56" s="890"/>
      <c r="BK56" s="890"/>
      <c r="BL56" s="890"/>
      <c r="BM56" s="890"/>
      <c r="BN56" s="890"/>
      <c r="BO56" s="890"/>
      <c r="BP56" s="890"/>
      <c r="BQ56" s="890"/>
      <c r="BR56" s="890"/>
      <c r="BS56" s="890"/>
      <c r="BT56" s="920"/>
      <c r="BV56" s="890"/>
      <c r="BW56" s="890"/>
      <c r="BX56" s="890"/>
      <c r="BY56" s="891"/>
      <c r="BZ56" s="890"/>
      <c r="CA56" s="890"/>
      <c r="CB56" s="890"/>
      <c r="CD56" s="890"/>
      <c r="CE56" s="893"/>
    </row>
    <row r="57" spans="1:83" s="904" customFormat="1" x14ac:dyDescent="0.25">
      <c r="B57" s="1278" t="s">
        <v>6546</v>
      </c>
      <c r="C57" s="890"/>
      <c r="D57" s="1400" t="s">
        <v>5821</v>
      </c>
      <c r="E57" s="890"/>
      <c r="F57" s="1406" t="s">
        <v>5822</v>
      </c>
      <c r="G57" s="890"/>
      <c r="H57" s="1409" t="s">
        <v>5823</v>
      </c>
      <c r="I57" s="890"/>
      <c r="J57" s="1442" t="s">
        <v>5824</v>
      </c>
      <c r="K57" s="890"/>
      <c r="L57" s="1439" t="s">
        <v>6209</v>
      </c>
      <c r="M57" s="890"/>
      <c r="N57" s="1403" t="s">
        <v>6210</v>
      </c>
      <c r="O57" s="890"/>
      <c r="P57" s="1367" t="s">
        <v>6211</v>
      </c>
      <c r="Q57" s="890"/>
      <c r="R57" s="890"/>
      <c r="S57" s="1436" t="s">
        <v>6212</v>
      </c>
      <c r="T57" s="891"/>
      <c r="U57" s="1394" t="s">
        <v>5825</v>
      </c>
      <c r="V57" s="891"/>
      <c r="W57" s="1397" t="s">
        <v>5826</v>
      </c>
      <c r="X57" s="891"/>
      <c r="Y57" s="890"/>
      <c r="Z57" s="890"/>
      <c r="AA57" s="890"/>
      <c r="AB57" s="890"/>
      <c r="AC57" s="890"/>
      <c r="AD57" s="1278" t="s">
        <v>6213</v>
      </c>
      <c r="AE57" s="890"/>
      <c r="AF57" s="1400" t="s">
        <v>5827</v>
      </c>
      <c r="AG57" s="890"/>
      <c r="AH57" s="1406" t="s">
        <v>5828</v>
      </c>
      <c r="AI57" s="890"/>
      <c r="AJ57" s="1409" t="s">
        <v>5829</v>
      </c>
      <c r="AK57" s="890"/>
      <c r="AL57" s="1442" t="s">
        <v>5830</v>
      </c>
      <c r="AM57" s="890"/>
      <c r="AN57" s="1439" t="s">
        <v>6214</v>
      </c>
      <c r="AO57" s="890"/>
      <c r="AP57" s="1403" t="s">
        <v>6215</v>
      </c>
      <c r="AQ57" s="890"/>
      <c r="AR57" s="1367" t="s">
        <v>6216</v>
      </c>
      <c r="AS57" s="890"/>
      <c r="AT57" s="1436" t="s">
        <v>6217</v>
      </c>
      <c r="AU57" s="890"/>
      <c r="AV57" s="1394" t="s">
        <v>5831</v>
      </c>
      <c r="AW57" s="890"/>
      <c r="AX57" s="1397" t="s">
        <v>5832</v>
      </c>
      <c r="AY57" s="890"/>
      <c r="AZ57" s="890"/>
      <c r="BA57" s="890"/>
      <c r="BB57" s="890"/>
      <c r="BC57" s="890"/>
      <c r="BD57" s="1278" t="s">
        <v>6218</v>
      </c>
      <c r="BE57" s="890"/>
      <c r="BF57" s="1400" t="s">
        <v>5833</v>
      </c>
      <c r="BG57" s="890"/>
      <c r="BH57" s="1406" t="s">
        <v>5834</v>
      </c>
      <c r="BI57" s="890"/>
      <c r="BJ57" s="1409" t="s">
        <v>5835</v>
      </c>
      <c r="BK57" s="890"/>
      <c r="BL57" s="1442" t="s">
        <v>5836</v>
      </c>
      <c r="BM57" s="890"/>
      <c r="BN57" s="1439" t="s">
        <v>6219</v>
      </c>
      <c r="BO57" s="890"/>
      <c r="BP57" s="1403" t="s">
        <v>6220</v>
      </c>
      <c r="BQ57" s="890"/>
      <c r="BR57" s="1367" t="s">
        <v>6221</v>
      </c>
      <c r="BS57" s="890"/>
      <c r="BT57" s="1436" t="s">
        <v>6222</v>
      </c>
      <c r="BV57" s="1394" t="s">
        <v>5837</v>
      </c>
      <c r="BW57" s="890"/>
      <c r="BX57" s="1397" t="s">
        <v>5838</v>
      </c>
      <c r="BY57" s="891"/>
      <c r="BZ57" s="890"/>
      <c r="CA57" s="890"/>
      <c r="CB57" s="890"/>
      <c r="CD57" s="890"/>
      <c r="CE57" s="893">
        <v>1</v>
      </c>
    </row>
    <row r="58" spans="1:83" s="904" customFormat="1" x14ac:dyDescent="0.25">
      <c r="B58" s="1279"/>
      <c r="C58" s="890"/>
      <c r="D58" s="1401"/>
      <c r="E58" s="890"/>
      <c r="F58" s="1407"/>
      <c r="G58" s="890"/>
      <c r="H58" s="1410"/>
      <c r="I58" s="890"/>
      <c r="J58" s="1443"/>
      <c r="K58" s="890"/>
      <c r="L58" s="1440"/>
      <c r="M58" s="890"/>
      <c r="N58" s="1404"/>
      <c r="O58" s="890"/>
      <c r="P58" s="1368"/>
      <c r="Q58" s="890"/>
      <c r="R58" s="890"/>
      <c r="S58" s="1437"/>
      <c r="T58" s="891"/>
      <c r="U58" s="1395"/>
      <c r="V58" s="891"/>
      <c r="W58" s="1398"/>
      <c r="X58" s="891"/>
      <c r="Y58" s="890"/>
      <c r="Z58" s="890"/>
      <c r="AA58" s="890"/>
      <c r="AB58" s="890"/>
      <c r="AC58" s="890"/>
      <c r="AD58" s="1279" t="s">
        <v>5601</v>
      </c>
      <c r="AE58" s="890"/>
      <c r="AF58" s="1401" t="s">
        <v>5601</v>
      </c>
      <c r="AG58" s="890"/>
      <c r="AH58" s="1407" t="s">
        <v>5601</v>
      </c>
      <c r="AI58" s="890"/>
      <c r="AJ58" s="1410" t="s">
        <v>5601</v>
      </c>
      <c r="AK58" s="890"/>
      <c r="AL58" s="1443" t="s">
        <v>5601</v>
      </c>
      <c r="AM58" s="890"/>
      <c r="AN58" s="1440" t="s">
        <v>5601</v>
      </c>
      <c r="AO58" s="890"/>
      <c r="AP58" s="1404" t="s">
        <v>5601</v>
      </c>
      <c r="AQ58" s="890"/>
      <c r="AR58" s="1368" t="s">
        <v>5601</v>
      </c>
      <c r="AS58" s="890"/>
      <c r="AT58" s="1437" t="s">
        <v>5601</v>
      </c>
      <c r="AU58" s="890"/>
      <c r="AV58" s="1395" t="s">
        <v>5601</v>
      </c>
      <c r="AW58" s="890"/>
      <c r="AX58" s="1398" t="s">
        <v>5601</v>
      </c>
      <c r="AY58" s="890"/>
      <c r="AZ58" s="890"/>
      <c r="BA58" s="890"/>
      <c r="BB58" s="890"/>
      <c r="BC58" s="890"/>
      <c r="BD58" s="1279" t="s">
        <v>5601</v>
      </c>
      <c r="BE58" s="890"/>
      <c r="BF58" s="1401" t="s">
        <v>5601</v>
      </c>
      <c r="BG58" s="890"/>
      <c r="BH58" s="1407" t="s">
        <v>5601</v>
      </c>
      <c r="BI58" s="890"/>
      <c r="BJ58" s="1410" t="s">
        <v>5601</v>
      </c>
      <c r="BK58" s="890"/>
      <c r="BL58" s="1443" t="s">
        <v>5601</v>
      </c>
      <c r="BM58" s="890"/>
      <c r="BN58" s="1440" t="s">
        <v>5601</v>
      </c>
      <c r="BO58" s="890"/>
      <c r="BP58" s="1404" t="s">
        <v>5601</v>
      </c>
      <c r="BQ58" s="890"/>
      <c r="BR58" s="1368" t="s">
        <v>5601</v>
      </c>
      <c r="BS58" s="890"/>
      <c r="BT58" s="1437" t="s">
        <v>5601</v>
      </c>
      <c r="BV58" s="1395" t="s">
        <v>5601</v>
      </c>
      <c r="BW58" s="890"/>
      <c r="BX58" s="1398" t="s">
        <v>5601</v>
      </c>
      <c r="BY58" s="891"/>
      <c r="BZ58" s="890"/>
      <c r="CA58" s="890"/>
      <c r="CB58" s="890"/>
      <c r="CD58" s="890"/>
      <c r="CE58" s="893">
        <v>1</v>
      </c>
    </row>
    <row r="59" spans="1:83" s="904" customFormat="1" ht="15" customHeight="1" x14ac:dyDescent="0.25">
      <c r="B59" s="1280"/>
      <c r="C59" s="890"/>
      <c r="D59" s="1402"/>
      <c r="E59" s="890"/>
      <c r="F59" s="1408"/>
      <c r="G59" s="890"/>
      <c r="H59" s="1411"/>
      <c r="I59" s="890"/>
      <c r="J59" s="1444"/>
      <c r="K59" s="890"/>
      <c r="L59" s="1441"/>
      <c r="M59" s="890"/>
      <c r="N59" s="1405"/>
      <c r="O59" s="890"/>
      <c r="P59" s="1369"/>
      <c r="Q59" s="890"/>
      <c r="R59" s="890"/>
      <c r="S59" s="1438"/>
      <c r="T59" s="891"/>
      <c r="U59" s="1396"/>
      <c r="V59" s="891"/>
      <c r="W59" s="1399"/>
      <c r="X59" s="891"/>
      <c r="Y59" s="890"/>
      <c r="Z59" s="890"/>
      <c r="AA59" s="890"/>
      <c r="AB59" s="890"/>
      <c r="AC59" s="890"/>
      <c r="AD59" s="1280" t="s">
        <v>5601</v>
      </c>
      <c r="AE59" s="890"/>
      <c r="AF59" s="1402" t="s">
        <v>5601</v>
      </c>
      <c r="AG59" s="890"/>
      <c r="AH59" s="1408" t="s">
        <v>5601</v>
      </c>
      <c r="AI59" s="890"/>
      <c r="AJ59" s="1411" t="s">
        <v>5601</v>
      </c>
      <c r="AK59" s="890"/>
      <c r="AL59" s="1444" t="s">
        <v>5601</v>
      </c>
      <c r="AM59" s="890"/>
      <c r="AN59" s="1441" t="s">
        <v>5601</v>
      </c>
      <c r="AO59" s="890"/>
      <c r="AP59" s="1405" t="s">
        <v>5601</v>
      </c>
      <c r="AQ59" s="890"/>
      <c r="AR59" s="1369" t="s">
        <v>5601</v>
      </c>
      <c r="AS59" s="890"/>
      <c r="AT59" s="1438" t="s">
        <v>5601</v>
      </c>
      <c r="AU59" s="890"/>
      <c r="AV59" s="1396" t="s">
        <v>5601</v>
      </c>
      <c r="AW59" s="890"/>
      <c r="AX59" s="1399" t="s">
        <v>5601</v>
      </c>
      <c r="AY59" s="890"/>
      <c r="AZ59" s="890"/>
      <c r="BA59" s="890"/>
      <c r="BB59" s="890"/>
      <c r="BC59" s="890"/>
      <c r="BD59" s="1280" t="s">
        <v>5601</v>
      </c>
      <c r="BE59" s="890"/>
      <c r="BF59" s="1402" t="s">
        <v>5601</v>
      </c>
      <c r="BG59" s="890"/>
      <c r="BH59" s="1408" t="s">
        <v>5601</v>
      </c>
      <c r="BI59" s="890"/>
      <c r="BJ59" s="1411" t="s">
        <v>5601</v>
      </c>
      <c r="BK59" s="890"/>
      <c r="BL59" s="1444" t="s">
        <v>5601</v>
      </c>
      <c r="BM59" s="890"/>
      <c r="BN59" s="1441" t="s">
        <v>5601</v>
      </c>
      <c r="BO59" s="890"/>
      <c r="BP59" s="1405" t="s">
        <v>5601</v>
      </c>
      <c r="BQ59" s="890"/>
      <c r="BR59" s="1369" t="s">
        <v>5601</v>
      </c>
      <c r="BS59" s="890"/>
      <c r="BT59" s="1438" t="s">
        <v>5601</v>
      </c>
      <c r="BV59" s="1396" t="s">
        <v>5601</v>
      </c>
      <c r="BW59" s="890"/>
      <c r="BX59" s="1399" t="s">
        <v>5601</v>
      </c>
      <c r="BY59" s="891"/>
      <c r="BZ59" s="890"/>
      <c r="CA59" s="890"/>
      <c r="CB59" s="890"/>
      <c r="CD59" s="890"/>
      <c r="CE59" s="893">
        <v>1</v>
      </c>
    </row>
    <row r="60" spans="1:83" s="904" customFormat="1" ht="18" customHeight="1" x14ac:dyDescent="0.25">
      <c r="B60" s="890"/>
      <c r="C60" s="890"/>
      <c r="D60" s="890"/>
      <c r="E60" s="890"/>
      <c r="F60" s="890"/>
      <c r="G60" s="890"/>
      <c r="H60" s="890"/>
      <c r="I60" s="890"/>
      <c r="J60" s="890"/>
      <c r="K60" s="890"/>
      <c r="L60" s="890"/>
      <c r="M60" s="890"/>
      <c r="N60" s="890"/>
      <c r="O60" s="890"/>
      <c r="P60" s="890"/>
      <c r="Q60" s="890"/>
      <c r="R60" s="890"/>
      <c r="S60" s="920"/>
      <c r="T60" s="891"/>
      <c r="U60" s="890"/>
      <c r="V60" s="891"/>
      <c r="W60" s="890"/>
      <c r="X60" s="891"/>
      <c r="Y60" s="890"/>
      <c r="Z60" s="890"/>
      <c r="AA60" s="890"/>
      <c r="AB60" s="890"/>
      <c r="AC60" s="890"/>
      <c r="AD60" s="890"/>
      <c r="AE60" s="890"/>
      <c r="AF60" s="890"/>
      <c r="AG60" s="890"/>
      <c r="AH60" s="890"/>
      <c r="AI60" s="890"/>
      <c r="AJ60" s="890"/>
      <c r="AK60" s="890"/>
      <c r="AL60" s="890"/>
      <c r="AM60" s="890"/>
      <c r="AN60" s="890"/>
      <c r="AO60" s="890"/>
      <c r="AP60" s="890"/>
      <c r="AQ60" s="890"/>
      <c r="AR60" s="890"/>
      <c r="AS60" s="890"/>
      <c r="AT60" s="920"/>
      <c r="AU60" s="890"/>
      <c r="AV60" s="890"/>
      <c r="AW60" s="890"/>
      <c r="AX60" s="890"/>
      <c r="AY60" s="890"/>
      <c r="AZ60" s="890"/>
      <c r="BA60" s="890"/>
      <c r="BB60" s="890"/>
      <c r="BC60" s="890"/>
      <c r="BD60" s="890"/>
      <c r="BE60" s="890"/>
      <c r="BF60" s="890"/>
      <c r="BG60" s="890"/>
      <c r="BH60" s="890"/>
      <c r="BI60" s="890"/>
      <c r="BJ60" s="890"/>
      <c r="BK60" s="890"/>
      <c r="BL60" s="890"/>
      <c r="BM60" s="890"/>
      <c r="BN60" s="890"/>
      <c r="BO60" s="890"/>
      <c r="BP60" s="890"/>
      <c r="BQ60" s="890"/>
      <c r="BR60" s="890"/>
      <c r="BS60" s="890"/>
      <c r="BT60" s="920"/>
      <c r="BV60" s="890"/>
      <c r="BW60" s="890"/>
      <c r="BX60" s="890"/>
      <c r="BY60" s="891"/>
      <c r="BZ60" s="890"/>
      <c r="CA60" s="890"/>
      <c r="CB60" s="890"/>
      <c r="CD60" s="890"/>
      <c r="CE60" s="893"/>
    </row>
    <row r="61" spans="1:83" s="904" customFormat="1" x14ac:dyDescent="0.25">
      <c r="B61" s="1275" t="s">
        <v>6223</v>
      </c>
      <c r="C61" s="890"/>
      <c r="D61" s="1400" t="s">
        <v>5839</v>
      </c>
      <c r="E61" s="890"/>
      <c r="F61" s="1406" t="s">
        <v>5840</v>
      </c>
      <c r="G61" s="890"/>
      <c r="H61" s="1409" t="s">
        <v>5841</v>
      </c>
      <c r="I61" s="890"/>
      <c r="J61" s="1442" t="s">
        <v>5842</v>
      </c>
      <c r="K61" s="890"/>
      <c r="L61" s="1439" t="s">
        <v>6224</v>
      </c>
      <c r="M61" s="890"/>
      <c r="N61" s="1403" t="s">
        <v>6225</v>
      </c>
      <c r="O61" s="890"/>
      <c r="P61" s="1367" t="s">
        <v>6226</v>
      </c>
      <c r="Q61" s="890"/>
      <c r="R61" s="890"/>
      <c r="S61" s="1436" t="s">
        <v>6227</v>
      </c>
      <c r="T61" s="891"/>
      <c r="U61" s="1394" t="s">
        <v>5843</v>
      </c>
      <c r="V61" s="891"/>
      <c r="W61" s="1397" t="s">
        <v>5844</v>
      </c>
      <c r="X61" s="891"/>
      <c r="Y61" s="890"/>
      <c r="Z61" s="890"/>
      <c r="AA61" s="890"/>
      <c r="AB61" s="890"/>
      <c r="AC61" s="890"/>
      <c r="AD61" s="1275" t="s">
        <v>6228</v>
      </c>
      <c r="AE61" s="890"/>
      <c r="AF61" s="1400" t="s">
        <v>5845</v>
      </c>
      <c r="AG61" s="890"/>
      <c r="AH61" s="1406" t="s">
        <v>5846</v>
      </c>
      <c r="AI61" s="890"/>
      <c r="AJ61" s="1409" t="s">
        <v>5847</v>
      </c>
      <c r="AK61" s="890"/>
      <c r="AL61" s="1442" t="s">
        <v>5848</v>
      </c>
      <c r="AM61" s="890"/>
      <c r="AN61" s="1439" t="s">
        <v>6229</v>
      </c>
      <c r="AO61" s="890"/>
      <c r="AP61" s="1403" t="s">
        <v>6230</v>
      </c>
      <c r="AQ61" s="890"/>
      <c r="AR61" s="1367" t="s">
        <v>6231</v>
      </c>
      <c r="AS61" s="890"/>
      <c r="AT61" s="1436" t="s">
        <v>6232</v>
      </c>
      <c r="AU61" s="890"/>
      <c r="AV61" s="1394" t="s">
        <v>5849</v>
      </c>
      <c r="AW61" s="890"/>
      <c r="AX61" s="1397" t="s">
        <v>5850</v>
      </c>
      <c r="AY61" s="890"/>
      <c r="AZ61" s="890"/>
      <c r="BA61" s="890"/>
      <c r="BB61" s="890"/>
      <c r="BC61" s="890"/>
      <c r="BD61" s="1275" t="s">
        <v>6233</v>
      </c>
      <c r="BE61" s="890"/>
      <c r="BF61" s="1400" t="s">
        <v>5851</v>
      </c>
      <c r="BG61" s="890"/>
      <c r="BH61" s="1406" t="s">
        <v>5852</v>
      </c>
      <c r="BI61" s="890"/>
      <c r="BJ61" s="1409" t="s">
        <v>5853</v>
      </c>
      <c r="BK61" s="890"/>
      <c r="BL61" s="1442" t="s">
        <v>5854</v>
      </c>
      <c r="BM61" s="890"/>
      <c r="BN61" s="1439" t="s">
        <v>6234</v>
      </c>
      <c r="BO61" s="890"/>
      <c r="BP61" s="1403" t="s">
        <v>6235</v>
      </c>
      <c r="BQ61" s="890"/>
      <c r="BR61" s="1367" t="s">
        <v>6236</v>
      </c>
      <c r="BS61" s="890"/>
      <c r="BT61" s="1436" t="s">
        <v>6237</v>
      </c>
      <c r="BV61" s="1394" t="s">
        <v>5855</v>
      </c>
      <c r="BW61" s="890"/>
      <c r="BX61" s="1397" t="s">
        <v>5856</v>
      </c>
      <c r="BY61" s="891"/>
      <c r="BZ61" s="890"/>
      <c r="CA61" s="890"/>
      <c r="CB61" s="890"/>
      <c r="CD61" s="890"/>
      <c r="CE61" s="893">
        <v>1</v>
      </c>
    </row>
    <row r="62" spans="1:83" s="904" customFormat="1" x14ac:dyDescent="0.25">
      <c r="A62" s="890"/>
      <c r="B62" s="1276"/>
      <c r="C62" s="890"/>
      <c r="D62" s="1401"/>
      <c r="E62" s="890"/>
      <c r="F62" s="1407"/>
      <c r="G62" s="890"/>
      <c r="H62" s="1410"/>
      <c r="I62" s="890"/>
      <c r="J62" s="1443"/>
      <c r="K62" s="890"/>
      <c r="L62" s="1440"/>
      <c r="M62" s="890"/>
      <c r="N62" s="1404"/>
      <c r="O62" s="890"/>
      <c r="P62" s="1368"/>
      <c r="Q62" s="890"/>
      <c r="R62" s="890"/>
      <c r="S62" s="1437"/>
      <c r="T62" s="891"/>
      <c r="U62" s="1395"/>
      <c r="V62" s="891"/>
      <c r="W62" s="1398"/>
      <c r="X62" s="891"/>
      <c r="Y62" s="890"/>
      <c r="Z62" s="890"/>
      <c r="AA62" s="890"/>
      <c r="AB62" s="890"/>
      <c r="AC62" s="890"/>
      <c r="AD62" s="1276" t="s">
        <v>5601</v>
      </c>
      <c r="AE62" s="890"/>
      <c r="AF62" s="1401" t="s">
        <v>5601</v>
      </c>
      <c r="AG62" s="890"/>
      <c r="AH62" s="1407" t="s">
        <v>5601</v>
      </c>
      <c r="AI62" s="890"/>
      <c r="AJ62" s="1410" t="s">
        <v>5601</v>
      </c>
      <c r="AK62" s="890"/>
      <c r="AL62" s="1443" t="s">
        <v>5601</v>
      </c>
      <c r="AM62" s="890"/>
      <c r="AN62" s="1440" t="s">
        <v>5601</v>
      </c>
      <c r="AO62" s="890"/>
      <c r="AP62" s="1404" t="s">
        <v>5601</v>
      </c>
      <c r="AQ62" s="890"/>
      <c r="AR62" s="1368" t="s">
        <v>5601</v>
      </c>
      <c r="AS62" s="890"/>
      <c r="AT62" s="1437" t="s">
        <v>5601</v>
      </c>
      <c r="AU62" s="890"/>
      <c r="AV62" s="1395" t="s">
        <v>5601</v>
      </c>
      <c r="AW62" s="890"/>
      <c r="AX62" s="1398" t="s">
        <v>5601</v>
      </c>
      <c r="AY62" s="890"/>
      <c r="AZ62" s="890"/>
      <c r="BA62" s="890"/>
      <c r="BB62" s="890"/>
      <c r="BC62" s="890"/>
      <c r="BD62" s="1276" t="s">
        <v>5601</v>
      </c>
      <c r="BE62" s="890"/>
      <c r="BF62" s="1401" t="s">
        <v>5601</v>
      </c>
      <c r="BG62" s="890"/>
      <c r="BH62" s="1407" t="s">
        <v>5601</v>
      </c>
      <c r="BI62" s="890"/>
      <c r="BJ62" s="1410" t="s">
        <v>5601</v>
      </c>
      <c r="BK62" s="890"/>
      <c r="BL62" s="1443" t="s">
        <v>5601</v>
      </c>
      <c r="BM62" s="890"/>
      <c r="BN62" s="1440" t="s">
        <v>5601</v>
      </c>
      <c r="BO62" s="890"/>
      <c r="BP62" s="1404" t="s">
        <v>5601</v>
      </c>
      <c r="BQ62" s="890"/>
      <c r="BR62" s="1368" t="s">
        <v>5601</v>
      </c>
      <c r="BS62" s="890"/>
      <c r="BT62" s="1437" t="s">
        <v>5601</v>
      </c>
      <c r="BV62" s="1395" t="s">
        <v>5601</v>
      </c>
      <c r="BW62" s="890"/>
      <c r="BX62" s="1398" t="s">
        <v>5601</v>
      </c>
      <c r="BY62" s="891"/>
      <c r="BZ62" s="890"/>
      <c r="CA62" s="890"/>
      <c r="CB62" s="890"/>
      <c r="CD62" s="890"/>
      <c r="CE62" s="893">
        <v>1</v>
      </c>
    </row>
    <row r="63" spans="1:83" s="904" customFormat="1" ht="15" customHeight="1" x14ac:dyDescent="0.25">
      <c r="A63" s="890"/>
      <c r="B63" s="1277"/>
      <c r="C63" s="890"/>
      <c r="D63" s="1402"/>
      <c r="E63" s="890"/>
      <c r="F63" s="1408"/>
      <c r="G63" s="890"/>
      <c r="H63" s="1411"/>
      <c r="I63" s="890"/>
      <c r="J63" s="1444"/>
      <c r="K63" s="890"/>
      <c r="L63" s="1441"/>
      <c r="M63" s="890"/>
      <c r="N63" s="1405"/>
      <c r="O63" s="890"/>
      <c r="P63" s="1369"/>
      <c r="Q63" s="890"/>
      <c r="R63" s="890"/>
      <c r="S63" s="1438"/>
      <c r="T63" s="891"/>
      <c r="U63" s="1396"/>
      <c r="V63" s="891"/>
      <c r="W63" s="1399"/>
      <c r="X63" s="891"/>
      <c r="Y63" s="890"/>
      <c r="Z63" s="890"/>
      <c r="AA63" s="890"/>
      <c r="AB63" s="890"/>
      <c r="AC63" s="890"/>
      <c r="AD63" s="1277" t="s">
        <v>5601</v>
      </c>
      <c r="AE63" s="890"/>
      <c r="AF63" s="1402" t="s">
        <v>5601</v>
      </c>
      <c r="AG63" s="890"/>
      <c r="AH63" s="1408" t="s">
        <v>5601</v>
      </c>
      <c r="AI63" s="890"/>
      <c r="AJ63" s="1411" t="s">
        <v>5601</v>
      </c>
      <c r="AK63" s="890"/>
      <c r="AL63" s="1444" t="s">
        <v>5601</v>
      </c>
      <c r="AM63" s="890"/>
      <c r="AN63" s="1441" t="s">
        <v>5601</v>
      </c>
      <c r="AO63" s="890"/>
      <c r="AP63" s="1405" t="s">
        <v>5601</v>
      </c>
      <c r="AQ63" s="890"/>
      <c r="AR63" s="1369" t="s">
        <v>5601</v>
      </c>
      <c r="AS63" s="890"/>
      <c r="AT63" s="1438" t="s">
        <v>5601</v>
      </c>
      <c r="AU63" s="890"/>
      <c r="AV63" s="1396" t="s">
        <v>5601</v>
      </c>
      <c r="AW63" s="890"/>
      <c r="AX63" s="1399" t="s">
        <v>5601</v>
      </c>
      <c r="AY63" s="890"/>
      <c r="AZ63" s="890"/>
      <c r="BA63" s="890"/>
      <c r="BB63" s="890"/>
      <c r="BC63" s="890"/>
      <c r="BD63" s="1277" t="s">
        <v>5601</v>
      </c>
      <c r="BE63" s="890"/>
      <c r="BF63" s="1402" t="s">
        <v>5601</v>
      </c>
      <c r="BG63" s="890"/>
      <c r="BH63" s="1408" t="s">
        <v>5601</v>
      </c>
      <c r="BI63" s="890"/>
      <c r="BJ63" s="1411" t="s">
        <v>5601</v>
      </c>
      <c r="BK63" s="890"/>
      <c r="BL63" s="1444" t="s">
        <v>5601</v>
      </c>
      <c r="BM63" s="890"/>
      <c r="BN63" s="1441" t="s">
        <v>5601</v>
      </c>
      <c r="BO63" s="890"/>
      <c r="BP63" s="1405" t="s">
        <v>5601</v>
      </c>
      <c r="BQ63" s="890"/>
      <c r="BR63" s="1369" t="s">
        <v>5601</v>
      </c>
      <c r="BS63" s="890"/>
      <c r="BT63" s="1438" t="s">
        <v>5601</v>
      </c>
      <c r="BV63" s="1396" t="s">
        <v>5601</v>
      </c>
      <c r="BW63" s="890"/>
      <c r="BX63" s="1399" t="s">
        <v>5601</v>
      </c>
      <c r="BY63" s="891"/>
      <c r="BZ63" s="890"/>
      <c r="CA63" s="890"/>
      <c r="CB63" s="890"/>
      <c r="CD63" s="890"/>
      <c r="CE63" s="893">
        <v>1</v>
      </c>
    </row>
    <row r="64" spans="1:83" s="904" customFormat="1" ht="18" customHeight="1" x14ac:dyDescent="0.25">
      <c r="A64" s="890"/>
      <c r="B64" s="890"/>
      <c r="C64" s="890"/>
      <c r="D64" s="890"/>
      <c r="E64" s="890"/>
      <c r="F64" s="890"/>
      <c r="G64" s="890"/>
      <c r="H64" s="890"/>
      <c r="I64" s="890"/>
      <c r="J64" s="890"/>
      <c r="K64" s="890"/>
      <c r="L64" s="890"/>
      <c r="M64" s="890"/>
      <c r="N64" s="890"/>
      <c r="O64" s="890"/>
      <c r="P64" s="890"/>
      <c r="Q64" s="890"/>
      <c r="R64" s="890"/>
      <c r="S64" s="920"/>
      <c r="T64" s="891"/>
      <c r="U64" s="890"/>
      <c r="V64" s="891"/>
      <c r="W64" s="890"/>
      <c r="X64" s="891"/>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920"/>
      <c r="AU64" s="890"/>
      <c r="AV64" s="890"/>
      <c r="AW64" s="890"/>
      <c r="AX64" s="890"/>
      <c r="AY64" s="890"/>
      <c r="AZ64" s="890"/>
      <c r="BA64" s="890"/>
      <c r="BB64" s="890"/>
      <c r="BC64" s="890"/>
      <c r="BD64" s="890"/>
      <c r="BE64" s="890"/>
      <c r="BF64" s="890"/>
      <c r="BG64" s="890"/>
      <c r="BH64" s="890"/>
      <c r="BI64" s="890"/>
      <c r="BJ64" s="890"/>
      <c r="BK64" s="890"/>
      <c r="BL64" s="890"/>
      <c r="BM64" s="890"/>
      <c r="BN64" s="890"/>
      <c r="BO64" s="890"/>
      <c r="BP64" s="890"/>
      <c r="BQ64" s="890"/>
      <c r="BR64" s="890"/>
      <c r="BS64" s="890"/>
      <c r="BT64" s="920"/>
      <c r="BV64" s="890"/>
      <c r="BW64" s="890"/>
      <c r="BX64" s="890"/>
      <c r="BY64" s="891"/>
      <c r="BZ64" s="890"/>
      <c r="CA64" s="890"/>
      <c r="CB64" s="890"/>
      <c r="CD64" s="890"/>
      <c r="CE64" s="893"/>
    </row>
    <row r="65" spans="1:83" s="904" customFormat="1" x14ac:dyDescent="0.25">
      <c r="A65" s="890"/>
      <c r="B65" s="1460" t="s">
        <v>6238</v>
      </c>
      <c r="C65" s="890"/>
      <c r="D65" s="1400" t="s">
        <v>5857</v>
      </c>
      <c r="E65" s="890"/>
      <c r="F65" s="1406" t="s">
        <v>5858</v>
      </c>
      <c r="G65" s="890"/>
      <c r="H65" s="1409" t="s">
        <v>5859</v>
      </c>
      <c r="I65" s="890"/>
      <c r="J65" s="1442" t="s">
        <v>5860</v>
      </c>
      <c r="K65" s="890"/>
      <c r="L65" s="1439" t="s">
        <v>6239</v>
      </c>
      <c r="M65" s="890"/>
      <c r="N65" s="1403" t="s">
        <v>6240</v>
      </c>
      <c r="O65" s="890"/>
      <c r="P65" s="1367" t="s">
        <v>6241</v>
      </c>
      <c r="Q65" s="890"/>
      <c r="R65" s="890"/>
      <c r="S65" s="1436" t="s">
        <v>6242</v>
      </c>
      <c r="T65" s="891"/>
      <c r="U65" s="1394" t="s">
        <v>5861</v>
      </c>
      <c r="V65" s="891"/>
      <c r="W65" s="1397" t="s">
        <v>5862</v>
      </c>
      <c r="X65" s="891"/>
      <c r="Y65" s="890"/>
      <c r="Z65" s="890"/>
      <c r="AA65" s="890"/>
      <c r="AB65" s="890"/>
      <c r="AC65" s="890"/>
      <c r="AD65" s="1460" t="s">
        <v>6243</v>
      </c>
      <c r="AE65" s="890"/>
      <c r="AF65" s="1400" t="s">
        <v>5863</v>
      </c>
      <c r="AG65" s="890"/>
      <c r="AH65" s="1406" t="s">
        <v>5864</v>
      </c>
      <c r="AI65" s="890"/>
      <c r="AJ65" s="1409" t="s">
        <v>5865</v>
      </c>
      <c r="AK65" s="890"/>
      <c r="AL65" s="1442" t="s">
        <v>5866</v>
      </c>
      <c r="AM65" s="890"/>
      <c r="AN65" s="1439" t="s">
        <v>6244</v>
      </c>
      <c r="AO65" s="890"/>
      <c r="AP65" s="1403" t="s">
        <v>6245</v>
      </c>
      <c r="AQ65" s="890"/>
      <c r="AR65" s="1367" t="s">
        <v>6246</v>
      </c>
      <c r="AS65" s="890"/>
      <c r="AT65" s="1436" t="s">
        <v>6247</v>
      </c>
      <c r="AU65" s="890"/>
      <c r="AV65" s="1394" t="s">
        <v>5867</v>
      </c>
      <c r="AW65" s="890"/>
      <c r="AX65" s="1397" t="s">
        <v>5868</v>
      </c>
      <c r="AY65" s="890"/>
      <c r="AZ65" s="890"/>
      <c r="BA65" s="890"/>
      <c r="BB65" s="890"/>
      <c r="BC65" s="890"/>
      <c r="BD65" s="1460" t="s">
        <v>6248</v>
      </c>
      <c r="BE65" s="890"/>
      <c r="BF65" s="1400" t="s">
        <v>5869</v>
      </c>
      <c r="BG65" s="890"/>
      <c r="BH65" s="1406" t="s">
        <v>5870</v>
      </c>
      <c r="BI65" s="890"/>
      <c r="BJ65" s="1409" t="s">
        <v>5871</v>
      </c>
      <c r="BK65" s="890"/>
      <c r="BL65" s="1442" t="s">
        <v>5872</v>
      </c>
      <c r="BM65" s="890"/>
      <c r="BN65" s="1439" t="s">
        <v>6249</v>
      </c>
      <c r="BO65" s="890"/>
      <c r="BP65" s="1403" t="s">
        <v>6250</v>
      </c>
      <c r="BQ65" s="890"/>
      <c r="BR65" s="1367" t="s">
        <v>6251</v>
      </c>
      <c r="BS65" s="890"/>
      <c r="BT65" s="1436" t="s">
        <v>6252</v>
      </c>
      <c r="BV65" s="1394" t="s">
        <v>5873</v>
      </c>
      <c r="BW65" s="890"/>
      <c r="BX65" s="1397" t="s">
        <v>5868</v>
      </c>
      <c r="BY65" s="891"/>
      <c r="BZ65" s="890"/>
      <c r="CA65" s="890"/>
      <c r="CB65" s="890"/>
      <c r="CD65" s="890"/>
      <c r="CE65" s="893">
        <v>1</v>
      </c>
    </row>
    <row r="66" spans="1:83" s="904" customFormat="1" x14ac:dyDescent="0.25">
      <c r="A66" s="890"/>
      <c r="B66" s="1461"/>
      <c r="C66" s="890"/>
      <c r="D66" s="1401"/>
      <c r="E66" s="890"/>
      <c r="F66" s="1407"/>
      <c r="G66" s="890"/>
      <c r="H66" s="1410"/>
      <c r="I66" s="890"/>
      <c r="J66" s="1443"/>
      <c r="K66" s="890"/>
      <c r="L66" s="1440"/>
      <c r="M66" s="890"/>
      <c r="N66" s="1404"/>
      <c r="O66" s="890"/>
      <c r="P66" s="1368"/>
      <c r="Q66" s="890"/>
      <c r="R66" s="890"/>
      <c r="S66" s="1437"/>
      <c r="T66" s="891"/>
      <c r="U66" s="1395"/>
      <c r="V66" s="891"/>
      <c r="W66" s="1398"/>
      <c r="X66" s="891"/>
      <c r="Y66" s="890"/>
      <c r="Z66" s="890"/>
      <c r="AA66" s="890"/>
      <c r="AB66" s="890"/>
      <c r="AC66" s="890"/>
      <c r="AD66" s="1461" t="s">
        <v>5601</v>
      </c>
      <c r="AE66" s="890"/>
      <c r="AF66" s="1401" t="s">
        <v>5601</v>
      </c>
      <c r="AG66" s="890"/>
      <c r="AH66" s="1407" t="s">
        <v>5601</v>
      </c>
      <c r="AI66" s="890"/>
      <c r="AJ66" s="1410" t="s">
        <v>5601</v>
      </c>
      <c r="AK66" s="890"/>
      <c r="AL66" s="1443" t="s">
        <v>5601</v>
      </c>
      <c r="AM66" s="890"/>
      <c r="AN66" s="1440" t="s">
        <v>5601</v>
      </c>
      <c r="AO66" s="890"/>
      <c r="AP66" s="1404" t="s">
        <v>5601</v>
      </c>
      <c r="AQ66" s="890"/>
      <c r="AR66" s="1368" t="s">
        <v>5601</v>
      </c>
      <c r="AS66" s="890"/>
      <c r="AT66" s="1437" t="s">
        <v>5601</v>
      </c>
      <c r="AU66" s="890"/>
      <c r="AV66" s="1395" t="s">
        <v>5601</v>
      </c>
      <c r="AW66" s="890"/>
      <c r="AX66" s="1398" t="s">
        <v>5601</v>
      </c>
      <c r="AY66" s="890"/>
      <c r="AZ66" s="890"/>
      <c r="BA66" s="890"/>
      <c r="BB66" s="890"/>
      <c r="BC66" s="890"/>
      <c r="BD66" s="1461" t="s">
        <v>5601</v>
      </c>
      <c r="BE66" s="890"/>
      <c r="BF66" s="1401" t="s">
        <v>5601</v>
      </c>
      <c r="BG66" s="890"/>
      <c r="BH66" s="1407" t="s">
        <v>5601</v>
      </c>
      <c r="BI66" s="890"/>
      <c r="BJ66" s="1410" t="s">
        <v>5601</v>
      </c>
      <c r="BK66" s="890"/>
      <c r="BL66" s="1443" t="s">
        <v>5601</v>
      </c>
      <c r="BM66" s="890"/>
      <c r="BN66" s="1440" t="s">
        <v>5601</v>
      </c>
      <c r="BO66" s="890"/>
      <c r="BP66" s="1404" t="s">
        <v>5601</v>
      </c>
      <c r="BQ66" s="890"/>
      <c r="BR66" s="1368" t="s">
        <v>5601</v>
      </c>
      <c r="BS66" s="890"/>
      <c r="BT66" s="1437" t="s">
        <v>5601</v>
      </c>
      <c r="BV66" s="1395" t="s">
        <v>5601</v>
      </c>
      <c r="BW66" s="890"/>
      <c r="BX66" s="1398" t="s">
        <v>5601</v>
      </c>
      <c r="BY66" s="891"/>
      <c r="BZ66" s="890"/>
      <c r="CA66" s="890"/>
      <c r="CB66" s="890"/>
      <c r="CD66" s="890"/>
      <c r="CE66" s="893">
        <v>1</v>
      </c>
    </row>
    <row r="67" spans="1:83" s="904" customFormat="1" ht="15" customHeight="1" x14ac:dyDescent="0.25">
      <c r="A67" s="890"/>
      <c r="B67" s="1462"/>
      <c r="C67" s="890"/>
      <c r="D67" s="1402"/>
      <c r="E67" s="890"/>
      <c r="F67" s="1408"/>
      <c r="G67" s="890"/>
      <c r="H67" s="1411"/>
      <c r="I67" s="890"/>
      <c r="J67" s="1444"/>
      <c r="K67" s="890"/>
      <c r="L67" s="1441"/>
      <c r="M67" s="890"/>
      <c r="N67" s="1405"/>
      <c r="O67" s="890"/>
      <c r="P67" s="1369"/>
      <c r="Q67" s="890"/>
      <c r="R67" s="890"/>
      <c r="S67" s="1438"/>
      <c r="T67" s="891"/>
      <c r="U67" s="1396"/>
      <c r="V67" s="891"/>
      <c r="W67" s="1399"/>
      <c r="X67" s="891"/>
      <c r="Y67" s="890"/>
      <c r="Z67" s="890"/>
      <c r="AA67" s="890"/>
      <c r="AB67" s="890"/>
      <c r="AC67" s="890"/>
      <c r="AD67" s="1462" t="s">
        <v>5601</v>
      </c>
      <c r="AE67" s="890"/>
      <c r="AF67" s="1402" t="s">
        <v>5601</v>
      </c>
      <c r="AG67" s="890"/>
      <c r="AH67" s="1408" t="s">
        <v>5601</v>
      </c>
      <c r="AI67" s="890"/>
      <c r="AJ67" s="1411" t="s">
        <v>5601</v>
      </c>
      <c r="AK67" s="890"/>
      <c r="AL67" s="1444" t="s">
        <v>5601</v>
      </c>
      <c r="AM67" s="890"/>
      <c r="AN67" s="1441" t="s">
        <v>5601</v>
      </c>
      <c r="AO67" s="890"/>
      <c r="AP67" s="1405" t="s">
        <v>5601</v>
      </c>
      <c r="AQ67" s="890"/>
      <c r="AR67" s="1369" t="s">
        <v>5601</v>
      </c>
      <c r="AS67" s="890"/>
      <c r="AT67" s="1438" t="s">
        <v>5601</v>
      </c>
      <c r="AU67" s="890"/>
      <c r="AV67" s="1396" t="s">
        <v>5601</v>
      </c>
      <c r="AW67" s="890"/>
      <c r="AX67" s="1399" t="s">
        <v>5601</v>
      </c>
      <c r="AY67" s="890"/>
      <c r="AZ67" s="890"/>
      <c r="BA67" s="890"/>
      <c r="BB67" s="890"/>
      <c r="BC67" s="890"/>
      <c r="BD67" s="1462" t="s">
        <v>5601</v>
      </c>
      <c r="BE67" s="890"/>
      <c r="BF67" s="1402" t="s">
        <v>5601</v>
      </c>
      <c r="BG67" s="890"/>
      <c r="BH67" s="1408" t="s">
        <v>5601</v>
      </c>
      <c r="BI67" s="890"/>
      <c r="BJ67" s="1411" t="s">
        <v>5601</v>
      </c>
      <c r="BK67" s="890"/>
      <c r="BL67" s="1444" t="s">
        <v>5601</v>
      </c>
      <c r="BM67" s="890"/>
      <c r="BN67" s="1441" t="s">
        <v>5601</v>
      </c>
      <c r="BO67" s="890"/>
      <c r="BP67" s="1405" t="s">
        <v>5601</v>
      </c>
      <c r="BQ67" s="890"/>
      <c r="BR67" s="1369" t="s">
        <v>5601</v>
      </c>
      <c r="BS67" s="890"/>
      <c r="BT67" s="1438" t="s">
        <v>5601</v>
      </c>
      <c r="BV67" s="1396" t="s">
        <v>5601</v>
      </c>
      <c r="BW67" s="890"/>
      <c r="BX67" s="1399" t="s">
        <v>5601</v>
      </c>
      <c r="BY67" s="891"/>
      <c r="BZ67" s="890"/>
      <c r="CA67" s="890"/>
      <c r="CB67" s="890"/>
      <c r="CD67" s="890"/>
      <c r="CE67" s="893">
        <v>1</v>
      </c>
    </row>
    <row r="68" spans="1:83" s="904" customFormat="1" ht="18" customHeight="1" x14ac:dyDescent="0.25">
      <c r="A68" s="890"/>
      <c r="B68" s="890"/>
      <c r="C68" s="890"/>
      <c r="D68" s="890"/>
      <c r="E68" s="890"/>
      <c r="F68" s="890"/>
      <c r="G68" s="890"/>
      <c r="H68" s="890"/>
      <c r="I68" s="890"/>
      <c r="J68" s="890"/>
      <c r="K68" s="890"/>
      <c r="L68" s="890"/>
      <c r="M68" s="890"/>
      <c r="N68" s="890"/>
      <c r="O68" s="890"/>
      <c r="P68" s="890"/>
      <c r="Q68" s="890"/>
      <c r="R68" s="890"/>
      <c r="S68" s="920"/>
      <c r="T68" s="891"/>
      <c r="U68" s="890"/>
      <c r="V68" s="891"/>
      <c r="W68" s="890"/>
      <c r="X68" s="891"/>
      <c r="Y68" s="890"/>
      <c r="Z68" s="890"/>
      <c r="AA68" s="890"/>
      <c r="AB68" s="890"/>
      <c r="AC68" s="890"/>
      <c r="AD68" s="890"/>
      <c r="AE68" s="890"/>
      <c r="AF68" s="890"/>
      <c r="AG68" s="890"/>
      <c r="AH68" s="890"/>
      <c r="AI68" s="890"/>
      <c r="AJ68" s="890"/>
      <c r="AK68" s="890"/>
      <c r="AL68" s="890"/>
      <c r="AM68" s="890"/>
      <c r="AN68" s="890"/>
      <c r="AO68" s="890"/>
      <c r="AP68" s="890"/>
      <c r="AQ68" s="890"/>
      <c r="AR68" s="890"/>
      <c r="AS68" s="890"/>
      <c r="AT68" s="920"/>
      <c r="AU68" s="890"/>
      <c r="AV68" s="890"/>
      <c r="AW68" s="890"/>
      <c r="AX68" s="890"/>
      <c r="AY68" s="890"/>
      <c r="AZ68" s="890"/>
      <c r="BA68" s="890"/>
      <c r="BB68" s="890"/>
      <c r="BC68" s="890"/>
      <c r="BD68" s="890"/>
      <c r="BE68" s="890"/>
      <c r="BF68" s="890"/>
      <c r="BG68" s="890"/>
      <c r="BH68" s="890"/>
      <c r="BI68" s="890"/>
      <c r="BJ68" s="890"/>
      <c r="BK68" s="890"/>
      <c r="BL68" s="890"/>
      <c r="BM68" s="890"/>
      <c r="BN68" s="890"/>
      <c r="BO68" s="890"/>
      <c r="BP68" s="890"/>
      <c r="BQ68" s="890"/>
      <c r="BR68" s="890"/>
      <c r="BS68" s="890"/>
      <c r="BT68" s="920"/>
      <c r="BV68" s="890"/>
      <c r="BW68" s="890"/>
      <c r="BX68" s="890"/>
      <c r="BY68" s="891"/>
      <c r="BZ68" s="890"/>
      <c r="CA68" s="890"/>
      <c r="CB68" s="890"/>
      <c r="CD68" s="890"/>
      <c r="CE68" s="893"/>
    </row>
    <row r="69" spans="1:83" s="904" customFormat="1" x14ac:dyDescent="0.25">
      <c r="A69" s="890"/>
      <c r="B69" s="1463" t="s">
        <v>6547</v>
      </c>
      <c r="C69" s="890"/>
      <c r="D69" s="1400" t="s">
        <v>5874</v>
      </c>
      <c r="E69" s="890"/>
      <c r="F69" s="1406" t="s">
        <v>5875</v>
      </c>
      <c r="G69" s="890"/>
      <c r="H69" s="1409" t="s">
        <v>5876</v>
      </c>
      <c r="I69" s="890"/>
      <c r="J69" s="1442" t="s">
        <v>5877</v>
      </c>
      <c r="K69" s="890"/>
      <c r="L69" s="1439" t="s">
        <v>6253</v>
      </c>
      <c r="M69" s="890"/>
      <c r="N69" s="1403" t="s">
        <v>6254</v>
      </c>
      <c r="O69" s="890"/>
      <c r="P69" s="1367" t="s">
        <v>6255</v>
      </c>
      <c r="Q69" s="890"/>
      <c r="R69" s="890"/>
      <c r="S69" s="1436" t="s">
        <v>6256</v>
      </c>
      <c r="T69" s="891"/>
      <c r="U69" s="1394" t="s">
        <v>5878</v>
      </c>
      <c r="V69" s="891"/>
      <c r="W69" s="1397" t="s">
        <v>5868</v>
      </c>
      <c r="X69" s="891"/>
      <c r="Y69" s="890"/>
      <c r="Z69" s="890"/>
      <c r="AA69" s="890"/>
      <c r="AB69" s="890"/>
      <c r="AC69" s="890"/>
      <c r="AD69" s="1463" t="s">
        <v>6257</v>
      </c>
      <c r="AE69" s="890"/>
      <c r="AF69" s="1400" t="s">
        <v>5879</v>
      </c>
      <c r="AG69" s="890"/>
      <c r="AH69" s="1406" t="s">
        <v>5880</v>
      </c>
      <c r="AI69" s="890"/>
      <c r="AJ69" s="1409" t="s">
        <v>5881</v>
      </c>
      <c r="AK69" s="890"/>
      <c r="AL69" s="1442" t="s">
        <v>5882</v>
      </c>
      <c r="AM69" s="890"/>
      <c r="AN69" s="1439" t="s">
        <v>6258</v>
      </c>
      <c r="AO69" s="890"/>
      <c r="AP69" s="1403" t="s">
        <v>6259</v>
      </c>
      <c r="AQ69" s="890"/>
      <c r="AR69" s="1367" t="s">
        <v>6260</v>
      </c>
      <c r="AS69" s="890"/>
      <c r="AT69" s="1436" t="s">
        <v>6261</v>
      </c>
      <c r="AU69" s="890"/>
      <c r="AV69" s="1394" t="s">
        <v>5883</v>
      </c>
      <c r="AW69" s="890"/>
      <c r="AX69" s="1397" t="s">
        <v>5884</v>
      </c>
      <c r="AY69" s="890"/>
      <c r="AZ69" s="890"/>
      <c r="BA69" s="890"/>
      <c r="BB69" s="890"/>
      <c r="BC69" s="890"/>
      <c r="BD69" s="1463" t="s">
        <v>6262</v>
      </c>
      <c r="BE69" s="890"/>
      <c r="BF69" s="1400" t="s">
        <v>5885</v>
      </c>
      <c r="BG69" s="890"/>
      <c r="BH69" s="1406" t="s">
        <v>5886</v>
      </c>
      <c r="BI69" s="890"/>
      <c r="BJ69" s="1409" t="s">
        <v>5887</v>
      </c>
      <c r="BK69" s="890"/>
      <c r="BL69" s="1442" t="s">
        <v>5888</v>
      </c>
      <c r="BM69" s="890"/>
      <c r="BN69" s="1439" t="s">
        <v>6263</v>
      </c>
      <c r="BO69" s="890"/>
      <c r="BP69" s="1403" t="s">
        <v>6264</v>
      </c>
      <c r="BQ69" s="890"/>
      <c r="BR69" s="1367" t="s">
        <v>6265</v>
      </c>
      <c r="BS69" s="890"/>
      <c r="BT69" s="1436" t="s">
        <v>6266</v>
      </c>
      <c r="BV69" s="1394" t="s">
        <v>5889</v>
      </c>
      <c r="BW69" s="890"/>
      <c r="BX69" s="1397" t="s">
        <v>5890</v>
      </c>
      <c r="BY69" s="891"/>
      <c r="BZ69" s="890"/>
      <c r="CA69" s="890"/>
      <c r="CB69" s="890"/>
      <c r="CD69" s="890"/>
      <c r="CE69" s="893">
        <v>1</v>
      </c>
    </row>
    <row r="70" spans="1:83" s="904" customFormat="1" x14ac:dyDescent="0.25">
      <c r="A70" s="890"/>
      <c r="B70" s="1464"/>
      <c r="C70" s="890"/>
      <c r="D70" s="1401"/>
      <c r="E70" s="890"/>
      <c r="F70" s="1407"/>
      <c r="G70" s="890"/>
      <c r="H70" s="1410"/>
      <c r="I70" s="890"/>
      <c r="J70" s="1443"/>
      <c r="K70" s="890"/>
      <c r="L70" s="1440"/>
      <c r="M70" s="890"/>
      <c r="N70" s="1404"/>
      <c r="O70" s="890"/>
      <c r="P70" s="1368"/>
      <c r="Q70" s="890"/>
      <c r="R70" s="890"/>
      <c r="S70" s="1437"/>
      <c r="T70" s="891"/>
      <c r="U70" s="1395"/>
      <c r="V70" s="891"/>
      <c r="W70" s="1398"/>
      <c r="X70" s="891"/>
      <c r="Y70" s="890"/>
      <c r="Z70" s="890"/>
      <c r="AA70" s="890"/>
      <c r="AB70" s="890"/>
      <c r="AC70" s="890"/>
      <c r="AD70" s="1464" t="s">
        <v>5601</v>
      </c>
      <c r="AE70" s="890"/>
      <c r="AF70" s="1401" t="s">
        <v>5601</v>
      </c>
      <c r="AG70" s="890"/>
      <c r="AH70" s="1407" t="s">
        <v>5601</v>
      </c>
      <c r="AI70" s="890"/>
      <c r="AJ70" s="1410" t="s">
        <v>5601</v>
      </c>
      <c r="AK70" s="890"/>
      <c r="AL70" s="1443" t="s">
        <v>5601</v>
      </c>
      <c r="AM70" s="890"/>
      <c r="AN70" s="1440" t="s">
        <v>5601</v>
      </c>
      <c r="AO70" s="890"/>
      <c r="AP70" s="1404" t="s">
        <v>5601</v>
      </c>
      <c r="AQ70" s="890"/>
      <c r="AR70" s="1368" t="s">
        <v>5601</v>
      </c>
      <c r="AS70" s="890"/>
      <c r="AT70" s="1437" t="s">
        <v>5601</v>
      </c>
      <c r="AU70" s="890"/>
      <c r="AV70" s="1395" t="s">
        <v>5601</v>
      </c>
      <c r="AW70" s="890"/>
      <c r="AX70" s="1398" t="s">
        <v>5601</v>
      </c>
      <c r="AY70" s="890"/>
      <c r="AZ70" s="890"/>
      <c r="BA70" s="890"/>
      <c r="BB70" s="890"/>
      <c r="BC70" s="890"/>
      <c r="BD70" s="1464" t="s">
        <v>5601</v>
      </c>
      <c r="BE70" s="890"/>
      <c r="BF70" s="1401" t="s">
        <v>5601</v>
      </c>
      <c r="BG70" s="890"/>
      <c r="BH70" s="1407" t="s">
        <v>5601</v>
      </c>
      <c r="BI70" s="890"/>
      <c r="BJ70" s="1410" t="s">
        <v>5601</v>
      </c>
      <c r="BK70" s="890"/>
      <c r="BL70" s="1443" t="s">
        <v>5601</v>
      </c>
      <c r="BM70" s="890"/>
      <c r="BN70" s="1440" t="s">
        <v>5601</v>
      </c>
      <c r="BO70" s="890"/>
      <c r="BP70" s="1404" t="s">
        <v>5601</v>
      </c>
      <c r="BQ70" s="890"/>
      <c r="BR70" s="1368" t="s">
        <v>5601</v>
      </c>
      <c r="BS70" s="890"/>
      <c r="BT70" s="1437" t="s">
        <v>5601</v>
      </c>
      <c r="BV70" s="1395" t="s">
        <v>5601</v>
      </c>
      <c r="BW70" s="890"/>
      <c r="BX70" s="1398" t="s">
        <v>5601</v>
      </c>
      <c r="BY70" s="891"/>
      <c r="BZ70" s="890"/>
      <c r="CA70" s="890"/>
      <c r="CB70" s="890"/>
      <c r="CD70" s="890"/>
      <c r="CE70" s="893">
        <v>1</v>
      </c>
    </row>
    <row r="71" spans="1:83" s="904" customFormat="1" ht="15" customHeight="1" x14ac:dyDescent="0.25">
      <c r="A71" s="890"/>
      <c r="B71" s="1465"/>
      <c r="C71" s="890"/>
      <c r="D71" s="1402"/>
      <c r="E71" s="890"/>
      <c r="F71" s="1408"/>
      <c r="G71" s="890"/>
      <c r="H71" s="1411"/>
      <c r="I71" s="890"/>
      <c r="J71" s="1444"/>
      <c r="K71" s="890"/>
      <c r="L71" s="1441"/>
      <c r="M71" s="890"/>
      <c r="N71" s="1405"/>
      <c r="O71" s="890"/>
      <c r="P71" s="1369"/>
      <c r="Q71" s="890"/>
      <c r="R71" s="890"/>
      <c r="S71" s="1438"/>
      <c r="T71" s="891"/>
      <c r="U71" s="1396"/>
      <c r="V71" s="891"/>
      <c r="W71" s="1399"/>
      <c r="X71" s="891"/>
      <c r="Y71" s="890"/>
      <c r="Z71" s="890"/>
      <c r="AA71" s="890"/>
      <c r="AB71" s="890"/>
      <c r="AC71" s="890"/>
      <c r="AD71" s="1465" t="s">
        <v>5601</v>
      </c>
      <c r="AE71" s="890"/>
      <c r="AF71" s="1402" t="s">
        <v>5601</v>
      </c>
      <c r="AG71" s="890"/>
      <c r="AH71" s="1408" t="s">
        <v>5601</v>
      </c>
      <c r="AI71" s="890"/>
      <c r="AJ71" s="1411" t="s">
        <v>5601</v>
      </c>
      <c r="AK71" s="890"/>
      <c r="AL71" s="1444" t="s">
        <v>5601</v>
      </c>
      <c r="AM71" s="890"/>
      <c r="AN71" s="1441" t="s">
        <v>5601</v>
      </c>
      <c r="AO71" s="890"/>
      <c r="AP71" s="1405" t="s">
        <v>5601</v>
      </c>
      <c r="AQ71" s="890"/>
      <c r="AR71" s="1369" t="s">
        <v>5601</v>
      </c>
      <c r="AS71" s="890"/>
      <c r="AT71" s="1438" t="s">
        <v>5601</v>
      </c>
      <c r="AU71" s="890"/>
      <c r="AV71" s="1396" t="s">
        <v>5601</v>
      </c>
      <c r="AW71" s="890"/>
      <c r="AX71" s="1399" t="s">
        <v>5601</v>
      </c>
      <c r="AY71" s="890"/>
      <c r="AZ71" s="890"/>
      <c r="BA71" s="890"/>
      <c r="BB71" s="890"/>
      <c r="BC71" s="890"/>
      <c r="BD71" s="1465" t="s">
        <v>5601</v>
      </c>
      <c r="BE71" s="890"/>
      <c r="BF71" s="1402" t="s">
        <v>5601</v>
      </c>
      <c r="BG71" s="890"/>
      <c r="BH71" s="1408" t="s">
        <v>5601</v>
      </c>
      <c r="BI71" s="890"/>
      <c r="BJ71" s="1411" t="s">
        <v>5601</v>
      </c>
      <c r="BK71" s="890"/>
      <c r="BL71" s="1444" t="s">
        <v>5601</v>
      </c>
      <c r="BM71" s="890"/>
      <c r="BN71" s="1441" t="s">
        <v>5601</v>
      </c>
      <c r="BO71" s="890"/>
      <c r="BP71" s="1405" t="s">
        <v>5601</v>
      </c>
      <c r="BQ71" s="890"/>
      <c r="BR71" s="1369" t="s">
        <v>5601</v>
      </c>
      <c r="BS71" s="890"/>
      <c r="BT71" s="1438" t="s">
        <v>5601</v>
      </c>
      <c r="BV71" s="1396" t="s">
        <v>5601</v>
      </c>
      <c r="BW71" s="890"/>
      <c r="BX71" s="1399" t="s">
        <v>5601</v>
      </c>
      <c r="BY71" s="891"/>
      <c r="BZ71" s="890"/>
      <c r="CA71" s="890"/>
      <c r="CB71" s="890"/>
      <c r="CD71" s="890"/>
      <c r="CE71" s="893">
        <v>1</v>
      </c>
    </row>
    <row r="72" spans="1:83" s="904" customFormat="1" ht="18" customHeight="1" x14ac:dyDescent="0.25">
      <c r="A72" s="890"/>
      <c r="B72" s="890"/>
      <c r="C72" s="890"/>
      <c r="D72" s="890"/>
      <c r="E72" s="890"/>
      <c r="F72" s="890"/>
      <c r="G72" s="890"/>
      <c r="H72" s="890"/>
      <c r="I72" s="890"/>
      <c r="J72" s="890"/>
      <c r="K72" s="890"/>
      <c r="L72" s="890"/>
      <c r="M72" s="890"/>
      <c r="N72" s="890"/>
      <c r="O72" s="890"/>
      <c r="P72" s="890"/>
      <c r="Q72" s="890"/>
      <c r="R72" s="890"/>
      <c r="S72" s="920"/>
      <c r="T72" s="891"/>
      <c r="U72" s="890"/>
      <c r="V72" s="891"/>
      <c r="W72" s="890"/>
      <c r="X72" s="891"/>
      <c r="Y72" s="890"/>
      <c r="Z72" s="890"/>
      <c r="AA72" s="890"/>
      <c r="AB72" s="890"/>
      <c r="AC72" s="890"/>
      <c r="AD72" s="890"/>
      <c r="AE72" s="890"/>
      <c r="AF72" s="890"/>
      <c r="AG72" s="890"/>
      <c r="AH72" s="890"/>
      <c r="AI72" s="890"/>
      <c r="AJ72" s="890"/>
      <c r="AK72" s="890"/>
      <c r="AL72" s="890"/>
      <c r="AM72" s="890"/>
      <c r="AN72" s="890"/>
      <c r="AO72" s="890"/>
      <c r="AP72" s="890"/>
      <c r="AQ72" s="890"/>
      <c r="AR72" s="890"/>
      <c r="AS72" s="890"/>
      <c r="AT72" s="920"/>
      <c r="AU72" s="890"/>
      <c r="AV72" s="890"/>
      <c r="AW72" s="890"/>
      <c r="AX72" s="890"/>
      <c r="AY72" s="890"/>
      <c r="AZ72" s="890"/>
      <c r="BA72" s="890"/>
      <c r="BB72" s="890"/>
      <c r="BC72" s="890"/>
      <c r="BD72" s="890"/>
      <c r="BE72" s="890"/>
      <c r="BF72" s="890"/>
      <c r="BG72" s="890"/>
      <c r="BH72" s="890"/>
      <c r="BI72" s="890"/>
      <c r="BJ72" s="890"/>
      <c r="BK72" s="890"/>
      <c r="BL72" s="890"/>
      <c r="BM72" s="890"/>
      <c r="BN72" s="890"/>
      <c r="BO72" s="890"/>
      <c r="BP72" s="890"/>
      <c r="BQ72" s="890"/>
      <c r="BR72" s="890"/>
      <c r="BS72" s="890"/>
      <c r="BT72" s="920"/>
      <c r="BV72" s="890"/>
      <c r="BW72" s="890"/>
      <c r="BX72" s="890"/>
      <c r="BY72" s="891"/>
      <c r="BZ72" s="890"/>
      <c r="CA72" s="890"/>
      <c r="CB72" s="890"/>
      <c r="CD72" s="890"/>
      <c r="CE72" s="893"/>
    </row>
    <row r="73" spans="1:83" s="904" customFormat="1" x14ac:dyDescent="0.25">
      <c r="A73" s="890"/>
      <c r="B73" s="1448" t="s">
        <v>6267</v>
      </c>
      <c r="C73" s="890"/>
      <c r="D73" s="1400" t="s">
        <v>5891</v>
      </c>
      <c r="E73" s="890"/>
      <c r="F73" s="1406" t="s">
        <v>5892</v>
      </c>
      <c r="G73" s="890"/>
      <c r="H73" s="1409" t="s">
        <v>5893</v>
      </c>
      <c r="I73" s="890"/>
      <c r="J73" s="1442" t="s">
        <v>5894</v>
      </c>
      <c r="K73" s="890"/>
      <c r="L73" s="1439" t="s">
        <v>6268</v>
      </c>
      <c r="M73" s="890"/>
      <c r="N73" s="1403" t="s">
        <v>6269</v>
      </c>
      <c r="O73" s="890"/>
      <c r="P73" s="1367" t="s">
        <v>6270</v>
      </c>
      <c r="Q73" s="890"/>
      <c r="R73" s="890"/>
      <c r="S73" s="1436" t="s">
        <v>6271</v>
      </c>
      <c r="T73" s="891"/>
      <c r="U73" s="1394" t="s">
        <v>5895</v>
      </c>
      <c r="V73" s="891"/>
      <c r="W73" s="1397" t="s">
        <v>5896</v>
      </c>
      <c r="X73" s="891"/>
      <c r="Y73" s="890"/>
      <c r="Z73" s="890"/>
      <c r="AA73" s="890"/>
      <c r="AB73" s="890"/>
      <c r="AC73" s="890"/>
      <c r="AD73" s="1448" t="s">
        <v>6272</v>
      </c>
      <c r="AE73" s="890"/>
      <c r="AF73" s="1400" t="s">
        <v>5897</v>
      </c>
      <c r="AG73" s="890"/>
      <c r="AH73" s="1406" t="s">
        <v>5898</v>
      </c>
      <c r="AI73" s="890"/>
      <c r="AJ73" s="1409" t="s">
        <v>5899</v>
      </c>
      <c r="AK73" s="890"/>
      <c r="AL73" s="1442" t="s">
        <v>5900</v>
      </c>
      <c r="AM73" s="890"/>
      <c r="AN73" s="1439" t="s">
        <v>6273</v>
      </c>
      <c r="AO73" s="890"/>
      <c r="AP73" s="1403" t="s">
        <v>6274</v>
      </c>
      <c r="AQ73" s="890"/>
      <c r="AR73" s="1367" t="s">
        <v>6275</v>
      </c>
      <c r="AS73" s="890"/>
      <c r="AT73" s="1436" t="s">
        <v>6276</v>
      </c>
      <c r="AU73" s="890"/>
      <c r="AV73" s="1394" t="s">
        <v>5901</v>
      </c>
      <c r="AW73" s="890"/>
      <c r="AX73" s="1397" t="s">
        <v>5902</v>
      </c>
      <c r="AY73" s="890"/>
      <c r="AZ73" s="890"/>
      <c r="BA73" s="890"/>
      <c r="BB73" s="890"/>
      <c r="BC73" s="890"/>
      <c r="BD73" s="1448" t="s">
        <v>6277</v>
      </c>
      <c r="BE73" s="890"/>
      <c r="BF73" s="1400" t="s">
        <v>5903</v>
      </c>
      <c r="BG73" s="890"/>
      <c r="BH73" s="1406" t="s">
        <v>5904</v>
      </c>
      <c r="BI73" s="890"/>
      <c r="BJ73" s="1409" t="s">
        <v>5905</v>
      </c>
      <c r="BK73" s="890"/>
      <c r="BL73" s="1442" t="s">
        <v>5906</v>
      </c>
      <c r="BM73" s="890"/>
      <c r="BN73" s="1439" t="s">
        <v>6278</v>
      </c>
      <c r="BO73" s="890"/>
      <c r="BP73" s="1403" t="s">
        <v>6279</v>
      </c>
      <c r="BQ73" s="890"/>
      <c r="BR73" s="1367" t="s">
        <v>6280</v>
      </c>
      <c r="BS73" s="890"/>
      <c r="BT73" s="1436" t="s">
        <v>6281</v>
      </c>
      <c r="BV73" s="1394" t="s">
        <v>5907</v>
      </c>
      <c r="BW73" s="890"/>
      <c r="BX73" s="1397" t="s">
        <v>5908</v>
      </c>
      <c r="BY73" s="891"/>
      <c r="BZ73" s="890"/>
      <c r="CA73" s="890"/>
      <c r="CB73" s="890"/>
      <c r="CD73" s="890"/>
      <c r="CE73" s="893">
        <v>1</v>
      </c>
    </row>
    <row r="74" spans="1:83" s="904" customFormat="1" x14ac:dyDescent="0.25">
      <c r="A74" s="890"/>
      <c r="B74" s="1449"/>
      <c r="C74" s="890"/>
      <c r="D74" s="1401"/>
      <c r="E74" s="890"/>
      <c r="F74" s="1407"/>
      <c r="G74" s="890"/>
      <c r="H74" s="1410"/>
      <c r="I74" s="890"/>
      <c r="J74" s="1443"/>
      <c r="K74" s="890"/>
      <c r="L74" s="1440"/>
      <c r="M74" s="890"/>
      <c r="N74" s="1404"/>
      <c r="O74" s="890"/>
      <c r="P74" s="1368"/>
      <c r="Q74" s="890"/>
      <c r="R74" s="890"/>
      <c r="S74" s="1437"/>
      <c r="T74" s="891"/>
      <c r="U74" s="1395"/>
      <c r="V74" s="891"/>
      <c r="W74" s="1398"/>
      <c r="X74" s="891"/>
      <c r="Y74" s="890"/>
      <c r="Z74" s="890"/>
      <c r="AA74" s="890"/>
      <c r="AB74" s="890"/>
      <c r="AC74" s="890"/>
      <c r="AD74" s="1449" t="s">
        <v>5601</v>
      </c>
      <c r="AE74" s="890"/>
      <c r="AF74" s="1401" t="s">
        <v>5601</v>
      </c>
      <c r="AG74" s="890"/>
      <c r="AH74" s="1407" t="s">
        <v>5601</v>
      </c>
      <c r="AI74" s="890"/>
      <c r="AJ74" s="1410" t="s">
        <v>5601</v>
      </c>
      <c r="AK74" s="890"/>
      <c r="AL74" s="1443" t="s">
        <v>5601</v>
      </c>
      <c r="AM74" s="890"/>
      <c r="AN74" s="1440" t="s">
        <v>5601</v>
      </c>
      <c r="AO74" s="890"/>
      <c r="AP74" s="1404" t="s">
        <v>5601</v>
      </c>
      <c r="AQ74" s="890"/>
      <c r="AR74" s="1368" t="s">
        <v>5601</v>
      </c>
      <c r="AS74" s="890"/>
      <c r="AT74" s="1437" t="s">
        <v>5601</v>
      </c>
      <c r="AU74" s="890"/>
      <c r="AV74" s="1395" t="s">
        <v>5601</v>
      </c>
      <c r="AW74" s="890"/>
      <c r="AX74" s="1398" t="s">
        <v>5601</v>
      </c>
      <c r="AY74" s="890"/>
      <c r="AZ74" s="890"/>
      <c r="BA74" s="890"/>
      <c r="BB74" s="890"/>
      <c r="BC74" s="890"/>
      <c r="BD74" s="1449" t="s">
        <v>5601</v>
      </c>
      <c r="BE74" s="890"/>
      <c r="BF74" s="1401" t="s">
        <v>5601</v>
      </c>
      <c r="BG74" s="890"/>
      <c r="BH74" s="1407" t="s">
        <v>5601</v>
      </c>
      <c r="BI74" s="890"/>
      <c r="BJ74" s="1410" t="s">
        <v>5601</v>
      </c>
      <c r="BK74" s="890"/>
      <c r="BL74" s="1443" t="s">
        <v>5601</v>
      </c>
      <c r="BM74" s="890"/>
      <c r="BN74" s="1440" t="s">
        <v>5601</v>
      </c>
      <c r="BO74" s="890"/>
      <c r="BP74" s="1404" t="s">
        <v>5601</v>
      </c>
      <c r="BQ74" s="890"/>
      <c r="BR74" s="1368" t="s">
        <v>5601</v>
      </c>
      <c r="BS74" s="890"/>
      <c r="BT74" s="1437" t="s">
        <v>5601</v>
      </c>
      <c r="BV74" s="1395" t="s">
        <v>5601</v>
      </c>
      <c r="BW74" s="890"/>
      <c r="BX74" s="1398" t="s">
        <v>5601</v>
      </c>
      <c r="BY74" s="891"/>
      <c r="BZ74" s="890"/>
      <c r="CA74" s="890"/>
      <c r="CB74" s="890"/>
      <c r="CD74" s="890"/>
      <c r="CE74" s="893">
        <v>1</v>
      </c>
    </row>
    <row r="75" spans="1:83" s="904" customFormat="1" ht="15" customHeight="1" x14ac:dyDescent="0.25">
      <c r="A75" s="890"/>
      <c r="B75" s="1450"/>
      <c r="C75" s="890"/>
      <c r="D75" s="1402"/>
      <c r="E75" s="890"/>
      <c r="F75" s="1408"/>
      <c r="G75" s="890"/>
      <c r="H75" s="1411"/>
      <c r="I75" s="890"/>
      <c r="J75" s="1444"/>
      <c r="K75" s="890"/>
      <c r="L75" s="1441"/>
      <c r="M75" s="890"/>
      <c r="N75" s="1405"/>
      <c r="O75" s="890"/>
      <c r="P75" s="1369"/>
      <c r="Q75" s="890"/>
      <c r="R75" s="890"/>
      <c r="S75" s="1438"/>
      <c r="T75" s="891"/>
      <c r="U75" s="1396"/>
      <c r="V75" s="891"/>
      <c r="W75" s="1399"/>
      <c r="X75" s="891"/>
      <c r="Y75" s="890"/>
      <c r="Z75" s="890"/>
      <c r="AA75" s="890"/>
      <c r="AB75" s="890"/>
      <c r="AC75" s="890"/>
      <c r="AD75" s="1450" t="s">
        <v>5601</v>
      </c>
      <c r="AE75" s="890"/>
      <c r="AF75" s="1402" t="s">
        <v>5601</v>
      </c>
      <c r="AG75" s="890"/>
      <c r="AH75" s="1408" t="s">
        <v>5601</v>
      </c>
      <c r="AI75" s="890"/>
      <c r="AJ75" s="1411" t="s">
        <v>5601</v>
      </c>
      <c r="AK75" s="890"/>
      <c r="AL75" s="1444" t="s">
        <v>5601</v>
      </c>
      <c r="AM75" s="890"/>
      <c r="AN75" s="1441" t="s">
        <v>5601</v>
      </c>
      <c r="AO75" s="890"/>
      <c r="AP75" s="1405" t="s">
        <v>5601</v>
      </c>
      <c r="AQ75" s="890"/>
      <c r="AR75" s="1369" t="s">
        <v>5601</v>
      </c>
      <c r="AS75" s="890"/>
      <c r="AT75" s="1438" t="s">
        <v>5601</v>
      </c>
      <c r="AU75" s="890"/>
      <c r="AV75" s="1396" t="s">
        <v>5601</v>
      </c>
      <c r="AW75" s="890"/>
      <c r="AX75" s="1399" t="s">
        <v>5601</v>
      </c>
      <c r="AY75" s="890"/>
      <c r="AZ75" s="890"/>
      <c r="BA75" s="890"/>
      <c r="BB75" s="890"/>
      <c r="BC75" s="890"/>
      <c r="BD75" s="1450" t="s">
        <v>5601</v>
      </c>
      <c r="BE75" s="890"/>
      <c r="BF75" s="1402" t="s">
        <v>5601</v>
      </c>
      <c r="BG75" s="890"/>
      <c r="BH75" s="1408" t="s">
        <v>5601</v>
      </c>
      <c r="BI75" s="890"/>
      <c r="BJ75" s="1411" t="s">
        <v>5601</v>
      </c>
      <c r="BK75" s="890"/>
      <c r="BL75" s="1444" t="s">
        <v>5601</v>
      </c>
      <c r="BM75" s="890"/>
      <c r="BN75" s="1441" t="s">
        <v>5601</v>
      </c>
      <c r="BO75" s="890"/>
      <c r="BP75" s="1405" t="s">
        <v>5601</v>
      </c>
      <c r="BQ75" s="890"/>
      <c r="BR75" s="1369" t="s">
        <v>5601</v>
      </c>
      <c r="BS75" s="890"/>
      <c r="BT75" s="1438" t="s">
        <v>5601</v>
      </c>
      <c r="BV75" s="1396" t="s">
        <v>5601</v>
      </c>
      <c r="BW75" s="890"/>
      <c r="BX75" s="1399" t="s">
        <v>5601</v>
      </c>
      <c r="BY75" s="891"/>
      <c r="BZ75" s="890"/>
      <c r="CA75" s="890"/>
      <c r="CB75" s="890"/>
      <c r="CD75" s="890"/>
      <c r="CE75" s="893">
        <v>1</v>
      </c>
    </row>
    <row r="76" spans="1:83" s="904" customFormat="1" ht="18" customHeight="1" x14ac:dyDescent="0.25">
      <c r="A76" s="890"/>
      <c r="B76" s="890"/>
      <c r="C76" s="890"/>
      <c r="D76" s="890"/>
      <c r="E76" s="890"/>
      <c r="F76" s="890"/>
      <c r="G76" s="890"/>
      <c r="H76" s="890"/>
      <c r="I76" s="890"/>
      <c r="J76" s="890"/>
      <c r="K76" s="890"/>
      <c r="L76" s="890"/>
      <c r="M76" s="890"/>
      <c r="N76" s="890"/>
      <c r="O76" s="890"/>
      <c r="P76" s="890"/>
      <c r="Q76" s="890"/>
      <c r="R76" s="890"/>
      <c r="S76" s="920"/>
      <c r="T76" s="891"/>
      <c r="U76" s="890"/>
      <c r="V76" s="891"/>
      <c r="W76" s="890"/>
      <c r="X76" s="891"/>
      <c r="Y76" s="890"/>
      <c r="Z76" s="890"/>
      <c r="AA76" s="890"/>
      <c r="AB76" s="890"/>
      <c r="AC76" s="890"/>
      <c r="AD76" s="890"/>
      <c r="AE76" s="890"/>
      <c r="AF76" s="890"/>
      <c r="AG76" s="890"/>
      <c r="AH76" s="890"/>
      <c r="AI76" s="890"/>
      <c r="AJ76" s="890"/>
      <c r="AK76" s="890"/>
      <c r="AL76" s="890"/>
      <c r="AM76" s="890"/>
      <c r="AN76" s="890"/>
      <c r="AO76" s="890"/>
      <c r="AP76" s="890"/>
      <c r="AQ76" s="890"/>
      <c r="AR76" s="890"/>
      <c r="AS76" s="890"/>
      <c r="AT76" s="920"/>
      <c r="AU76" s="890"/>
      <c r="AV76" s="890"/>
      <c r="AW76" s="890"/>
      <c r="AX76" s="890"/>
      <c r="AY76" s="890"/>
      <c r="AZ76" s="890"/>
      <c r="BA76" s="890"/>
      <c r="BB76" s="890"/>
      <c r="BC76" s="890"/>
      <c r="BD76" s="890"/>
      <c r="BE76" s="890"/>
      <c r="BF76" s="890"/>
      <c r="BG76" s="890"/>
      <c r="BH76" s="890"/>
      <c r="BI76" s="890"/>
      <c r="BJ76" s="890"/>
      <c r="BK76" s="890"/>
      <c r="BL76" s="890"/>
      <c r="BM76" s="890"/>
      <c r="BN76" s="890"/>
      <c r="BO76" s="890"/>
      <c r="BP76" s="890"/>
      <c r="BQ76" s="890"/>
      <c r="BR76" s="890"/>
      <c r="BS76" s="890"/>
      <c r="BT76" s="920"/>
      <c r="BV76" s="890"/>
      <c r="BW76" s="890"/>
      <c r="BX76" s="890"/>
      <c r="BY76" s="891"/>
      <c r="BZ76" s="890"/>
      <c r="CA76" s="890"/>
      <c r="CB76" s="890"/>
      <c r="CD76" s="890"/>
      <c r="CE76" s="893"/>
    </row>
    <row r="77" spans="1:83" s="904" customFormat="1" x14ac:dyDescent="0.25">
      <c r="A77" s="890"/>
      <c r="B77" s="1451" t="s">
        <v>6282</v>
      </c>
      <c r="C77" s="890"/>
      <c r="D77" s="1400" t="s">
        <v>5909</v>
      </c>
      <c r="E77" s="890"/>
      <c r="F77" s="1406" t="s">
        <v>5910</v>
      </c>
      <c r="G77" s="890"/>
      <c r="H77" s="1409" t="s">
        <v>5911</v>
      </c>
      <c r="I77" s="890"/>
      <c r="J77" s="1442" t="s">
        <v>5912</v>
      </c>
      <c r="K77" s="890"/>
      <c r="L77" s="1439" t="s">
        <v>6283</v>
      </c>
      <c r="M77" s="890"/>
      <c r="N77" s="1403" t="s">
        <v>6284</v>
      </c>
      <c r="O77" s="890"/>
      <c r="P77" s="1367" t="s">
        <v>6285</v>
      </c>
      <c r="Q77" s="890"/>
      <c r="R77" s="890"/>
      <c r="S77" s="1436" t="s">
        <v>6286</v>
      </c>
      <c r="T77" s="891"/>
      <c r="U77" s="1394" t="s">
        <v>5913</v>
      </c>
      <c r="V77" s="891"/>
      <c r="W77" s="1397" t="s">
        <v>5914</v>
      </c>
      <c r="X77" s="891"/>
      <c r="Y77" s="890"/>
      <c r="Z77" s="890"/>
      <c r="AA77" s="890"/>
      <c r="AB77" s="890"/>
      <c r="AC77" s="890"/>
      <c r="AD77" s="1451" t="s">
        <v>6287</v>
      </c>
      <c r="AE77" s="890"/>
      <c r="AF77" s="1400" t="s">
        <v>5915</v>
      </c>
      <c r="AG77" s="890"/>
      <c r="AH77" s="1406" t="s">
        <v>5916</v>
      </c>
      <c r="AI77" s="890"/>
      <c r="AJ77" s="1409" t="s">
        <v>5917</v>
      </c>
      <c r="AK77" s="890"/>
      <c r="AL77" s="1442" t="s">
        <v>5918</v>
      </c>
      <c r="AM77" s="890"/>
      <c r="AN77" s="1439" t="s">
        <v>6288</v>
      </c>
      <c r="AO77" s="890"/>
      <c r="AP77" s="1403" t="s">
        <v>6289</v>
      </c>
      <c r="AQ77" s="890"/>
      <c r="AR77" s="1367" t="s">
        <v>6290</v>
      </c>
      <c r="AS77" s="890"/>
      <c r="AT77" s="1436" t="s">
        <v>6291</v>
      </c>
      <c r="AU77" s="890"/>
      <c r="AV77" s="1394" t="s">
        <v>5919</v>
      </c>
      <c r="AW77" s="890"/>
      <c r="AX77" s="1397" t="s">
        <v>5920</v>
      </c>
      <c r="AY77" s="890"/>
      <c r="AZ77" s="890"/>
      <c r="BA77" s="890"/>
      <c r="BB77" s="890"/>
      <c r="BC77" s="890"/>
      <c r="BD77" s="1451" t="s">
        <v>6292</v>
      </c>
      <c r="BE77" s="890"/>
      <c r="BF77" s="1400" t="s">
        <v>5921</v>
      </c>
      <c r="BG77" s="890"/>
      <c r="BH77" s="1406" t="s">
        <v>5922</v>
      </c>
      <c r="BI77" s="890"/>
      <c r="BJ77" s="1409" t="s">
        <v>5923</v>
      </c>
      <c r="BK77" s="890"/>
      <c r="BL77" s="1442" t="s">
        <v>5924</v>
      </c>
      <c r="BM77" s="890"/>
      <c r="BN77" s="1439" t="s">
        <v>6293</v>
      </c>
      <c r="BO77" s="890"/>
      <c r="BP77" s="1403" t="s">
        <v>6294</v>
      </c>
      <c r="BQ77" s="890"/>
      <c r="BR77" s="1367" t="s">
        <v>6295</v>
      </c>
      <c r="BS77" s="890"/>
      <c r="BT77" s="1436" t="s">
        <v>6296</v>
      </c>
      <c r="BV77" s="1394" t="s">
        <v>5925</v>
      </c>
      <c r="BW77" s="890"/>
      <c r="BX77" s="1397" t="s">
        <v>5926</v>
      </c>
      <c r="BY77" s="891"/>
      <c r="BZ77" s="890"/>
      <c r="CA77" s="890"/>
      <c r="CB77" s="890"/>
      <c r="CD77" s="890"/>
      <c r="CE77" s="893">
        <v>1</v>
      </c>
    </row>
    <row r="78" spans="1:83" s="904" customFormat="1" x14ac:dyDescent="0.25">
      <c r="B78" s="1452"/>
      <c r="C78" s="890"/>
      <c r="D78" s="1401"/>
      <c r="E78" s="890"/>
      <c r="F78" s="1407"/>
      <c r="G78" s="890"/>
      <c r="H78" s="1410"/>
      <c r="I78" s="890"/>
      <c r="J78" s="1443"/>
      <c r="K78" s="890"/>
      <c r="L78" s="1440"/>
      <c r="M78" s="890"/>
      <c r="N78" s="1404"/>
      <c r="O78" s="890"/>
      <c r="P78" s="1368"/>
      <c r="Q78" s="890"/>
      <c r="R78" s="890"/>
      <c r="S78" s="1437"/>
      <c r="T78" s="891"/>
      <c r="U78" s="1395"/>
      <c r="V78" s="891"/>
      <c r="W78" s="1398"/>
      <c r="X78" s="891"/>
      <c r="Y78" s="890"/>
      <c r="Z78" s="890"/>
      <c r="AA78" s="890"/>
      <c r="AB78" s="890"/>
      <c r="AC78" s="890"/>
      <c r="AD78" s="1452" t="s">
        <v>5601</v>
      </c>
      <c r="AE78" s="890"/>
      <c r="AF78" s="1401" t="s">
        <v>5601</v>
      </c>
      <c r="AG78" s="890"/>
      <c r="AH78" s="1407" t="s">
        <v>5601</v>
      </c>
      <c r="AI78" s="890"/>
      <c r="AJ78" s="1410" t="s">
        <v>5601</v>
      </c>
      <c r="AK78" s="890"/>
      <c r="AL78" s="1443" t="s">
        <v>5601</v>
      </c>
      <c r="AM78" s="890"/>
      <c r="AN78" s="1440" t="s">
        <v>5601</v>
      </c>
      <c r="AO78" s="890"/>
      <c r="AP78" s="1404" t="s">
        <v>5601</v>
      </c>
      <c r="AQ78" s="890"/>
      <c r="AR78" s="1368" t="s">
        <v>5601</v>
      </c>
      <c r="AS78" s="890"/>
      <c r="AT78" s="1437" t="s">
        <v>5601</v>
      </c>
      <c r="AU78" s="890"/>
      <c r="AV78" s="1395" t="s">
        <v>5601</v>
      </c>
      <c r="AW78" s="890"/>
      <c r="AX78" s="1398" t="s">
        <v>5601</v>
      </c>
      <c r="AY78" s="890"/>
      <c r="AZ78" s="890"/>
      <c r="BA78" s="890"/>
      <c r="BB78" s="890"/>
      <c r="BC78" s="890"/>
      <c r="BD78" s="1452" t="s">
        <v>5601</v>
      </c>
      <c r="BE78" s="890"/>
      <c r="BF78" s="1401" t="s">
        <v>5601</v>
      </c>
      <c r="BG78" s="890"/>
      <c r="BH78" s="1407" t="s">
        <v>5601</v>
      </c>
      <c r="BI78" s="890"/>
      <c r="BJ78" s="1410" t="s">
        <v>5601</v>
      </c>
      <c r="BK78" s="890"/>
      <c r="BL78" s="1443" t="s">
        <v>5601</v>
      </c>
      <c r="BM78" s="890"/>
      <c r="BN78" s="1440" t="s">
        <v>5601</v>
      </c>
      <c r="BO78" s="890"/>
      <c r="BP78" s="1404" t="s">
        <v>5601</v>
      </c>
      <c r="BQ78" s="890"/>
      <c r="BR78" s="1368" t="s">
        <v>5601</v>
      </c>
      <c r="BS78" s="890"/>
      <c r="BT78" s="1437" t="s">
        <v>5601</v>
      </c>
      <c r="BV78" s="1395" t="s">
        <v>5601</v>
      </c>
      <c r="BW78" s="890"/>
      <c r="BX78" s="1398" t="s">
        <v>5601</v>
      </c>
      <c r="BY78" s="891"/>
      <c r="BZ78" s="890"/>
      <c r="CA78" s="890"/>
      <c r="CB78" s="890"/>
      <c r="CD78" s="890"/>
      <c r="CE78" s="893">
        <v>1</v>
      </c>
    </row>
    <row r="79" spans="1:83" s="904" customFormat="1" ht="15" customHeight="1" x14ac:dyDescent="0.25">
      <c r="B79" s="1453"/>
      <c r="C79" s="890"/>
      <c r="D79" s="1402"/>
      <c r="E79" s="890"/>
      <c r="F79" s="1408"/>
      <c r="G79" s="890"/>
      <c r="H79" s="1411"/>
      <c r="I79" s="890"/>
      <c r="J79" s="1444"/>
      <c r="K79" s="890"/>
      <c r="L79" s="1441"/>
      <c r="M79" s="890"/>
      <c r="N79" s="1405"/>
      <c r="O79" s="890"/>
      <c r="P79" s="1369"/>
      <c r="Q79" s="890"/>
      <c r="R79" s="890"/>
      <c r="S79" s="1438"/>
      <c r="T79" s="891"/>
      <c r="U79" s="1396"/>
      <c r="V79" s="891"/>
      <c r="W79" s="1399"/>
      <c r="X79" s="891"/>
      <c r="Y79" s="890"/>
      <c r="Z79" s="890"/>
      <c r="AA79" s="890"/>
      <c r="AB79" s="890"/>
      <c r="AC79" s="890"/>
      <c r="AD79" s="1453" t="s">
        <v>5601</v>
      </c>
      <c r="AE79" s="890"/>
      <c r="AF79" s="1402" t="s">
        <v>5601</v>
      </c>
      <c r="AG79" s="890"/>
      <c r="AH79" s="1408" t="s">
        <v>5601</v>
      </c>
      <c r="AI79" s="890"/>
      <c r="AJ79" s="1411" t="s">
        <v>5601</v>
      </c>
      <c r="AK79" s="890"/>
      <c r="AL79" s="1444" t="s">
        <v>5601</v>
      </c>
      <c r="AM79" s="890"/>
      <c r="AN79" s="1441" t="s">
        <v>5601</v>
      </c>
      <c r="AO79" s="890"/>
      <c r="AP79" s="1405" t="s">
        <v>5601</v>
      </c>
      <c r="AQ79" s="890"/>
      <c r="AR79" s="1369" t="s">
        <v>5601</v>
      </c>
      <c r="AS79" s="890"/>
      <c r="AT79" s="1438" t="s">
        <v>5601</v>
      </c>
      <c r="AU79" s="890"/>
      <c r="AV79" s="1396" t="s">
        <v>5601</v>
      </c>
      <c r="AW79" s="890"/>
      <c r="AX79" s="1399" t="s">
        <v>5601</v>
      </c>
      <c r="AY79" s="890"/>
      <c r="AZ79" s="890"/>
      <c r="BA79" s="890"/>
      <c r="BB79" s="890"/>
      <c r="BC79" s="890"/>
      <c r="BD79" s="1453" t="s">
        <v>5601</v>
      </c>
      <c r="BE79" s="890"/>
      <c r="BF79" s="1402" t="s">
        <v>5601</v>
      </c>
      <c r="BG79" s="890"/>
      <c r="BH79" s="1408" t="s">
        <v>5601</v>
      </c>
      <c r="BI79" s="890"/>
      <c r="BJ79" s="1411" t="s">
        <v>5601</v>
      </c>
      <c r="BK79" s="890"/>
      <c r="BL79" s="1444" t="s">
        <v>5601</v>
      </c>
      <c r="BM79" s="890"/>
      <c r="BN79" s="1441" t="s">
        <v>5601</v>
      </c>
      <c r="BO79" s="890"/>
      <c r="BP79" s="1405" t="s">
        <v>5601</v>
      </c>
      <c r="BQ79" s="890"/>
      <c r="BR79" s="1369" t="s">
        <v>5601</v>
      </c>
      <c r="BS79" s="890"/>
      <c r="BT79" s="1438" t="s">
        <v>5601</v>
      </c>
      <c r="BV79" s="1396" t="s">
        <v>5601</v>
      </c>
      <c r="BW79" s="890"/>
      <c r="BX79" s="1399" t="s">
        <v>5601</v>
      </c>
      <c r="BY79" s="891"/>
      <c r="BZ79" s="890"/>
      <c r="CA79" s="890"/>
      <c r="CB79" s="890"/>
      <c r="CD79" s="890"/>
      <c r="CE79" s="893">
        <v>1</v>
      </c>
    </row>
    <row r="80" spans="1:83" s="904" customFormat="1" ht="18" customHeight="1" x14ac:dyDescent="0.25">
      <c r="B80" s="890"/>
      <c r="C80" s="890"/>
      <c r="D80" s="890"/>
      <c r="E80" s="890"/>
      <c r="F80" s="890"/>
      <c r="G80" s="890"/>
      <c r="H80" s="890"/>
      <c r="I80" s="890"/>
      <c r="J80" s="890"/>
      <c r="K80" s="890"/>
      <c r="L80" s="890"/>
      <c r="M80" s="890"/>
      <c r="N80" s="890"/>
      <c r="O80" s="890"/>
      <c r="P80" s="890"/>
      <c r="Q80" s="890"/>
      <c r="R80" s="890"/>
      <c r="S80" s="920"/>
      <c r="T80" s="891"/>
      <c r="U80" s="890"/>
      <c r="V80" s="891"/>
      <c r="W80" s="890"/>
      <c r="X80" s="891"/>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920"/>
      <c r="AU80" s="890"/>
      <c r="AV80" s="890"/>
      <c r="AW80" s="890"/>
      <c r="AX80" s="890"/>
      <c r="AY80" s="890"/>
      <c r="AZ80" s="890"/>
      <c r="BA80" s="890"/>
      <c r="BB80" s="890"/>
      <c r="BC80" s="890"/>
      <c r="BD80" s="890"/>
      <c r="BE80" s="890"/>
      <c r="BF80" s="890"/>
      <c r="BG80" s="890"/>
      <c r="BH80" s="890"/>
      <c r="BI80" s="890"/>
      <c r="BJ80" s="890"/>
      <c r="BK80" s="890"/>
      <c r="BL80" s="890"/>
      <c r="BM80" s="890"/>
      <c r="BN80" s="890"/>
      <c r="BO80" s="890"/>
      <c r="BP80" s="890"/>
      <c r="BQ80" s="890"/>
      <c r="BR80" s="890"/>
      <c r="BS80" s="890"/>
      <c r="BT80" s="920"/>
      <c r="BV80" s="890"/>
      <c r="BW80" s="890"/>
      <c r="BX80" s="890"/>
      <c r="BY80" s="891"/>
      <c r="BZ80" s="890"/>
      <c r="CA80" s="890"/>
      <c r="CB80" s="890"/>
      <c r="CD80" s="890"/>
      <c r="CE80" s="893"/>
    </row>
    <row r="81" spans="2:83" s="904" customFormat="1" x14ac:dyDescent="0.25">
      <c r="B81" s="1454" t="s">
        <v>6297</v>
      </c>
      <c r="C81" s="890"/>
      <c r="D81" s="1400" t="s">
        <v>5927</v>
      </c>
      <c r="E81" s="890"/>
      <c r="F81" s="1406" t="s">
        <v>5928</v>
      </c>
      <c r="G81" s="890"/>
      <c r="H81" s="1409" t="s">
        <v>5929</v>
      </c>
      <c r="I81" s="890"/>
      <c r="J81" s="890"/>
      <c r="K81" s="890"/>
      <c r="L81" s="1439" t="s">
        <v>6298</v>
      </c>
      <c r="M81" s="890"/>
      <c r="N81" s="1403" t="s">
        <v>6299</v>
      </c>
      <c r="O81" s="890"/>
      <c r="P81" s="1367" t="s">
        <v>6300</v>
      </c>
      <c r="Q81" s="890"/>
      <c r="R81" s="890"/>
      <c r="S81" s="1436" t="s">
        <v>6301</v>
      </c>
      <c r="T81" s="891"/>
      <c r="U81" s="1394" t="s">
        <v>5930</v>
      </c>
      <c r="V81" s="891"/>
      <c r="W81" s="1397" t="s">
        <v>5931</v>
      </c>
      <c r="X81" s="891"/>
      <c r="Y81" s="890"/>
      <c r="Z81" s="890"/>
      <c r="AA81" s="890"/>
      <c r="AB81" s="890"/>
      <c r="AC81" s="890"/>
      <c r="AD81" s="1454" t="s">
        <v>6302</v>
      </c>
      <c r="AE81" s="890"/>
      <c r="AF81" s="1400" t="s">
        <v>5932</v>
      </c>
      <c r="AG81" s="890"/>
      <c r="AH81" s="1406" t="s">
        <v>5933</v>
      </c>
      <c r="AI81" s="890"/>
      <c r="AJ81" s="1409" t="s">
        <v>5934</v>
      </c>
      <c r="AK81" s="890"/>
      <c r="AL81" s="890"/>
      <c r="AM81" s="890"/>
      <c r="AN81" s="1439" t="s">
        <v>6303</v>
      </c>
      <c r="AO81" s="890"/>
      <c r="AP81" s="1403" t="s">
        <v>6304</v>
      </c>
      <c r="AQ81" s="890"/>
      <c r="AR81" s="1367" t="s">
        <v>6305</v>
      </c>
      <c r="AS81" s="890"/>
      <c r="AT81" s="1436" t="s">
        <v>6306</v>
      </c>
      <c r="AU81" s="890"/>
      <c r="AV81" s="1394" t="s">
        <v>5935</v>
      </c>
      <c r="AW81" s="890"/>
      <c r="AX81" s="1397" t="s">
        <v>5936</v>
      </c>
      <c r="AY81" s="890"/>
      <c r="AZ81" s="890"/>
      <c r="BA81" s="890"/>
      <c r="BB81" s="890"/>
      <c r="BC81" s="890"/>
      <c r="BD81" s="1454" t="s">
        <v>6307</v>
      </c>
      <c r="BE81" s="890"/>
      <c r="BF81" s="1400" t="s">
        <v>5937</v>
      </c>
      <c r="BG81" s="890"/>
      <c r="BH81" s="1406" t="s">
        <v>5938</v>
      </c>
      <c r="BI81" s="890"/>
      <c r="BJ81" s="1409" t="s">
        <v>5939</v>
      </c>
      <c r="BK81" s="890"/>
      <c r="BL81" s="890"/>
      <c r="BM81" s="890"/>
      <c r="BN81" s="1439" t="s">
        <v>6308</v>
      </c>
      <c r="BO81" s="890"/>
      <c r="BP81" s="1403" t="s">
        <v>6309</v>
      </c>
      <c r="BQ81" s="890"/>
      <c r="BR81" s="1367" t="s">
        <v>6310</v>
      </c>
      <c r="BS81" s="890"/>
      <c r="BT81" s="1436" t="s">
        <v>6311</v>
      </c>
      <c r="BV81" s="1394" t="s">
        <v>5940</v>
      </c>
      <c r="BW81" s="890"/>
      <c r="BX81" s="1397" t="s">
        <v>5941</v>
      </c>
      <c r="BY81" s="891"/>
      <c r="BZ81" s="890"/>
      <c r="CA81" s="890"/>
      <c r="CB81" s="890"/>
      <c r="CD81" s="890"/>
      <c r="CE81" s="893">
        <v>1</v>
      </c>
    </row>
    <row r="82" spans="2:83" s="904" customFormat="1" x14ac:dyDescent="0.25">
      <c r="B82" s="1455"/>
      <c r="C82" s="890"/>
      <c r="D82" s="1401"/>
      <c r="E82" s="890"/>
      <c r="F82" s="1407"/>
      <c r="G82" s="890"/>
      <c r="H82" s="1410"/>
      <c r="I82" s="890"/>
      <c r="J82" s="890"/>
      <c r="K82" s="890"/>
      <c r="L82" s="1440"/>
      <c r="M82" s="890"/>
      <c r="N82" s="1404"/>
      <c r="O82" s="890"/>
      <c r="P82" s="1368"/>
      <c r="Q82" s="890"/>
      <c r="R82" s="890"/>
      <c r="S82" s="1437"/>
      <c r="T82" s="891"/>
      <c r="U82" s="1395"/>
      <c r="V82" s="891"/>
      <c r="W82" s="1398"/>
      <c r="X82" s="891"/>
      <c r="Y82" s="890"/>
      <c r="Z82" s="890"/>
      <c r="AA82" s="890"/>
      <c r="AB82" s="890"/>
      <c r="AC82" s="890"/>
      <c r="AD82" s="1455" t="s">
        <v>5601</v>
      </c>
      <c r="AE82" s="890"/>
      <c r="AF82" s="1401" t="s">
        <v>5601</v>
      </c>
      <c r="AG82" s="890"/>
      <c r="AH82" s="1407" t="s">
        <v>5601</v>
      </c>
      <c r="AI82" s="890"/>
      <c r="AJ82" s="1410" t="s">
        <v>5601</v>
      </c>
      <c r="AK82" s="890"/>
      <c r="AL82" s="890"/>
      <c r="AM82" s="890"/>
      <c r="AN82" s="1440" t="s">
        <v>5601</v>
      </c>
      <c r="AO82" s="890"/>
      <c r="AP82" s="1404" t="s">
        <v>5601</v>
      </c>
      <c r="AQ82" s="890"/>
      <c r="AR82" s="1368" t="s">
        <v>5601</v>
      </c>
      <c r="AS82" s="890"/>
      <c r="AT82" s="1437" t="s">
        <v>5601</v>
      </c>
      <c r="AU82" s="890"/>
      <c r="AV82" s="1395" t="s">
        <v>5601</v>
      </c>
      <c r="AW82" s="890"/>
      <c r="AX82" s="1398" t="s">
        <v>5601</v>
      </c>
      <c r="AY82" s="890"/>
      <c r="AZ82" s="890"/>
      <c r="BA82" s="890"/>
      <c r="BB82" s="890"/>
      <c r="BC82" s="890"/>
      <c r="BD82" s="1455" t="s">
        <v>5601</v>
      </c>
      <c r="BE82" s="890"/>
      <c r="BF82" s="1401" t="s">
        <v>5601</v>
      </c>
      <c r="BG82" s="890"/>
      <c r="BH82" s="1407" t="s">
        <v>5601</v>
      </c>
      <c r="BI82" s="890"/>
      <c r="BJ82" s="1410" t="s">
        <v>5601</v>
      </c>
      <c r="BK82" s="890"/>
      <c r="BL82" s="890"/>
      <c r="BM82" s="890"/>
      <c r="BN82" s="1440" t="s">
        <v>5601</v>
      </c>
      <c r="BO82" s="890"/>
      <c r="BP82" s="1404" t="s">
        <v>5601</v>
      </c>
      <c r="BQ82" s="890"/>
      <c r="BR82" s="1368" t="s">
        <v>5601</v>
      </c>
      <c r="BS82" s="890"/>
      <c r="BT82" s="1437" t="s">
        <v>5601</v>
      </c>
      <c r="BV82" s="1395" t="s">
        <v>5601</v>
      </c>
      <c r="BW82" s="890"/>
      <c r="BX82" s="1398" t="s">
        <v>5601</v>
      </c>
      <c r="BY82" s="891"/>
      <c r="BZ82" s="890"/>
      <c r="CA82" s="890"/>
      <c r="CB82" s="890"/>
      <c r="CD82" s="890"/>
      <c r="CE82" s="893">
        <v>1</v>
      </c>
    </row>
    <row r="83" spans="2:83" s="904" customFormat="1" ht="15" customHeight="1" x14ac:dyDescent="0.25">
      <c r="B83" s="1456"/>
      <c r="C83" s="890"/>
      <c r="D83" s="1402"/>
      <c r="E83" s="890"/>
      <c r="F83" s="1408"/>
      <c r="G83" s="890"/>
      <c r="H83" s="1411"/>
      <c r="I83" s="890"/>
      <c r="J83" s="890"/>
      <c r="K83" s="890"/>
      <c r="L83" s="1441"/>
      <c r="M83" s="890"/>
      <c r="N83" s="1405"/>
      <c r="O83" s="890"/>
      <c r="P83" s="1369"/>
      <c r="Q83" s="890"/>
      <c r="R83" s="890"/>
      <c r="S83" s="1438"/>
      <c r="T83" s="891"/>
      <c r="U83" s="1396"/>
      <c r="V83" s="891"/>
      <c r="W83" s="1399"/>
      <c r="X83" s="891"/>
      <c r="Y83" s="890"/>
      <c r="Z83" s="890"/>
      <c r="AA83" s="890"/>
      <c r="AB83" s="890"/>
      <c r="AC83" s="890"/>
      <c r="AD83" s="1456" t="s">
        <v>5601</v>
      </c>
      <c r="AE83" s="890"/>
      <c r="AF83" s="1402" t="s">
        <v>5601</v>
      </c>
      <c r="AG83" s="890"/>
      <c r="AH83" s="1408" t="s">
        <v>5601</v>
      </c>
      <c r="AI83" s="890"/>
      <c r="AJ83" s="1411" t="s">
        <v>5601</v>
      </c>
      <c r="AK83" s="890"/>
      <c r="AL83" s="890"/>
      <c r="AM83" s="890"/>
      <c r="AN83" s="1441" t="s">
        <v>5601</v>
      </c>
      <c r="AO83" s="890"/>
      <c r="AP83" s="1405" t="s">
        <v>5601</v>
      </c>
      <c r="AQ83" s="890"/>
      <c r="AR83" s="1369" t="s">
        <v>5601</v>
      </c>
      <c r="AS83" s="890"/>
      <c r="AT83" s="1438" t="s">
        <v>5601</v>
      </c>
      <c r="AU83" s="890"/>
      <c r="AV83" s="1396" t="s">
        <v>5601</v>
      </c>
      <c r="AW83" s="890"/>
      <c r="AX83" s="1399" t="s">
        <v>5601</v>
      </c>
      <c r="AY83" s="890"/>
      <c r="AZ83" s="890"/>
      <c r="BA83" s="890"/>
      <c r="BB83" s="890"/>
      <c r="BC83" s="890"/>
      <c r="BD83" s="1456" t="s">
        <v>5601</v>
      </c>
      <c r="BE83" s="890"/>
      <c r="BF83" s="1402" t="s">
        <v>5601</v>
      </c>
      <c r="BG83" s="890"/>
      <c r="BH83" s="1408" t="s">
        <v>5601</v>
      </c>
      <c r="BI83" s="890"/>
      <c r="BJ83" s="1411" t="s">
        <v>5601</v>
      </c>
      <c r="BK83" s="890"/>
      <c r="BL83" s="890"/>
      <c r="BM83" s="890"/>
      <c r="BN83" s="1441" t="s">
        <v>5601</v>
      </c>
      <c r="BO83" s="890"/>
      <c r="BP83" s="1405" t="s">
        <v>5601</v>
      </c>
      <c r="BQ83" s="890"/>
      <c r="BR83" s="1369" t="s">
        <v>5601</v>
      </c>
      <c r="BS83" s="890"/>
      <c r="BT83" s="1438" t="s">
        <v>5601</v>
      </c>
      <c r="BV83" s="1396" t="s">
        <v>5601</v>
      </c>
      <c r="BW83" s="890"/>
      <c r="BX83" s="1399" t="s">
        <v>5601</v>
      </c>
      <c r="BY83" s="891"/>
      <c r="BZ83" s="890"/>
      <c r="CA83" s="890"/>
      <c r="CB83" s="890"/>
      <c r="CD83" s="890"/>
      <c r="CE83" s="893">
        <v>1</v>
      </c>
    </row>
    <row r="84" spans="2:83" s="904" customFormat="1" ht="18" customHeight="1" x14ac:dyDescent="0.25">
      <c r="B84" s="890"/>
      <c r="C84" s="890"/>
      <c r="D84" s="890"/>
      <c r="E84" s="890"/>
      <c r="F84" s="890"/>
      <c r="G84" s="890"/>
      <c r="H84" s="890"/>
      <c r="I84" s="890"/>
      <c r="J84" s="890"/>
      <c r="K84" s="890"/>
      <c r="L84" s="890"/>
      <c r="M84" s="890"/>
      <c r="N84" s="890"/>
      <c r="O84" s="890"/>
      <c r="P84" s="890"/>
      <c r="Q84" s="890"/>
      <c r="R84" s="890"/>
      <c r="S84" s="920"/>
      <c r="T84" s="891"/>
      <c r="U84" s="890"/>
      <c r="V84" s="891"/>
      <c r="W84" s="890"/>
      <c r="X84" s="891"/>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920"/>
      <c r="AU84" s="890"/>
      <c r="AV84" s="890"/>
      <c r="AW84" s="890"/>
      <c r="AX84" s="890"/>
      <c r="AY84" s="890"/>
      <c r="AZ84" s="890"/>
      <c r="BA84" s="890"/>
      <c r="BB84" s="890"/>
      <c r="BC84" s="890"/>
      <c r="BD84" s="890"/>
      <c r="BE84" s="890"/>
      <c r="BF84" s="890"/>
      <c r="BG84" s="890"/>
      <c r="BH84" s="890"/>
      <c r="BI84" s="890"/>
      <c r="BJ84" s="890"/>
      <c r="BK84" s="890"/>
      <c r="BL84" s="890"/>
      <c r="BM84" s="890"/>
      <c r="BN84" s="890"/>
      <c r="BO84" s="890"/>
      <c r="BP84" s="890"/>
      <c r="BQ84" s="890"/>
      <c r="BR84" s="890"/>
      <c r="BS84" s="890"/>
      <c r="BT84" s="920"/>
      <c r="BV84" s="890"/>
      <c r="BW84" s="890"/>
      <c r="BX84" s="890"/>
      <c r="BY84" s="891"/>
      <c r="BZ84" s="890"/>
      <c r="CA84" s="890"/>
      <c r="CB84" s="890"/>
      <c r="CD84" s="890"/>
      <c r="CE84" s="893"/>
    </row>
    <row r="85" spans="2:83" s="904" customFormat="1" x14ac:dyDescent="0.25">
      <c r="B85" s="1287" t="s">
        <v>6312</v>
      </c>
      <c r="C85" s="890"/>
      <c r="D85" s="1400" t="s">
        <v>5942</v>
      </c>
      <c r="E85" s="890"/>
      <c r="F85" s="1406" t="s">
        <v>5943</v>
      </c>
      <c r="G85" s="890"/>
      <c r="H85" s="1409" t="s">
        <v>5944</v>
      </c>
      <c r="I85" s="890"/>
      <c r="J85" s="890"/>
      <c r="K85" s="890"/>
      <c r="L85" s="1439" t="s">
        <v>6313</v>
      </c>
      <c r="M85" s="890"/>
      <c r="N85" s="1403" t="s">
        <v>6314</v>
      </c>
      <c r="O85" s="890"/>
      <c r="P85" s="1367" t="s">
        <v>6315</v>
      </c>
      <c r="Q85" s="890"/>
      <c r="R85" s="890"/>
      <c r="S85" s="1436" t="s">
        <v>6316</v>
      </c>
      <c r="T85" s="891"/>
      <c r="U85" s="1394" t="s">
        <v>5945</v>
      </c>
      <c r="V85" s="891"/>
      <c r="W85" s="1397" t="s">
        <v>5936</v>
      </c>
      <c r="X85" s="891"/>
      <c r="Y85" s="890"/>
      <c r="Z85" s="890"/>
      <c r="AA85" s="890"/>
      <c r="AB85" s="890"/>
      <c r="AC85" s="890"/>
      <c r="AD85" s="1287" t="s">
        <v>6317</v>
      </c>
      <c r="AE85" s="890"/>
      <c r="AF85" s="1400" t="s">
        <v>5946</v>
      </c>
      <c r="AG85" s="890"/>
      <c r="AH85" s="1406" t="s">
        <v>5947</v>
      </c>
      <c r="AI85" s="890"/>
      <c r="AJ85" s="1409" t="s">
        <v>5948</v>
      </c>
      <c r="AK85" s="890"/>
      <c r="AL85" s="890"/>
      <c r="AM85" s="890"/>
      <c r="AN85" s="1439" t="s">
        <v>6318</v>
      </c>
      <c r="AO85" s="890"/>
      <c r="AP85" s="1403" t="s">
        <v>6319</v>
      </c>
      <c r="AQ85" s="890"/>
      <c r="AR85" s="1367" t="s">
        <v>6320</v>
      </c>
      <c r="AS85" s="890"/>
      <c r="AT85" s="1436" t="s">
        <v>6321</v>
      </c>
      <c r="AU85" s="890"/>
      <c r="AV85" s="1394" t="s">
        <v>5949</v>
      </c>
      <c r="AW85" s="890"/>
      <c r="AX85" s="1397" t="s">
        <v>5950</v>
      </c>
      <c r="AY85" s="890"/>
      <c r="AZ85" s="890"/>
      <c r="BA85" s="890"/>
      <c r="BB85" s="890"/>
      <c r="BC85" s="890"/>
      <c r="BD85" s="1287" t="s">
        <v>6322</v>
      </c>
      <c r="BE85" s="890"/>
      <c r="BF85" s="1400" t="s">
        <v>5951</v>
      </c>
      <c r="BG85" s="890"/>
      <c r="BH85" s="1406" t="s">
        <v>5952</v>
      </c>
      <c r="BI85" s="890"/>
      <c r="BJ85" s="1409" t="s">
        <v>5953</v>
      </c>
      <c r="BK85" s="890"/>
      <c r="BL85" s="890"/>
      <c r="BM85" s="890"/>
      <c r="BN85" s="1439" t="s">
        <v>6323</v>
      </c>
      <c r="BO85" s="890"/>
      <c r="BP85" s="1403" t="s">
        <v>6324</v>
      </c>
      <c r="BQ85" s="890"/>
      <c r="BR85" s="1367" t="s">
        <v>6325</v>
      </c>
      <c r="BS85" s="890"/>
      <c r="BT85" s="1436" t="s">
        <v>6301</v>
      </c>
      <c r="BV85" s="1394" t="s">
        <v>5954</v>
      </c>
      <c r="BW85" s="890"/>
      <c r="BX85" s="1397" t="s">
        <v>5955</v>
      </c>
      <c r="BY85" s="891"/>
      <c r="BZ85" s="890"/>
      <c r="CA85" s="890"/>
      <c r="CB85" s="890"/>
      <c r="CD85" s="890"/>
      <c r="CE85" s="893">
        <v>1</v>
      </c>
    </row>
    <row r="86" spans="2:83" s="904" customFormat="1" x14ac:dyDescent="0.25">
      <c r="B86" s="1288"/>
      <c r="C86" s="890"/>
      <c r="D86" s="1401"/>
      <c r="E86" s="890"/>
      <c r="F86" s="1407"/>
      <c r="G86" s="890"/>
      <c r="H86" s="1410"/>
      <c r="I86" s="890"/>
      <c r="J86" s="890"/>
      <c r="K86" s="890"/>
      <c r="L86" s="1440"/>
      <c r="M86" s="890"/>
      <c r="N86" s="1404"/>
      <c r="O86" s="890"/>
      <c r="P86" s="1368"/>
      <c r="Q86" s="890"/>
      <c r="R86" s="890"/>
      <c r="S86" s="1437"/>
      <c r="T86" s="891"/>
      <c r="U86" s="1395"/>
      <c r="V86" s="891"/>
      <c r="W86" s="1398"/>
      <c r="X86" s="891"/>
      <c r="Y86" s="890"/>
      <c r="Z86" s="890"/>
      <c r="AA86" s="890"/>
      <c r="AB86" s="890"/>
      <c r="AC86" s="890"/>
      <c r="AD86" s="1288" t="s">
        <v>5601</v>
      </c>
      <c r="AE86" s="890"/>
      <c r="AF86" s="1401" t="s">
        <v>5601</v>
      </c>
      <c r="AG86" s="890"/>
      <c r="AH86" s="1407" t="s">
        <v>5601</v>
      </c>
      <c r="AI86" s="890"/>
      <c r="AJ86" s="1410" t="s">
        <v>5601</v>
      </c>
      <c r="AK86" s="890"/>
      <c r="AL86" s="890"/>
      <c r="AM86" s="890"/>
      <c r="AN86" s="1440" t="s">
        <v>5601</v>
      </c>
      <c r="AO86" s="890"/>
      <c r="AP86" s="1404" t="s">
        <v>5601</v>
      </c>
      <c r="AQ86" s="890"/>
      <c r="AR86" s="1368" t="s">
        <v>5601</v>
      </c>
      <c r="AS86" s="890"/>
      <c r="AT86" s="1437" t="s">
        <v>5601</v>
      </c>
      <c r="AU86" s="890"/>
      <c r="AV86" s="1395" t="s">
        <v>5601</v>
      </c>
      <c r="AW86" s="890"/>
      <c r="AX86" s="1398" t="s">
        <v>5601</v>
      </c>
      <c r="AY86" s="890"/>
      <c r="AZ86" s="890"/>
      <c r="BA86" s="890"/>
      <c r="BB86" s="890"/>
      <c r="BC86" s="890"/>
      <c r="BD86" s="1288" t="s">
        <v>5601</v>
      </c>
      <c r="BE86" s="890"/>
      <c r="BF86" s="1401" t="s">
        <v>5601</v>
      </c>
      <c r="BG86" s="890"/>
      <c r="BH86" s="1407" t="s">
        <v>5601</v>
      </c>
      <c r="BI86" s="890"/>
      <c r="BJ86" s="1410" t="s">
        <v>5601</v>
      </c>
      <c r="BK86" s="890"/>
      <c r="BL86" s="890"/>
      <c r="BM86" s="890"/>
      <c r="BN86" s="1440" t="s">
        <v>5601</v>
      </c>
      <c r="BO86" s="890"/>
      <c r="BP86" s="1404" t="s">
        <v>5601</v>
      </c>
      <c r="BQ86" s="890"/>
      <c r="BR86" s="1368" t="s">
        <v>5601</v>
      </c>
      <c r="BS86" s="890"/>
      <c r="BT86" s="1437" t="s">
        <v>5601</v>
      </c>
      <c r="BV86" s="1395" t="s">
        <v>5601</v>
      </c>
      <c r="BW86" s="890"/>
      <c r="BX86" s="1398" t="s">
        <v>5601</v>
      </c>
      <c r="BY86" s="891"/>
      <c r="BZ86" s="890"/>
      <c r="CA86" s="890"/>
      <c r="CB86" s="890"/>
      <c r="CD86" s="890"/>
      <c r="CE86" s="893">
        <v>1</v>
      </c>
    </row>
    <row r="87" spans="2:83" s="904" customFormat="1" ht="15" customHeight="1" x14ac:dyDescent="0.25">
      <c r="B87" s="1289"/>
      <c r="C87" s="890"/>
      <c r="D87" s="1402"/>
      <c r="E87" s="890"/>
      <c r="F87" s="1408"/>
      <c r="G87" s="890"/>
      <c r="H87" s="1411"/>
      <c r="I87" s="890"/>
      <c r="J87" s="890"/>
      <c r="K87" s="890"/>
      <c r="L87" s="1441"/>
      <c r="M87" s="890"/>
      <c r="N87" s="1405"/>
      <c r="O87" s="890"/>
      <c r="P87" s="1369"/>
      <c r="Q87" s="890"/>
      <c r="R87" s="890"/>
      <c r="S87" s="1438"/>
      <c r="T87" s="891"/>
      <c r="U87" s="1396"/>
      <c r="V87" s="891"/>
      <c r="W87" s="1399"/>
      <c r="X87" s="891"/>
      <c r="Y87" s="890"/>
      <c r="Z87" s="890"/>
      <c r="AA87" s="890"/>
      <c r="AB87" s="890"/>
      <c r="AC87" s="890"/>
      <c r="AD87" s="1289" t="s">
        <v>5601</v>
      </c>
      <c r="AE87" s="890"/>
      <c r="AF87" s="1402" t="s">
        <v>5601</v>
      </c>
      <c r="AG87" s="890"/>
      <c r="AH87" s="1408" t="s">
        <v>5601</v>
      </c>
      <c r="AI87" s="890"/>
      <c r="AJ87" s="1411" t="s">
        <v>5601</v>
      </c>
      <c r="AK87" s="890"/>
      <c r="AL87" s="890"/>
      <c r="AM87" s="890"/>
      <c r="AN87" s="1441" t="s">
        <v>5601</v>
      </c>
      <c r="AO87" s="890"/>
      <c r="AP87" s="1405" t="s">
        <v>5601</v>
      </c>
      <c r="AQ87" s="890"/>
      <c r="AR87" s="1369" t="s">
        <v>5601</v>
      </c>
      <c r="AS87" s="890"/>
      <c r="AT87" s="1438" t="s">
        <v>5601</v>
      </c>
      <c r="AU87" s="890"/>
      <c r="AV87" s="1396" t="s">
        <v>5601</v>
      </c>
      <c r="AW87" s="890"/>
      <c r="AX87" s="1399" t="s">
        <v>5601</v>
      </c>
      <c r="AY87" s="890"/>
      <c r="AZ87" s="890"/>
      <c r="BA87" s="890"/>
      <c r="BB87" s="890"/>
      <c r="BC87" s="890"/>
      <c r="BD87" s="1289" t="s">
        <v>5601</v>
      </c>
      <c r="BE87" s="890"/>
      <c r="BF87" s="1402" t="s">
        <v>5601</v>
      </c>
      <c r="BG87" s="890"/>
      <c r="BH87" s="1408" t="s">
        <v>5601</v>
      </c>
      <c r="BI87" s="890"/>
      <c r="BJ87" s="1411" t="s">
        <v>5601</v>
      </c>
      <c r="BK87" s="890"/>
      <c r="BL87" s="890"/>
      <c r="BM87" s="890"/>
      <c r="BN87" s="1441" t="s">
        <v>5601</v>
      </c>
      <c r="BO87" s="890"/>
      <c r="BP87" s="1405" t="s">
        <v>5601</v>
      </c>
      <c r="BQ87" s="890"/>
      <c r="BR87" s="1369" t="s">
        <v>5601</v>
      </c>
      <c r="BS87" s="890"/>
      <c r="BT87" s="1438" t="s">
        <v>5601</v>
      </c>
      <c r="BV87" s="1396" t="s">
        <v>5601</v>
      </c>
      <c r="BW87" s="890"/>
      <c r="BX87" s="1399" t="s">
        <v>5601</v>
      </c>
      <c r="BY87" s="891"/>
      <c r="BZ87" s="890"/>
      <c r="CA87" s="890"/>
      <c r="CB87" s="890"/>
      <c r="CD87" s="890"/>
      <c r="CE87" s="893">
        <v>1</v>
      </c>
    </row>
    <row r="88" spans="2:83" s="904" customFormat="1" ht="18" customHeight="1" x14ac:dyDescent="0.25">
      <c r="B88" s="890"/>
      <c r="C88" s="890"/>
      <c r="D88" s="890"/>
      <c r="E88" s="890"/>
      <c r="F88" s="890"/>
      <c r="G88" s="890"/>
      <c r="H88" s="890"/>
      <c r="I88" s="890"/>
      <c r="J88" s="890"/>
      <c r="K88" s="890"/>
      <c r="L88" s="890"/>
      <c r="M88" s="890"/>
      <c r="N88" s="890"/>
      <c r="O88" s="890"/>
      <c r="P88" s="890"/>
      <c r="Q88" s="890"/>
      <c r="R88" s="890"/>
      <c r="S88" s="920"/>
      <c r="T88" s="891"/>
      <c r="U88" s="890"/>
      <c r="V88" s="891"/>
      <c r="W88" s="890"/>
      <c r="X88" s="891"/>
      <c r="Y88" s="890"/>
      <c r="Z88" s="890"/>
      <c r="AA88" s="890"/>
      <c r="AB88" s="890"/>
      <c r="AC88" s="890"/>
      <c r="AD88" s="890"/>
      <c r="AE88" s="890"/>
      <c r="AF88" s="890"/>
      <c r="AG88" s="890"/>
      <c r="AH88" s="890"/>
      <c r="AI88" s="890"/>
      <c r="AJ88" s="890"/>
      <c r="AK88" s="890"/>
      <c r="AL88" s="890"/>
      <c r="AM88" s="890"/>
      <c r="AN88" s="890"/>
      <c r="AO88" s="890"/>
      <c r="AP88" s="890"/>
      <c r="AQ88" s="890"/>
      <c r="AR88" s="890"/>
      <c r="AS88" s="890"/>
      <c r="AT88" s="920"/>
      <c r="AU88" s="890"/>
      <c r="AV88" s="890"/>
      <c r="AW88" s="890"/>
      <c r="AX88" s="890"/>
      <c r="AY88" s="890"/>
      <c r="AZ88" s="890"/>
      <c r="BA88" s="890"/>
      <c r="BB88" s="890"/>
      <c r="BC88" s="890"/>
      <c r="BD88" s="890"/>
      <c r="BE88" s="890"/>
      <c r="BF88" s="890"/>
      <c r="BG88" s="890"/>
      <c r="BH88" s="890"/>
      <c r="BI88" s="890"/>
      <c r="BJ88" s="890"/>
      <c r="BK88" s="890"/>
      <c r="BL88" s="890"/>
      <c r="BM88" s="890"/>
      <c r="BN88" s="890"/>
      <c r="BO88" s="890"/>
      <c r="BP88" s="890"/>
      <c r="BQ88" s="890"/>
      <c r="BR88" s="890"/>
      <c r="BS88" s="890"/>
      <c r="BT88" s="920"/>
      <c r="BV88" s="890"/>
      <c r="BW88" s="890"/>
      <c r="BX88" s="890"/>
      <c r="BY88" s="891"/>
      <c r="BZ88" s="890"/>
      <c r="CA88" s="890"/>
      <c r="CB88" s="890"/>
      <c r="CD88" s="890"/>
      <c r="CE88" s="893"/>
    </row>
    <row r="89" spans="2:83" s="904" customFormat="1" x14ac:dyDescent="0.25">
      <c r="B89" s="1296" t="s">
        <v>6548</v>
      </c>
      <c r="C89" s="890"/>
      <c r="D89" s="1400" t="s">
        <v>5956</v>
      </c>
      <c r="E89" s="890"/>
      <c r="F89" s="1406" t="s">
        <v>5957</v>
      </c>
      <c r="G89" s="890"/>
      <c r="H89" s="1409" t="s">
        <v>5958</v>
      </c>
      <c r="I89" s="890"/>
      <c r="J89" s="890"/>
      <c r="K89" s="890"/>
      <c r="L89" s="1439" t="s">
        <v>6326</v>
      </c>
      <c r="M89" s="890"/>
      <c r="N89" s="1403" t="s">
        <v>6327</v>
      </c>
      <c r="O89" s="890"/>
      <c r="P89" s="1367" t="s">
        <v>6328</v>
      </c>
      <c r="Q89" s="890"/>
      <c r="R89" s="890"/>
      <c r="S89" s="1436" t="s">
        <v>6329</v>
      </c>
      <c r="T89" s="891"/>
      <c r="U89" s="1394" t="s">
        <v>5959</v>
      </c>
      <c r="V89" s="891"/>
      <c r="W89" s="1397" t="s">
        <v>5950</v>
      </c>
      <c r="X89" s="891"/>
      <c r="Y89" s="890"/>
      <c r="Z89" s="890"/>
      <c r="AA89" s="890"/>
      <c r="AB89" s="890"/>
      <c r="AC89" s="890"/>
      <c r="AD89" s="1296" t="s">
        <v>6330</v>
      </c>
      <c r="AE89" s="890"/>
      <c r="AF89" s="1400" t="s">
        <v>5960</v>
      </c>
      <c r="AG89" s="890"/>
      <c r="AH89" s="1406" t="s">
        <v>5961</v>
      </c>
      <c r="AI89" s="890"/>
      <c r="AJ89" s="1409" t="s">
        <v>5962</v>
      </c>
      <c r="AK89" s="890"/>
      <c r="AL89" s="890"/>
      <c r="AM89" s="890"/>
      <c r="AN89" s="1439" t="s">
        <v>6331</v>
      </c>
      <c r="AO89" s="890"/>
      <c r="AP89" s="1403" t="s">
        <v>6332</v>
      </c>
      <c r="AQ89" s="890"/>
      <c r="AR89" s="1367" t="s">
        <v>6333</v>
      </c>
      <c r="AS89" s="890"/>
      <c r="AT89" s="1436" t="s">
        <v>6334</v>
      </c>
      <c r="AU89" s="890"/>
      <c r="AV89" s="1394" t="s">
        <v>5963</v>
      </c>
      <c r="AW89" s="890"/>
      <c r="AX89" s="1397" t="s">
        <v>5964</v>
      </c>
      <c r="AY89" s="890"/>
      <c r="AZ89" s="890"/>
      <c r="BA89" s="890"/>
      <c r="BB89" s="890"/>
      <c r="BC89" s="890"/>
      <c r="BD89" s="1296" t="s">
        <v>6335</v>
      </c>
      <c r="BE89" s="890"/>
      <c r="BF89" s="1400" t="s">
        <v>5965</v>
      </c>
      <c r="BG89" s="890"/>
      <c r="BH89" s="1406" t="s">
        <v>5966</v>
      </c>
      <c r="BI89" s="890"/>
      <c r="BJ89" s="1409" t="s">
        <v>5967</v>
      </c>
      <c r="BK89" s="890"/>
      <c r="BL89" s="890"/>
      <c r="BM89" s="890"/>
      <c r="BN89" s="1439" t="s">
        <v>6336</v>
      </c>
      <c r="BO89" s="890"/>
      <c r="BP89" s="1403" t="s">
        <v>6337</v>
      </c>
      <c r="BQ89" s="890"/>
      <c r="BR89" s="1367" t="s">
        <v>6338</v>
      </c>
      <c r="BS89" s="890"/>
      <c r="BT89" s="1436" t="s">
        <v>6339</v>
      </c>
      <c r="BV89" s="1394" t="s">
        <v>5968</v>
      </c>
      <c r="BW89" s="890"/>
      <c r="BX89" s="1397" t="s">
        <v>5969</v>
      </c>
      <c r="BY89" s="891"/>
      <c r="BZ89" s="890"/>
      <c r="CA89" s="890"/>
      <c r="CB89" s="890"/>
      <c r="CD89" s="890"/>
      <c r="CE89" s="893">
        <v>1</v>
      </c>
    </row>
    <row r="90" spans="2:83" s="904" customFormat="1" x14ac:dyDescent="0.25">
      <c r="B90" s="1297"/>
      <c r="C90" s="890"/>
      <c r="D90" s="1401"/>
      <c r="E90" s="890"/>
      <c r="F90" s="1407"/>
      <c r="G90" s="890"/>
      <c r="H90" s="1410"/>
      <c r="I90" s="890"/>
      <c r="J90" s="890"/>
      <c r="K90" s="890"/>
      <c r="L90" s="1440"/>
      <c r="M90" s="890"/>
      <c r="N90" s="1404"/>
      <c r="O90" s="890"/>
      <c r="P90" s="1368"/>
      <c r="Q90" s="890"/>
      <c r="R90" s="890"/>
      <c r="S90" s="1437"/>
      <c r="T90" s="891"/>
      <c r="U90" s="1395"/>
      <c r="V90" s="891"/>
      <c r="W90" s="1398"/>
      <c r="X90" s="891"/>
      <c r="Y90" s="890"/>
      <c r="Z90" s="890"/>
      <c r="AA90" s="890"/>
      <c r="AB90" s="890"/>
      <c r="AC90" s="890"/>
      <c r="AD90" s="1297" t="s">
        <v>5601</v>
      </c>
      <c r="AE90" s="890"/>
      <c r="AF90" s="1401" t="s">
        <v>5601</v>
      </c>
      <c r="AG90" s="890"/>
      <c r="AH90" s="1407" t="s">
        <v>5601</v>
      </c>
      <c r="AI90" s="890"/>
      <c r="AJ90" s="1410" t="s">
        <v>5601</v>
      </c>
      <c r="AK90" s="890"/>
      <c r="AL90" s="890"/>
      <c r="AM90" s="890"/>
      <c r="AN90" s="1440" t="s">
        <v>5601</v>
      </c>
      <c r="AO90" s="890"/>
      <c r="AP90" s="1404" t="s">
        <v>5601</v>
      </c>
      <c r="AQ90" s="890"/>
      <c r="AR90" s="1368" t="s">
        <v>5601</v>
      </c>
      <c r="AS90" s="890"/>
      <c r="AT90" s="1437" t="s">
        <v>5601</v>
      </c>
      <c r="AU90" s="890"/>
      <c r="AV90" s="1395" t="s">
        <v>5601</v>
      </c>
      <c r="AW90" s="890"/>
      <c r="AX90" s="1398" t="s">
        <v>5601</v>
      </c>
      <c r="AY90" s="890"/>
      <c r="AZ90" s="890"/>
      <c r="BA90" s="890"/>
      <c r="BB90" s="890"/>
      <c r="BC90" s="890"/>
      <c r="BD90" s="1297" t="s">
        <v>5601</v>
      </c>
      <c r="BE90" s="890"/>
      <c r="BF90" s="1401" t="s">
        <v>5601</v>
      </c>
      <c r="BG90" s="890"/>
      <c r="BH90" s="1407" t="s">
        <v>5601</v>
      </c>
      <c r="BI90" s="890"/>
      <c r="BJ90" s="1410" t="s">
        <v>5601</v>
      </c>
      <c r="BK90" s="890"/>
      <c r="BL90" s="890"/>
      <c r="BM90" s="890"/>
      <c r="BN90" s="1440" t="s">
        <v>5601</v>
      </c>
      <c r="BO90" s="890"/>
      <c r="BP90" s="1404" t="s">
        <v>5601</v>
      </c>
      <c r="BQ90" s="890"/>
      <c r="BR90" s="1368" t="s">
        <v>5601</v>
      </c>
      <c r="BS90" s="890"/>
      <c r="BT90" s="1437" t="s">
        <v>5601</v>
      </c>
      <c r="BV90" s="1395" t="s">
        <v>5601</v>
      </c>
      <c r="BW90" s="890"/>
      <c r="BX90" s="1398" t="s">
        <v>5601</v>
      </c>
      <c r="BY90" s="891"/>
      <c r="BZ90" s="890"/>
      <c r="CA90" s="890"/>
      <c r="CB90" s="890"/>
      <c r="CD90" s="890"/>
      <c r="CE90" s="893">
        <v>1</v>
      </c>
    </row>
    <row r="91" spans="2:83" s="904" customFormat="1" ht="15" customHeight="1" x14ac:dyDescent="0.25">
      <c r="B91" s="1298"/>
      <c r="C91" s="890"/>
      <c r="D91" s="1402"/>
      <c r="E91" s="890"/>
      <c r="F91" s="1408"/>
      <c r="G91" s="890"/>
      <c r="H91" s="1411"/>
      <c r="I91" s="890"/>
      <c r="J91" s="890"/>
      <c r="K91" s="890"/>
      <c r="L91" s="1441"/>
      <c r="M91" s="890"/>
      <c r="N91" s="1405"/>
      <c r="O91" s="890"/>
      <c r="P91" s="1369"/>
      <c r="Q91" s="890"/>
      <c r="R91" s="890"/>
      <c r="S91" s="1438"/>
      <c r="T91" s="891"/>
      <c r="U91" s="1396"/>
      <c r="V91" s="891"/>
      <c r="W91" s="1399"/>
      <c r="X91" s="891"/>
      <c r="Y91" s="890"/>
      <c r="Z91" s="890"/>
      <c r="AA91" s="890"/>
      <c r="AB91" s="890"/>
      <c r="AC91" s="890"/>
      <c r="AD91" s="1298" t="s">
        <v>5601</v>
      </c>
      <c r="AE91" s="890"/>
      <c r="AF91" s="1402" t="s">
        <v>5601</v>
      </c>
      <c r="AG91" s="890"/>
      <c r="AH91" s="1408" t="s">
        <v>5601</v>
      </c>
      <c r="AI91" s="890"/>
      <c r="AJ91" s="1411" t="s">
        <v>5601</v>
      </c>
      <c r="AK91" s="890"/>
      <c r="AL91" s="890"/>
      <c r="AM91" s="890"/>
      <c r="AN91" s="1441" t="s">
        <v>5601</v>
      </c>
      <c r="AO91" s="890"/>
      <c r="AP91" s="1405" t="s">
        <v>5601</v>
      </c>
      <c r="AQ91" s="890"/>
      <c r="AR91" s="1369" t="s">
        <v>5601</v>
      </c>
      <c r="AS91" s="890"/>
      <c r="AT91" s="1438" t="s">
        <v>5601</v>
      </c>
      <c r="AU91" s="890"/>
      <c r="AV91" s="1396" t="s">
        <v>5601</v>
      </c>
      <c r="AW91" s="890"/>
      <c r="AX91" s="1399" t="s">
        <v>5601</v>
      </c>
      <c r="AY91" s="890"/>
      <c r="AZ91" s="890"/>
      <c r="BA91" s="890"/>
      <c r="BB91" s="890"/>
      <c r="BC91" s="890"/>
      <c r="BD91" s="1298" t="s">
        <v>5601</v>
      </c>
      <c r="BE91" s="890"/>
      <c r="BF91" s="1402" t="s">
        <v>5601</v>
      </c>
      <c r="BG91" s="890"/>
      <c r="BH91" s="1408" t="s">
        <v>5601</v>
      </c>
      <c r="BI91" s="890"/>
      <c r="BJ91" s="1411" t="s">
        <v>5601</v>
      </c>
      <c r="BK91" s="890"/>
      <c r="BL91" s="890"/>
      <c r="BM91" s="890"/>
      <c r="BN91" s="1441" t="s">
        <v>5601</v>
      </c>
      <c r="BO91" s="890"/>
      <c r="BP91" s="1405" t="s">
        <v>5601</v>
      </c>
      <c r="BQ91" s="890"/>
      <c r="BR91" s="1369" t="s">
        <v>5601</v>
      </c>
      <c r="BS91" s="890"/>
      <c r="BT91" s="1438" t="s">
        <v>5601</v>
      </c>
      <c r="BV91" s="1396" t="s">
        <v>5601</v>
      </c>
      <c r="BW91" s="890"/>
      <c r="BX91" s="1399" t="s">
        <v>5601</v>
      </c>
      <c r="BY91" s="891"/>
      <c r="BZ91" s="890"/>
      <c r="CA91" s="890"/>
      <c r="CB91" s="890"/>
      <c r="CD91" s="890"/>
      <c r="CE91" s="893">
        <v>1</v>
      </c>
    </row>
    <row r="92" spans="2:83" s="904" customFormat="1" ht="18" customHeight="1" x14ac:dyDescent="0.25">
      <c r="B92" s="890"/>
      <c r="C92" s="890"/>
      <c r="D92" s="890"/>
      <c r="E92" s="890"/>
      <c r="F92" s="890"/>
      <c r="G92" s="890"/>
      <c r="H92" s="890"/>
      <c r="I92" s="890"/>
      <c r="J92" s="890"/>
      <c r="K92" s="890"/>
      <c r="L92" s="890"/>
      <c r="M92" s="890"/>
      <c r="N92" s="890"/>
      <c r="O92" s="890"/>
      <c r="P92" s="890"/>
      <c r="Q92" s="890"/>
      <c r="R92" s="890"/>
      <c r="S92" s="920"/>
      <c r="T92" s="891"/>
      <c r="U92" s="890"/>
      <c r="V92" s="891"/>
      <c r="W92" s="890"/>
      <c r="X92" s="891"/>
      <c r="Y92" s="890"/>
      <c r="Z92" s="890"/>
      <c r="AA92" s="890"/>
      <c r="AB92" s="890"/>
      <c r="AC92" s="890"/>
      <c r="AD92" s="890"/>
      <c r="AE92" s="890"/>
      <c r="AF92" s="890"/>
      <c r="AG92" s="890"/>
      <c r="AH92" s="890"/>
      <c r="AI92" s="890"/>
      <c r="AJ92" s="890"/>
      <c r="AK92" s="890"/>
      <c r="AL92" s="890"/>
      <c r="AM92" s="890"/>
      <c r="AN92" s="890"/>
      <c r="AO92" s="890"/>
      <c r="AP92" s="890"/>
      <c r="AQ92" s="890"/>
      <c r="AR92" s="890"/>
      <c r="AS92" s="890"/>
      <c r="AT92" s="920"/>
      <c r="AU92" s="890"/>
      <c r="AV92" s="890"/>
      <c r="AW92" s="890"/>
      <c r="AX92" s="890"/>
      <c r="AY92" s="890"/>
      <c r="AZ92" s="890"/>
      <c r="BA92" s="890"/>
      <c r="BB92" s="890"/>
      <c r="BC92" s="890"/>
      <c r="BD92" s="890"/>
      <c r="BE92" s="890"/>
      <c r="BF92" s="890"/>
      <c r="BG92" s="890"/>
      <c r="BH92" s="890"/>
      <c r="BI92" s="890"/>
      <c r="BJ92" s="890"/>
      <c r="BK92" s="890"/>
      <c r="BL92" s="890"/>
      <c r="BM92" s="890"/>
      <c r="BN92" s="890"/>
      <c r="BO92" s="890"/>
      <c r="BP92" s="890"/>
      <c r="BQ92" s="890"/>
      <c r="BR92" s="890"/>
      <c r="BS92" s="890"/>
      <c r="BT92" s="920"/>
      <c r="BV92" s="890"/>
      <c r="BW92" s="890"/>
      <c r="BX92" s="890"/>
      <c r="BY92" s="891"/>
      <c r="BZ92" s="890"/>
      <c r="CA92" s="890"/>
      <c r="CB92" s="890"/>
      <c r="CD92" s="890"/>
      <c r="CE92" s="893"/>
    </row>
    <row r="93" spans="2:83" s="904" customFormat="1" x14ac:dyDescent="0.25">
      <c r="B93" s="1457" t="s">
        <v>6549</v>
      </c>
      <c r="C93" s="890"/>
      <c r="D93" s="1400" t="s">
        <v>5970</v>
      </c>
      <c r="E93" s="890"/>
      <c r="F93" s="1406" t="s">
        <v>5971</v>
      </c>
      <c r="G93" s="890"/>
      <c r="H93" s="1409" t="s">
        <v>5972</v>
      </c>
      <c r="I93" s="890"/>
      <c r="J93" s="890"/>
      <c r="K93" s="890"/>
      <c r="L93" s="1439" t="s">
        <v>6340</v>
      </c>
      <c r="M93" s="890"/>
      <c r="N93" s="1403" t="s">
        <v>6341</v>
      </c>
      <c r="O93" s="890"/>
      <c r="P93" s="1367" t="s">
        <v>6342</v>
      </c>
      <c r="Q93" s="890"/>
      <c r="R93" s="890"/>
      <c r="S93" s="1436" t="s">
        <v>6343</v>
      </c>
      <c r="T93" s="891"/>
      <c r="U93" s="1394" t="s">
        <v>5973</v>
      </c>
      <c r="V93" s="891"/>
      <c r="W93" s="1397" t="s">
        <v>5964</v>
      </c>
      <c r="X93" s="891"/>
      <c r="Y93" s="890"/>
      <c r="Z93" s="890"/>
      <c r="AA93" s="890"/>
      <c r="AB93" s="890"/>
      <c r="AC93" s="890"/>
      <c r="AD93" s="1457" t="s">
        <v>6344</v>
      </c>
      <c r="AE93" s="890"/>
      <c r="AF93" s="1400" t="s">
        <v>5974</v>
      </c>
      <c r="AG93" s="890"/>
      <c r="AH93" s="1406" t="s">
        <v>5975</v>
      </c>
      <c r="AI93" s="890"/>
      <c r="AJ93" s="1409" t="s">
        <v>5976</v>
      </c>
      <c r="AK93" s="890"/>
      <c r="AL93" s="890"/>
      <c r="AM93" s="890"/>
      <c r="AN93" s="1439" t="s">
        <v>6345</v>
      </c>
      <c r="AO93" s="890"/>
      <c r="AP93" s="1403" t="s">
        <v>6346</v>
      </c>
      <c r="AQ93" s="890"/>
      <c r="AR93" s="1367" t="s">
        <v>6347</v>
      </c>
      <c r="AS93" s="890"/>
      <c r="AT93" s="1436" t="s">
        <v>6348</v>
      </c>
      <c r="AU93" s="890"/>
      <c r="AV93" s="1394" t="s">
        <v>5977</v>
      </c>
      <c r="AW93" s="890"/>
      <c r="AX93" s="1397" t="s">
        <v>5832</v>
      </c>
      <c r="AY93" s="890"/>
      <c r="AZ93" s="890"/>
      <c r="BA93" s="890"/>
      <c r="BB93" s="890"/>
      <c r="BC93" s="890"/>
      <c r="BD93" s="1457" t="s">
        <v>6349</v>
      </c>
      <c r="BE93" s="890"/>
      <c r="BF93" s="1400" t="s">
        <v>5978</v>
      </c>
      <c r="BG93" s="890"/>
      <c r="BH93" s="1406" t="s">
        <v>5979</v>
      </c>
      <c r="BI93" s="890"/>
      <c r="BJ93" s="1409" t="s">
        <v>5980</v>
      </c>
      <c r="BK93" s="890"/>
      <c r="BL93" s="890"/>
      <c r="BM93" s="890"/>
      <c r="BN93" s="1439" t="s">
        <v>6350</v>
      </c>
      <c r="BO93" s="890"/>
      <c r="BP93" s="1403" t="s">
        <v>6351</v>
      </c>
      <c r="BQ93" s="890"/>
      <c r="BR93" s="1367" t="s">
        <v>6352</v>
      </c>
      <c r="BS93" s="890"/>
      <c r="BT93" s="1436" t="s">
        <v>6353</v>
      </c>
      <c r="BV93" s="1394" t="s">
        <v>5981</v>
      </c>
      <c r="BW93" s="890"/>
      <c r="BX93" s="1397" t="s">
        <v>5838</v>
      </c>
      <c r="BY93" s="891"/>
      <c r="BZ93" s="890"/>
      <c r="CA93" s="890"/>
      <c r="CB93" s="890"/>
      <c r="CD93" s="890"/>
      <c r="CE93" s="893">
        <v>1</v>
      </c>
    </row>
    <row r="94" spans="2:83" s="904" customFormat="1" x14ac:dyDescent="0.25">
      <c r="B94" s="1458"/>
      <c r="C94" s="890"/>
      <c r="D94" s="1401"/>
      <c r="E94" s="890"/>
      <c r="F94" s="1407"/>
      <c r="G94" s="890"/>
      <c r="H94" s="1410"/>
      <c r="I94" s="890"/>
      <c r="J94" s="890"/>
      <c r="K94" s="890"/>
      <c r="L94" s="1440"/>
      <c r="M94" s="890"/>
      <c r="N94" s="1404"/>
      <c r="O94" s="890"/>
      <c r="P94" s="1368"/>
      <c r="Q94" s="890"/>
      <c r="R94" s="890"/>
      <c r="S94" s="1437"/>
      <c r="T94" s="891"/>
      <c r="U94" s="1395"/>
      <c r="V94" s="891"/>
      <c r="W94" s="1398"/>
      <c r="X94" s="891"/>
      <c r="Y94" s="890"/>
      <c r="Z94" s="890"/>
      <c r="AA94" s="890"/>
      <c r="AB94" s="890"/>
      <c r="AC94" s="890"/>
      <c r="AD94" s="1458" t="s">
        <v>5601</v>
      </c>
      <c r="AE94" s="890"/>
      <c r="AF94" s="1401" t="s">
        <v>5601</v>
      </c>
      <c r="AG94" s="890"/>
      <c r="AH94" s="1407" t="s">
        <v>5601</v>
      </c>
      <c r="AI94" s="890"/>
      <c r="AJ94" s="1410" t="s">
        <v>5601</v>
      </c>
      <c r="AK94" s="890"/>
      <c r="AL94" s="890"/>
      <c r="AM94" s="890"/>
      <c r="AN94" s="1440" t="s">
        <v>5601</v>
      </c>
      <c r="AO94" s="890"/>
      <c r="AP94" s="1404" t="s">
        <v>5601</v>
      </c>
      <c r="AQ94" s="890"/>
      <c r="AR94" s="1368" t="s">
        <v>5601</v>
      </c>
      <c r="AS94" s="890"/>
      <c r="AT94" s="1437" t="s">
        <v>5601</v>
      </c>
      <c r="AU94" s="890"/>
      <c r="AV94" s="1395" t="s">
        <v>5601</v>
      </c>
      <c r="AW94" s="890"/>
      <c r="AX94" s="1398" t="s">
        <v>5601</v>
      </c>
      <c r="AY94" s="890"/>
      <c r="AZ94" s="890"/>
      <c r="BA94" s="890"/>
      <c r="BB94" s="890"/>
      <c r="BC94" s="890"/>
      <c r="BD94" s="1458" t="s">
        <v>5601</v>
      </c>
      <c r="BE94" s="890"/>
      <c r="BF94" s="1401" t="s">
        <v>5601</v>
      </c>
      <c r="BG94" s="890"/>
      <c r="BH94" s="1407" t="s">
        <v>5601</v>
      </c>
      <c r="BI94" s="890"/>
      <c r="BJ94" s="1410" t="s">
        <v>5601</v>
      </c>
      <c r="BK94" s="890"/>
      <c r="BL94" s="890"/>
      <c r="BM94" s="890"/>
      <c r="BN94" s="1440" t="s">
        <v>5601</v>
      </c>
      <c r="BO94" s="890"/>
      <c r="BP94" s="1404" t="s">
        <v>5601</v>
      </c>
      <c r="BQ94" s="890"/>
      <c r="BR94" s="1368" t="s">
        <v>5601</v>
      </c>
      <c r="BS94" s="890"/>
      <c r="BT94" s="1437" t="s">
        <v>5601</v>
      </c>
      <c r="BV94" s="1395" t="s">
        <v>5601</v>
      </c>
      <c r="BW94" s="890"/>
      <c r="BX94" s="1398" t="s">
        <v>5601</v>
      </c>
      <c r="BY94" s="891"/>
      <c r="BZ94" s="890"/>
      <c r="CA94" s="890"/>
      <c r="CB94" s="890"/>
      <c r="CD94" s="890"/>
      <c r="CE94" s="893">
        <v>1</v>
      </c>
    </row>
    <row r="95" spans="2:83" s="904" customFormat="1" ht="15" customHeight="1" x14ac:dyDescent="0.25">
      <c r="B95" s="1459"/>
      <c r="C95" s="890"/>
      <c r="D95" s="1402"/>
      <c r="E95" s="890"/>
      <c r="F95" s="1408"/>
      <c r="G95" s="890"/>
      <c r="H95" s="1411"/>
      <c r="I95" s="890"/>
      <c r="J95" s="890"/>
      <c r="K95" s="890"/>
      <c r="L95" s="1441"/>
      <c r="M95" s="890"/>
      <c r="N95" s="1405"/>
      <c r="O95" s="890"/>
      <c r="P95" s="1369"/>
      <c r="Q95" s="890"/>
      <c r="R95" s="890"/>
      <c r="S95" s="1438"/>
      <c r="T95" s="891"/>
      <c r="U95" s="1396"/>
      <c r="V95" s="891"/>
      <c r="W95" s="1399"/>
      <c r="X95" s="891"/>
      <c r="Y95" s="890"/>
      <c r="Z95" s="890"/>
      <c r="AA95" s="890"/>
      <c r="AB95" s="890"/>
      <c r="AC95" s="890"/>
      <c r="AD95" s="1459" t="s">
        <v>5601</v>
      </c>
      <c r="AE95" s="890"/>
      <c r="AF95" s="1402" t="s">
        <v>5601</v>
      </c>
      <c r="AG95" s="890"/>
      <c r="AH95" s="1408" t="s">
        <v>5601</v>
      </c>
      <c r="AI95" s="890"/>
      <c r="AJ95" s="1411" t="s">
        <v>5601</v>
      </c>
      <c r="AK95" s="890"/>
      <c r="AL95" s="890"/>
      <c r="AM95" s="890"/>
      <c r="AN95" s="1441" t="s">
        <v>5601</v>
      </c>
      <c r="AO95" s="890"/>
      <c r="AP95" s="1405" t="s">
        <v>5601</v>
      </c>
      <c r="AQ95" s="890"/>
      <c r="AR95" s="1369" t="s">
        <v>5601</v>
      </c>
      <c r="AS95" s="890"/>
      <c r="AT95" s="1438" t="s">
        <v>5601</v>
      </c>
      <c r="AU95" s="890"/>
      <c r="AV95" s="1396" t="s">
        <v>5601</v>
      </c>
      <c r="AW95" s="890"/>
      <c r="AX95" s="1399" t="s">
        <v>5601</v>
      </c>
      <c r="AY95" s="890"/>
      <c r="AZ95" s="890"/>
      <c r="BA95" s="890"/>
      <c r="BB95" s="890"/>
      <c r="BC95" s="890"/>
      <c r="BD95" s="1459" t="s">
        <v>5601</v>
      </c>
      <c r="BE95" s="890"/>
      <c r="BF95" s="1402" t="s">
        <v>5601</v>
      </c>
      <c r="BG95" s="890"/>
      <c r="BH95" s="1408" t="s">
        <v>5601</v>
      </c>
      <c r="BI95" s="890"/>
      <c r="BJ95" s="1411" t="s">
        <v>5601</v>
      </c>
      <c r="BK95" s="890"/>
      <c r="BL95" s="890"/>
      <c r="BM95" s="890"/>
      <c r="BN95" s="1441" t="s">
        <v>5601</v>
      </c>
      <c r="BO95" s="890"/>
      <c r="BP95" s="1405" t="s">
        <v>5601</v>
      </c>
      <c r="BQ95" s="890"/>
      <c r="BR95" s="1369" t="s">
        <v>5601</v>
      </c>
      <c r="BS95" s="890"/>
      <c r="BT95" s="1438" t="s">
        <v>5601</v>
      </c>
      <c r="BV95" s="1396" t="s">
        <v>5601</v>
      </c>
      <c r="BW95" s="890"/>
      <c r="BX95" s="1399" t="s">
        <v>5601</v>
      </c>
      <c r="BY95" s="891"/>
      <c r="BZ95" s="890"/>
      <c r="CA95" s="890"/>
      <c r="CB95" s="890"/>
      <c r="CD95" s="890"/>
      <c r="CE95" s="893">
        <v>1</v>
      </c>
    </row>
    <row r="96" spans="2:83" s="904" customFormat="1" ht="18" customHeight="1" x14ac:dyDescent="0.25">
      <c r="B96" s="890"/>
      <c r="C96" s="890"/>
      <c r="D96" s="890"/>
      <c r="E96" s="890"/>
      <c r="F96" s="890"/>
      <c r="G96" s="890"/>
      <c r="H96" s="890"/>
      <c r="I96" s="890"/>
      <c r="J96" s="890"/>
      <c r="K96" s="890"/>
      <c r="L96" s="890"/>
      <c r="M96" s="890"/>
      <c r="N96" s="890"/>
      <c r="O96" s="890"/>
      <c r="P96" s="890"/>
      <c r="Q96" s="890"/>
      <c r="R96" s="890"/>
      <c r="S96" s="920"/>
      <c r="T96" s="891"/>
      <c r="U96" s="890"/>
      <c r="V96" s="891"/>
      <c r="W96" s="890"/>
      <c r="X96" s="891"/>
      <c r="Y96" s="890"/>
      <c r="Z96" s="890"/>
      <c r="AA96" s="890"/>
      <c r="AB96" s="890"/>
      <c r="AC96" s="890"/>
      <c r="AD96" s="890"/>
      <c r="AE96" s="890"/>
      <c r="AF96" s="890"/>
      <c r="AG96" s="890"/>
      <c r="AH96" s="890"/>
      <c r="AI96" s="890"/>
      <c r="AJ96" s="890"/>
      <c r="AK96" s="890"/>
      <c r="AL96" s="890"/>
      <c r="AM96" s="890"/>
      <c r="AN96" s="890"/>
      <c r="AO96" s="890"/>
      <c r="AP96" s="890"/>
      <c r="AQ96" s="890"/>
      <c r="AR96" s="890"/>
      <c r="AS96" s="890"/>
      <c r="AT96" s="920"/>
      <c r="AU96" s="890"/>
      <c r="AV96" s="890"/>
      <c r="AW96" s="890"/>
      <c r="AX96" s="890"/>
      <c r="AY96" s="890"/>
      <c r="AZ96" s="890"/>
      <c r="BA96" s="890"/>
      <c r="BB96" s="890"/>
      <c r="BC96" s="890"/>
      <c r="BD96" s="890"/>
      <c r="BE96" s="890"/>
      <c r="BF96" s="890"/>
      <c r="BG96" s="890"/>
      <c r="BH96" s="890"/>
      <c r="BI96" s="890"/>
      <c r="BJ96" s="890"/>
      <c r="BK96" s="890"/>
      <c r="BL96" s="890"/>
      <c r="BM96" s="890"/>
      <c r="BN96" s="890"/>
      <c r="BO96" s="890"/>
      <c r="BP96" s="890"/>
      <c r="BQ96" s="890"/>
      <c r="BR96" s="890"/>
      <c r="BS96" s="890"/>
      <c r="BT96" s="920"/>
      <c r="BV96" s="890"/>
      <c r="BW96" s="890"/>
      <c r="BX96" s="890"/>
      <c r="BY96" s="891"/>
      <c r="BZ96" s="890"/>
      <c r="CA96" s="890"/>
      <c r="CB96" s="890"/>
      <c r="CD96" s="890"/>
      <c r="CE96" s="893"/>
    </row>
    <row r="97" spans="1:83" s="904" customFormat="1" x14ac:dyDescent="0.25">
      <c r="B97" s="1445" t="s">
        <v>6550</v>
      </c>
      <c r="C97" s="890"/>
      <c r="D97" s="1400" t="s">
        <v>5982</v>
      </c>
      <c r="E97" s="890"/>
      <c r="F97" s="1406" t="s">
        <v>5983</v>
      </c>
      <c r="G97" s="890"/>
      <c r="H97" s="1409" t="s">
        <v>5984</v>
      </c>
      <c r="I97" s="890"/>
      <c r="J97" s="890"/>
      <c r="K97" s="890"/>
      <c r="L97" s="1439" t="s">
        <v>6354</v>
      </c>
      <c r="M97" s="890"/>
      <c r="N97" s="1403" t="s">
        <v>6355</v>
      </c>
      <c r="O97" s="890"/>
      <c r="P97" s="1367" t="s">
        <v>6356</v>
      </c>
      <c r="Q97" s="890"/>
      <c r="R97" s="890"/>
      <c r="S97" s="1436" t="s">
        <v>6357</v>
      </c>
      <c r="T97" s="891"/>
      <c r="U97" s="1394" t="s">
        <v>5985</v>
      </c>
      <c r="V97" s="891"/>
      <c r="W97" s="1397" t="s">
        <v>5986</v>
      </c>
      <c r="X97" s="891"/>
      <c r="Y97" s="890"/>
      <c r="Z97" s="890"/>
      <c r="AA97" s="890"/>
      <c r="AB97" s="890"/>
      <c r="AC97" s="890"/>
      <c r="AD97" s="1445" t="s">
        <v>6358</v>
      </c>
      <c r="AE97" s="890"/>
      <c r="AF97" s="1400" t="s">
        <v>5987</v>
      </c>
      <c r="AG97" s="890"/>
      <c r="AH97" s="1406" t="s">
        <v>5988</v>
      </c>
      <c r="AI97" s="890"/>
      <c r="AJ97" s="1409" t="s">
        <v>5989</v>
      </c>
      <c r="AK97" s="890"/>
      <c r="AL97" s="890"/>
      <c r="AM97" s="890"/>
      <c r="AN97" s="1439" t="s">
        <v>6359</v>
      </c>
      <c r="AO97" s="890"/>
      <c r="AP97" s="1403" t="s">
        <v>6360</v>
      </c>
      <c r="AQ97" s="890"/>
      <c r="AR97" s="1367" t="s">
        <v>6361</v>
      </c>
      <c r="AS97" s="890"/>
      <c r="AT97" s="1436" t="s">
        <v>6362</v>
      </c>
      <c r="AU97" s="890"/>
      <c r="AV97" s="1394"/>
      <c r="AW97" s="890"/>
      <c r="AX97" s="1397"/>
      <c r="AY97" s="890"/>
      <c r="AZ97" s="890"/>
      <c r="BA97" s="890"/>
      <c r="BB97" s="890"/>
      <c r="BC97" s="890"/>
      <c r="BD97" s="1445" t="s">
        <v>6363</v>
      </c>
      <c r="BE97" s="890"/>
      <c r="BF97" s="1400" t="s">
        <v>5990</v>
      </c>
      <c r="BG97" s="890"/>
      <c r="BH97" s="1406" t="s">
        <v>5991</v>
      </c>
      <c r="BI97" s="890"/>
      <c r="BJ97" s="1409" t="s">
        <v>5992</v>
      </c>
      <c r="BK97" s="890"/>
      <c r="BL97" s="890"/>
      <c r="BM97" s="890"/>
      <c r="BN97" s="1439" t="s">
        <v>6364</v>
      </c>
      <c r="BO97" s="890"/>
      <c r="BP97" s="1403" t="s">
        <v>6365</v>
      </c>
      <c r="BQ97" s="890"/>
      <c r="BR97" s="1367" t="s">
        <v>6366</v>
      </c>
      <c r="BS97" s="890"/>
      <c r="BT97" s="1436" t="s">
        <v>6367</v>
      </c>
      <c r="BV97" s="1394"/>
      <c r="BW97" s="890"/>
      <c r="BX97" s="1397"/>
      <c r="BY97" s="891"/>
      <c r="BZ97" s="890"/>
      <c r="CA97" s="890"/>
      <c r="CB97" s="890"/>
      <c r="CD97" s="890"/>
      <c r="CE97" s="893">
        <v>1</v>
      </c>
    </row>
    <row r="98" spans="1:83" s="904" customFormat="1" x14ac:dyDescent="0.25">
      <c r="B98" s="1446"/>
      <c r="C98" s="890"/>
      <c r="D98" s="1401"/>
      <c r="E98" s="890"/>
      <c r="F98" s="1407"/>
      <c r="G98" s="890"/>
      <c r="H98" s="1410"/>
      <c r="I98" s="890"/>
      <c r="J98" s="890"/>
      <c r="K98" s="890"/>
      <c r="L98" s="1440"/>
      <c r="M98" s="890"/>
      <c r="N98" s="1404"/>
      <c r="O98" s="890"/>
      <c r="P98" s="1368"/>
      <c r="Q98" s="890"/>
      <c r="R98" s="890"/>
      <c r="S98" s="1437"/>
      <c r="T98" s="891"/>
      <c r="U98" s="1395"/>
      <c r="V98" s="891"/>
      <c r="W98" s="1398"/>
      <c r="X98" s="891"/>
      <c r="Y98" s="890"/>
      <c r="Z98" s="890"/>
      <c r="AA98" s="890"/>
      <c r="AB98" s="890"/>
      <c r="AC98" s="890"/>
      <c r="AD98" s="1446" t="s">
        <v>5601</v>
      </c>
      <c r="AE98" s="890"/>
      <c r="AF98" s="1401" t="s">
        <v>5601</v>
      </c>
      <c r="AG98" s="890"/>
      <c r="AH98" s="1407" t="s">
        <v>5601</v>
      </c>
      <c r="AI98" s="890"/>
      <c r="AJ98" s="1410" t="s">
        <v>5601</v>
      </c>
      <c r="AK98" s="890"/>
      <c r="AL98" s="890"/>
      <c r="AM98" s="890"/>
      <c r="AN98" s="1440" t="s">
        <v>5601</v>
      </c>
      <c r="AO98" s="890"/>
      <c r="AP98" s="1404" t="s">
        <v>5601</v>
      </c>
      <c r="AQ98" s="890"/>
      <c r="AR98" s="1368" t="s">
        <v>5601</v>
      </c>
      <c r="AS98" s="890"/>
      <c r="AT98" s="1437" t="s">
        <v>5601</v>
      </c>
      <c r="AU98" s="890"/>
      <c r="AV98" s="1395"/>
      <c r="AW98" s="890"/>
      <c r="AX98" s="1398"/>
      <c r="AY98" s="890"/>
      <c r="AZ98" s="890"/>
      <c r="BA98" s="890"/>
      <c r="BB98" s="890"/>
      <c r="BC98" s="890"/>
      <c r="BD98" s="1446" t="s">
        <v>5601</v>
      </c>
      <c r="BE98" s="890"/>
      <c r="BF98" s="1401" t="s">
        <v>5601</v>
      </c>
      <c r="BG98" s="890"/>
      <c r="BH98" s="1407" t="s">
        <v>5601</v>
      </c>
      <c r="BI98" s="890"/>
      <c r="BJ98" s="1410" t="s">
        <v>5601</v>
      </c>
      <c r="BK98" s="890"/>
      <c r="BL98" s="890"/>
      <c r="BM98" s="890"/>
      <c r="BN98" s="1440" t="s">
        <v>5601</v>
      </c>
      <c r="BO98" s="890"/>
      <c r="BP98" s="1404" t="s">
        <v>5601</v>
      </c>
      <c r="BQ98" s="890"/>
      <c r="BR98" s="1368" t="s">
        <v>5601</v>
      </c>
      <c r="BS98" s="890"/>
      <c r="BT98" s="1437" t="s">
        <v>5601</v>
      </c>
      <c r="BV98" s="1395"/>
      <c r="BW98" s="890"/>
      <c r="BX98" s="1398"/>
      <c r="BY98" s="891"/>
      <c r="BZ98" s="890"/>
      <c r="CA98" s="890"/>
      <c r="CB98" s="890"/>
      <c r="CD98" s="890"/>
      <c r="CE98" s="893">
        <v>1</v>
      </c>
    </row>
    <row r="99" spans="1:83" s="904" customFormat="1" ht="15" customHeight="1" x14ac:dyDescent="0.25">
      <c r="B99" s="1447"/>
      <c r="C99" s="890"/>
      <c r="D99" s="1402"/>
      <c r="E99" s="890"/>
      <c r="F99" s="1408"/>
      <c r="G99" s="890"/>
      <c r="H99" s="1411"/>
      <c r="I99" s="890"/>
      <c r="J99" s="890"/>
      <c r="K99" s="890"/>
      <c r="L99" s="1441"/>
      <c r="M99" s="890"/>
      <c r="N99" s="1405"/>
      <c r="O99" s="890"/>
      <c r="P99" s="1369"/>
      <c r="Q99" s="890"/>
      <c r="R99" s="890"/>
      <c r="S99" s="1438"/>
      <c r="T99" s="891"/>
      <c r="U99" s="1396"/>
      <c r="V99" s="891"/>
      <c r="W99" s="1399"/>
      <c r="X99" s="891"/>
      <c r="Y99" s="890"/>
      <c r="Z99" s="890"/>
      <c r="AA99" s="890"/>
      <c r="AB99" s="890"/>
      <c r="AC99" s="890"/>
      <c r="AD99" s="1447" t="s">
        <v>5601</v>
      </c>
      <c r="AE99" s="890"/>
      <c r="AF99" s="1402" t="s">
        <v>5601</v>
      </c>
      <c r="AG99" s="890"/>
      <c r="AH99" s="1408" t="s">
        <v>5601</v>
      </c>
      <c r="AI99" s="890"/>
      <c r="AJ99" s="1411" t="s">
        <v>5601</v>
      </c>
      <c r="AK99" s="890"/>
      <c r="AL99" s="890"/>
      <c r="AM99" s="890"/>
      <c r="AN99" s="1441" t="s">
        <v>5601</v>
      </c>
      <c r="AO99" s="890"/>
      <c r="AP99" s="1405" t="s">
        <v>5601</v>
      </c>
      <c r="AQ99" s="890"/>
      <c r="AR99" s="1369" t="s">
        <v>5601</v>
      </c>
      <c r="AS99" s="890"/>
      <c r="AT99" s="1438" t="s">
        <v>5601</v>
      </c>
      <c r="AU99" s="890"/>
      <c r="AV99" s="1396" t="s">
        <v>5601</v>
      </c>
      <c r="AW99" s="890"/>
      <c r="AX99" s="1399"/>
      <c r="AY99" s="890"/>
      <c r="AZ99" s="890"/>
      <c r="BA99" s="890"/>
      <c r="BB99" s="890"/>
      <c r="BC99" s="890"/>
      <c r="BD99" s="1447" t="s">
        <v>5601</v>
      </c>
      <c r="BE99" s="890"/>
      <c r="BF99" s="1402" t="s">
        <v>5601</v>
      </c>
      <c r="BG99" s="890"/>
      <c r="BH99" s="1408" t="s">
        <v>5601</v>
      </c>
      <c r="BI99" s="890"/>
      <c r="BJ99" s="1411" t="s">
        <v>5601</v>
      </c>
      <c r="BK99" s="890"/>
      <c r="BL99" s="890"/>
      <c r="BM99" s="890"/>
      <c r="BN99" s="1441" t="s">
        <v>5601</v>
      </c>
      <c r="BO99" s="890"/>
      <c r="BP99" s="1405" t="s">
        <v>5601</v>
      </c>
      <c r="BQ99" s="890"/>
      <c r="BR99" s="1369" t="s">
        <v>5601</v>
      </c>
      <c r="BS99" s="890"/>
      <c r="BT99" s="1438" t="s">
        <v>5601</v>
      </c>
      <c r="BV99" s="1396"/>
      <c r="BW99" s="890"/>
      <c r="BX99" s="1399"/>
      <c r="BY99" s="891"/>
      <c r="BZ99" s="890"/>
      <c r="CA99" s="890"/>
      <c r="CB99" s="890"/>
      <c r="CD99" s="890"/>
      <c r="CE99" s="893">
        <v>1</v>
      </c>
    </row>
    <row r="100" spans="1:83" s="904" customFormat="1" ht="18" customHeight="1" x14ac:dyDescent="0.25">
      <c r="B100" s="890"/>
      <c r="C100" s="890"/>
      <c r="D100" s="890"/>
      <c r="E100" s="890"/>
      <c r="F100" s="890"/>
      <c r="G100" s="890"/>
      <c r="H100" s="890"/>
      <c r="I100" s="890"/>
      <c r="J100" s="890"/>
      <c r="K100" s="890"/>
      <c r="L100" s="890"/>
      <c r="M100" s="890"/>
      <c r="N100" s="890"/>
      <c r="O100" s="890"/>
      <c r="P100" s="890"/>
      <c r="Q100" s="890"/>
      <c r="R100" s="890"/>
      <c r="S100" s="920"/>
      <c r="T100" s="891"/>
      <c r="U100" s="890"/>
      <c r="V100" s="891"/>
      <c r="W100" s="890"/>
      <c r="X100" s="891"/>
      <c r="Y100" s="890"/>
      <c r="Z100" s="890"/>
      <c r="AA100" s="890"/>
      <c r="AB100" s="890"/>
      <c r="AC100" s="890"/>
      <c r="AD100" s="890"/>
      <c r="AE100" s="890"/>
      <c r="AF100" s="890"/>
      <c r="AG100" s="890"/>
      <c r="AH100" s="890"/>
      <c r="AI100" s="890"/>
      <c r="AJ100" s="890"/>
      <c r="AK100" s="890"/>
      <c r="AL100" s="890"/>
      <c r="AM100" s="890"/>
      <c r="AN100" s="890"/>
      <c r="AO100" s="890"/>
      <c r="AP100" s="890"/>
      <c r="AQ100" s="890"/>
      <c r="AR100" s="890"/>
      <c r="AS100" s="890"/>
      <c r="AT100" s="920"/>
      <c r="AU100" s="890"/>
      <c r="AV100" s="890"/>
      <c r="AW100" s="890"/>
      <c r="AX100" s="890"/>
      <c r="AY100" s="890"/>
      <c r="AZ100" s="890"/>
      <c r="BA100" s="890"/>
      <c r="BB100" s="890"/>
      <c r="BC100" s="890"/>
      <c r="BD100" s="890"/>
      <c r="BE100" s="890"/>
      <c r="BF100" s="890"/>
      <c r="BG100" s="890"/>
      <c r="BH100" s="890"/>
      <c r="BI100" s="890"/>
      <c r="BJ100" s="890"/>
      <c r="BK100" s="890"/>
      <c r="BL100" s="890"/>
      <c r="BM100" s="890"/>
      <c r="BN100" s="890"/>
      <c r="BO100" s="890"/>
      <c r="BP100" s="890"/>
      <c r="BQ100" s="890"/>
      <c r="BR100" s="890"/>
      <c r="BS100" s="890"/>
      <c r="BT100" s="920"/>
      <c r="BV100" s="890"/>
      <c r="BW100" s="890"/>
      <c r="BX100" s="890"/>
      <c r="BY100" s="891"/>
      <c r="BZ100" s="890"/>
      <c r="CA100" s="890"/>
      <c r="CB100" s="890"/>
      <c r="CD100" s="890"/>
      <c r="CE100" s="893"/>
    </row>
    <row r="101" spans="1:83" s="904" customFormat="1" x14ac:dyDescent="0.25">
      <c r="B101" s="1445" t="s">
        <v>6551</v>
      </c>
      <c r="C101" s="890"/>
      <c r="D101" s="1400" t="s">
        <v>5993</v>
      </c>
      <c r="E101" s="890"/>
      <c r="F101" s="1406" t="s">
        <v>5994</v>
      </c>
      <c r="G101" s="890"/>
      <c r="H101" s="1409" t="s">
        <v>5859</v>
      </c>
      <c r="I101" s="890"/>
      <c r="J101" s="890"/>
      <c r="K101" s="890"/>
      <c r="L101" s="1439" t="s">
        <v>6368</v>
      </c>
      <c r="M101" s="890"/>
      <c r="N101" s="1403" t="s">
        <v>6369</v>
      </c>
      <c r="O101" s="890"/>
      <c r="P101" s="1367" t="s">
        <v>6370</v>
      </c>
      <c r="Q101" s="890"/>
      <c r="R101" s="890"/>
      <c r="S101" s="1436"/>
      <c r="T101" s="891"/>
      <c r="U101" s="1394"/>
      <c r="V101" s="891"/>
      <c r="W101" s="1397"/>
      <c r="X101" s="891"/>
      <c r="Y101" s="890"/>
      <c r="Z101" s="890"/>
      <c r="AA101" s="890"/>
      <c r="AB101" s="890"/>
      <c r="AC101" s="890"/>
      <c r="AD101" s="1445" t="s">
        <v>6371</v>
      </c>
      <c r="AE101" s="890"/>
      <c r="AF101" s="1400" t="s">
        <v>5995</v>
      </c>
      <c r="AG101" s="890"/>
      <c r="AH101" s="1406" t="s">
        <v>5996</v>
      </c>
      <c r="AI101" s="890"/>
      <c r="AJ101" s="1409" t="s">
        <v>5865</v>
      </c>
      <c r="AK101" s="890"/>
      <c r="AL101" s="890"/>
      <c r="AM101" s="890"/>
      <c r="AN101" s="1439" t="s">
        <v>6372</v>
      </c>
      <c r="AO101" s="890"/>
      <c r="AP101" s="1403" t="s">
        <v>6373</v>
      </c>
      <c r="AQ101" s="890"/>
      <c r="AR101" s="1367" t="s">
        <v>6374</v>
      </c>
      <c r="AS101" s="890"/>
      <c r="AT101" s="1436" t="s">
        <v>6375</v>
      </c>
      <c r="AU101" s="890"/>
      <c r="AV101" s="1394"/>
      <c r="AW101" s="890"/>
      <c r="AX101" s="1397"/>
      <c r="AY101" s="890"/>
      <c r="AZ101" s="890"/>
      <c r="BA101" s="890"/>
      <c r="BB101" s="890"/>
      <c r="BC101" s="890"/>
      <c r="BD101" s="1445" t="s">
        <v>6376</v>
      </c>
      <c r="BE101" s="890"/>
      <c r="BF101" s="1400" t="s">
        <v>5997</v>
      </c>
      <c r="BG101" s="890"/>
      <c r="BH101" s="1406" t="s">
        <v>5998</v>
      </c>
      <c r="BI101" s="890"/>
      <c r="BJ101" s="1409" t="s">
        <v>5871</v>
      </c>
      <c r="BK101" s="890"/>
      <c r="BL101" s="890"/>
      <c r="BM101" s="890"/>
      <c r="BN101" s="1439" t="s">
        <v>6377</v>
      </c>
      <c r="BO101" s="890"/>
      <c r="BP101" s="1403" t="s">
        <v>6378</v>
      </c>
      <c r="BQ101" s="890"/>
      <c r="BR101" s="1367" t="s">
        <v>6379</v>
      </c>
      <c r="BS101" s="890"/>
      <c r="BT101" s="1436" t="s">
        <v>6380</v>
      </c>
      <c r="BV101" s="1394"/>
      <c r="BW101" s="890"/>
      <c r="BX101" s="1397"/>
      <c r="BY101" s="891"/>
      <c r="BZ101" s="890"/>
      <c r="CA101" s="890"/>
      <c r="CB101" s="890"/>
      <c r="CD101" s="890"/>
      <c r="CE101" s="893">
        <v>1</v>
      </c>
    </row>
    <row r="102" spans="1:83" s="904" customFormat="1" x14ac:dyDescent="0.25">
      <c r="B102" s="1446"/>
      <c r="C102" s="890"/>
      <c r="D102" s="1401"/>
      <c r="E102" s="890"/>
      <c r="F102" s="1407"/>
      <c r="G102" s="890"/>
      <c r="H102" s="1410"/>
      <c r="I102" s="890"/>
      <c r="J102" s="890"/>
      <c r="K102" s="890"/>
      <c r="L102" s="1440"/>
      <c r="M102" s="890"/>
      <c r="N102" s="1404"/>
      <c r="O102" s="890"/>
      <c r="P102" s="1368"/>
      <c r="Q102" s="890"/>
      <c r="R102" s="890"/>
      <c r="S102" s="1437"/>
      <c r="T102" s="891"/>
      <c r="U102" s="1395"/>
      <c r="V102" s="891"/>
      <c r="W102" s="1398"/>
      <c r="X102" s="891"/>
      <c r="Y102" s="890"/>
      <c r="Z102" s="890"/>
      <c r="AA102" s="890"/>
      <c r="AB102" s="890"/>
      <c r="AC102" s="890"/>
      <c r="AD102" s="1446" t="s">
        <v>5601</v>
      </c>
      <c r="AE102" s="890"/>
      <c r="AF102" s="1401" t="s">
        <v>5601</v>
      </c>
      <c r="AG102" s="890"/>
      <c r="AH102" s="1407" t="s">
        <v>5601</v>
      </c>
      <c r="AI102" s="890"/>
      <c r="AJ102" s="1410" t="s">
        <v>5601</v>
      </c>
      <c r="AK102" s="890"/>
      <c r="AL102" s="890"/>
      <c r="AM102" s="890"/>
      <c r="AN102" s="1440" t="s">
        <v>5601</v>
      </c>
      <c r="AO102" s="890"/>
      <c r="AP102" s="1404" t="s">
        <v>5601</v>
      </c>
      <c r="AQ102" s="890"/>
      <c r="AR102" s="1368" t="s">
        <v>5601</v>
      </c>
      <c r="AS102" s="890"/>
      <c r="AT102" s="1437" t="s">
        <v>5601</v>
      </c>
      <c r="AU102" s="890"/>
      <c r="AV102" s="1395"/>
      <c r="AW102" s="890"/>
      <c r="AX102" s="1398"/>
      <c r="AY102" s="890"/>
      <c r="AZ102" s="890"/>
      <c r="BA102" s="890"/>
      <c r="BB102" s="890"/>
      <c r="BC102" s="890"/>
      <c r="BD102" s="1446" t="s">
        <v>5601</v>
      </c>
      <c r="BE102" s="890"/>
      <c r="BF102" s="1401" t="s">
        <v>5601</v>
      </c>
      <c r="BG102" s="890"/>
      <c r="BH102" s="1407" t="s">
        <v>5601</v>
      </c>
      <c r="BI102" s="890"/>
      <c r="BJ102" s="1410" t="s">
        <v>5601</v>
      </c>
      <c r="BK102" s="890"/>
      <c r="BL102" s="890"/>
      <c r="BM102" s="890"/>
      <c r="BN102" s="1440" t="s">
        <v>5601</v>
      </c>
      <c r="BO102" s="890"/>
      <c r="BP102" s="1404" t="s">
        <v>5601</v>
      </c>
      <c r="BQ102" s="890"/>
      <c r="BR102" s="1368" t="s">
        <v>5601</v>
      </c>
      <c r="BS102" s="890"/>
      <c r="BT102" s="1437" t="s">
        <v>5601</v>
      </c>
      <c r="BV102" s="1395" t="s">
        <v>5601</v>
      </c>
      <c r="BW102" s="890"/>
      <c r="BX102" s="1398"/>
      <c r="BY102" s="891"/>
      <c r="BZ102" s="890"/>
      <c r="CA102" s="890"/>
      <c r="CB102" s="890"/>
      <c r="CD102" s="890"/>
      <c r="CE102" s="893">
        <v>1</v>
      </c>
    </row>
    <row r="103" spans="1:83" s="904" customFormat="1" ht="15" customHeight="1" x14ac:dyDescent="0.25">
      <c r="A103" s="890"/>
      <c r="B103" s="1447"/>
      <c r="C103" s="890"/>
      <c r="D103" s="1402"/>
      <c r="E103" s="890"/>
      <c r="F103" s="1408"/>
      <c r="G103" s="890"/>
      <c r="H103" s="1411"/>
      <c r="I103" s="890"/>
      <c r="J103" s="890"/>
      <c r="K103" s="890"/>
      <c r="L103" s="1441"/>
      <c r="M103" s="890"/>
      <c r="N103" s="1405"/>
      <c r="O103" s="890"/>
      <c r="P103" s="1369"/>
      <c r="Q103" s="890"/>
      <c r="R103" s="890"/>
      <c r="S103" s="1438"/>
      <c r="T103" s="891"/>
      <c r="U103" s="1396"/>
      <c r="V103" s="891"/>
      <c r="W103" s="1399"/>
      <c r="X103" s="891"/>
      <c r="Y103" s="890"/>
      <c r="Z103" s="890"/>
      <c r="AA103" s="890"/>
      <c r="AB103" s="890"/>
      <c r="AC103" s="890"/>
      <c r="AD103" s="1447" t="s">
        <v>5601</v>
      </c>
      <c r="AE103" s="890"/>
      <c r="AF103" s="1402" t="s">
        <v>5601</v>
      </c>
      <c r="AG103" s="890"/>
      <c r="AH103" s="1408" t="s">
        <v>5601</v>
      </c>
      <c r="AI103" s="890"/>
      <c r="AJ103" s="1411" t="s">
        <v>5601</v>
      </c>
      <c r="AK103" s="890"/>
      <c r="AL103" s="890"/>
      <c r="AM103" s="890"/>
      <c r="AN103" s="1441" t="s">
        <v>5601</v>
      </c>
      <c r="AO103" s="890"/>
      <c r="AP103" s="1405" t="s">
        <v>5601</v>
      </c>
      <c r="AQ103" s="890"/>
      <c r="AR103" s="1369" t="s">
        <v>5601</v>
      </c>
      <c r="AS103" s="890"/>
      <c r="AT103" s="1438"/>
      <c r="AU103" s="890"/>
      <c r="AV103" s="1396"/>
      <c r="AW103" s="890"/>
      <c r="AX103" s="1399"/>
      <c r="AY103" s="890"/>
      <c r="AZ103" s="890"/>
      <c r="BA103" s="890"/>
      <c r="BB103" s="890"/>
      <c r="BC103" s="890"/>
      <c r="BD103" s="1447" t="s">
        <v>5601</v>
      </c>
      <c r="BE103" s="890"/>
      <c r="BF103" s="1402" t="s">
        <v>5601</v>
      </c>
      <c r="BG103" s="890"/>
      <c r="BH103" s="1408" t="s">
        <v>5601</v>
      </c>
      <c r="BI103" s="890"/>
      <c r="BJ103" s="1411" t="s">
        <v>5601</v>
      </c>
      <c r="BK103" s="890"/>
      <c r="BL103" s="890"/>
      <c r="BM103" s="890"/>
      <c r="BN103" s="1441" t="s">
        <v>5601</v>
      </c>
      <c r="BO103" s="890"/>
      <c r="BP103" s="1405" t="s">
        <v>5601</v>
      </c>
      <c r="BQ103" s="890"/>
      <c r="BR103" s="1369" t="s">
        <v>5601</v>
      </c>
      <c r="BS103" s="890"/>
      <c r="BT103" s="1438" t="s">
        <v>5601</v>
      </c>
      <c r="BV103" s="1396" t="s">
        <v>5601</v>
      </c>
      <c r="BW103" s="890"/>
      <c r="BX103" s="1399"/>
      <c r="BY103" s="891"/>
      <c r="BZ103" s="890"/>
      <c r="CA103" s="890"/>
      <c r="CB103" s="890"/>
      <c r="CD103" s="890"/>
      <c r="CE103" s="893">
        <v>1</v>
      </c>
    </row>
    <row r="104" spans="1:83" s="904" customFormat="1" ht="18" customHeight="1" x14ac:dyDescent="0.25">
      <c r="A104" s="890"/>
      <c r="B104" s="890"/>
      <c r="C104" s="890"/>
      <c r="D104" s="890"/>
      <c r="E104" s="890"/>
      <c r="F104" s="890"/>
      <c r="G104" s="890"/>
      <c r="H104" s="890"/>
      <c r="I104" s="890"/>
      <c r="J104" s="890"/>
      <c r="K104" s="890"/>
      <c r="L104" s="890"/>
      <c r="M104" s="890"/>
      <c r="N104" s="890"/>
      <c r="O104" s="890"/>
      <c r="P104" s="890"/>
      <c r="Q104" s="890"/>
      <c r="R104" s="890"/>
      <c r="S104" s="890"/>
      <c r="T104" s="891"/>
      <c r="U104" s="890"/>
      <c r="V104" s="891"/>
      <c r="W104" s="890"/>
      <c r="X104" s="891"/>
      <c r="Y104" s="890"/>
      <c r="Z104" s="890"/>
      <c r="AA104" s="890"/>
      <c r="AB104" s="890"/>
      <c r="AC104" s="890"/>
      <c r="AD104" s="890"/>
      <c r="AE104" s="890"/>
      <c r="AF104" s="890"/>
      <c r="AG104" s="890"/>
      <c r="AH104" s="890"/>
      <c r="AI104" s="890"/>
      <c r="AJ104" s="890"/>
      <c r="AK104" s="890"/>
      <c r="AL104" s="890"/>
      <c r="AM104" s="890"/>
      <c r="AN104" s="890"/>
      <c r="AO104" s="890"/>
      <c r="AP104" s="890"/>
      <c r="AQ104" s="890"/>
      <c r="AR104" s="890"/>
      <c r="AS104" s="890"/>
      <c r="AT104" s="890"/>
      <c r="AU104" s="890"/>
      <c r="AV104" s="890"/>
      <c r="AW104" s="890"/>
      <c r="AX104" s="890"/>
      <c r="AY104" s="890"/>
      <c r="AZ104" s="890"/>
      <c r="BA104" s="890"/>
      <c r="BB104" s="890"/>
      <c r="BC104" s="890"/>
      <c r="BD104" s="890"/>
      <c r="BE104" s="890"/>
      <c r="BF104" s="890"/>
      <c r="BG104" s="890"/>
      <c r="BH104" s="890"/>
      <c r="BI104" s="890"/>
      <c r="BJ104" s="890"/>
      <c r="BK104" s="890"/>
      <c r="BL104" s="890"/>
      <c r="BM104" s="890"/>
      <c r="BN104" s="890"/>
      <c r="BO104" s="890"/>
      <c r="BP104" s="890"/>
      <c r="BQ104" s="890"/>
      <c r="BR104" s="890"/>
      <c r="BS104" s="890"/>
      <c r="BT104" s="890"/>
      <c r="BV104" s="890"/>
      <c r="BW104" s="890"/>
      <c r="BX104" s="890"/>
      <c r="BY104" s="891"/>
      <c r="BZ104" s="890"/>
      <c r="CA104" s="890"/>
      <c r="CB104" s="890"/>
      <c r="CD104" s="890"/>
      <c r="CE104" s="893"/>
    </row>
    <row r="105" spans="1:83" s="904" customFormat="1" x14ac:dyDescent="0.25">
      <c r="B105" s="1445" t="s">
        <v>6552</v>
      </c>
      <c r="C105" s="890"/>
      <c r="D105" s="1400" t="s">
        <v>5999</v>
      </c>
      <c r="E105" s="890"/>
      <c r="F105" s="1406" t="s">
        <v>6000</v>
      </c>
      <c r="G105" s="890"/>
      <c r="H105" s="1409" t="s">
        <v>6001</v>
      </c>
      <c r="I105" s="890"/>
      <c r="J105" s="890"/>
      <c r="K105" s="890"/>
      <c r="L105" s="1439" t="s">
        <v>6381</v>
      </c>
      <c r="M105" s="890"/>
      <c r="N105" s="1403" t="s">
        <v>6382</v>
      </c>
      <c r="O105" s="890"/>
      <c r="P105" s="1367" t="s">
        <v>6383</v>
      </c>
      <c r="Q105" s="890"/>
      <c r="R105" s="890"/>
      <c r="S105" s="890"/>
      <c r="T105" s="891"/>
      <c r="U105" s="890"/>
      <c r="V105" s="891"/>
      <c r="W105" s="890"/>
      <c r="X105" s="891"/>
      <c r="Y105" s="890"/>
      <c r="Z105" s="890"/>
      <c r="AA105" s="890"/>
      <c r="AB105" s="890"/>
      <c r="AC105" s="890"/>
      <c r="AD105" s="1445" t="s">
        <v>6384</v>
      </c>
      <c r="AE105" s="890"/>
      <c r="AF105" s="1400" t="s">
        <v>6002</v>
      </c>
      <c r="AG105" s="890"/>
      <c r="AH105" s="1406" t="s">
        <v>6003</v>
      </c>
      <c r="AI105" s="890"/>
      <c r="AJ105" s="1409" t="s">
        <v>6004</v>
      </c>
      <c r="AK105" s="890"/>
      <c r="AL105" s="890"/>
      <c r="AM105" s="890"/>
      <c r="AN105" s="1439" t="s">
        <v>6385</v>
      </c>
      <c r="AO105" s="890"/>
      <c r="AP105" s="1403" t="s">
        <v>6386</v>
      </c>
      <c r="AQ105" s="890"/>
      <c r="AR105" s="1367" t="s">
        <v>6387</v>
      </c>
      <c r="AS105" s="890"/>
      <c r="AT105" s="890"/>
      <c r="AU105" s="890"/>
      <c r="AV105" s="890"/>
      <c r="AW105" s="890"/>
      <c r="AX105" s="890"/>
      <c r="AY105" s="890"/>
      <c r="AZ105" s="890"/>
      <c r="BA105" s="890"/>
      <c r="BB105" s="890"/>
      <c r="BC105" s="890"/>
      <c r="BD105" s="1445" t="s">
        <v>6388</v>
      </c>
      <c r="BE105" s="890"/>
      <c r="BF105" s="1400" t="s">
        <v>6005</v>
      </c>
      <c r="BG105" s="890"/>
      <c r="BH105" s="1406" t="s">
        <v>6006</v>
      </c>
      <c r="BI105" s="890"/>
      <c r="BJ105" s="1409" t="s">
        <v>6007</v>
      </c>
      <c r="BK105" s="890"/>
      <c r="BL105" s="890"/>
      <c r="BM105" s="890"/>
      <c r="BN105" s="1439" t="s">
        <v>6389</v>
      </c>
      <c r="BO105" s="890"/>
      <c r="BP105" s="1403" t="s">
        <v>6390</v>
      </c>
      <c r="BQ105" s="890"/>
      <c r="BR105" s="1367" t="s">
        <v>6391</v>
      </c>
      <c r="BS105" s="890"/>
      <c r="BT105" s="890"/>
      <c r="BV105" s="890"/>
      <c r="BW105" s="890"/>
      <c r="BX105" s="890"/>
      <c r="BY105" s="891"/>
      <c r="BZ105" s="890"/>
      <c r="CA105" s="890"/>
      <c r="CB105" s="890"/>
      <c r="CD105" s="890"/>
      <c r="CE105" s="893">
        <v>1</v>
      </c>
    </row>
    <row r="106" spans="1:83" s="904" customFormat="1" x14ac:dyDescent="0.25">
      <c r="B106" s="1446"/>
      <c r="C106" s="890"/>
      <c r="D106" s="1401"/>
      <c r="E106" s="890"/>
      <c r="F106" s="1407"/>
      <c r="G106" s="890"/>
      <c r="H106" s="1410"/>
      <c r="I106" s="890"/>
      <c r="J106" s="890"/>
      <c r="K106" s="890"/>
      <c r="L106" s="1440"/>
      <c r="M106" s="890"/>
      <c r="N106" s="1404"/>
      <c r="O106" s="890"/>
      <c r="P106" s="1368"/>
      <c r="Q106" s="890"/>
      <c r="R106" s="890"/>
      <c r="S106" s="890"/>
      <c r="T106" s="891"/>
      <c r="U106" s="890"/>
      <c r="V106" s="891"/>
      <c r="W106" s="890"/>
      <c r="X106" s="891"/>
      <c r="Y106" s="890"/>
      <c r="Z106" s="890"/>
      <c r="AA106" s="890"/>
      <c r="AB106" s="890"/>
      <c r="AC106" s="890"/>
      <c r="AD106" s="1446" t="s">
        <v>5601</v>
      </c>
      <c r="AE106" s="890"/>
      <c r="AF106" s="1401" t="s">
        <v>5601</v>
      </c>
      <c r="AG106" s="890"/>
      <c r="AH106" s="1407" t="s">
        <v>5601</v>
      </c>
      <c r="AI106" s="890"/>
      <c r="AJ106" s="1410" t="s">
        <v>5601</v>
      </c>
      <c r="AK106" s="890"/>
      <c r="AL106" s="890"/>
      <c r="AM106" s="890"/>
      <c r="AN106" s="1440" t="s">
        <v>5601</v>
      </c>
      <c r="AO106" s="890"/>
      <c r="AP106" s="1404" t="s">
        <v>5601</v>
      </c>
      <c r="AQ106" s="890"/>
      <c r="AR106" s="1368" t="s">
        <v>5601</v>
      </c>
      <c r="AS106" s="890"/>
      <c r="AT106" s="890"/>
      <c r="AU106" s="890"/>
      <c r="AV106" s="890"/>
      <c r="AW106" s="890"/>
      <c r="AX106" s="890"/>
      <c r="AY106" s="890"/>
      <c r="AZ106" s="890"/>
      <c r="BA106" s="890"/>
      <c r="BB106" s="890"/>
      <c r="BC106" s="890"/>
      <c r="BD106" s="1446" t="s">
        <v>5601</v>
      </c>
      <c r="BE106" s="890"/>
      <c r="BF106" s="1401" t="s">
        <v>5601</v>
      </c>
      <c r="BG106" s="890"/>
      <c r="BH106" s="1407" t="s">
        <v>5601</v>
      </c>
      <c r="BI106" s="890"/>
      <c r="BJ106" s="1410" t="s">
        <v>5601</v>
      </c>
      <c r="BK106" s="890"/>
      <c r="BL106" s="890"/>
      <c r="BM106" s="890"/>
      <c r="BN106" s="1440" t="s">
        <v>5601</v>
      </c>
      <c r="BO106" s="890"/>
      <c r="BP106" s="1404" t="s">
        <v>5601</v>
      </c>
      <c r="BQ106" s="890"/>
      <c r="BR106" s="1368" t="s">
        <v>5601</v>
      </c>
      <c r="BS106" s="890"/>
      <c r="BT106" s="890"/>
      <c r="BV106" s="890"/>
      <c r="BW106" s="890"/>
      <c r="BX106" s="890"/>
      <c r="BY106" s="891"/>
      <c r="BZ106" s="890"/>
      <c r="CA106" s="890"/>
      <c r="CB106" s="890"/>
      <c r="CD106" s="890"/>
      <c r="CE106" s="893">
        <v>1</v>
      </c>
    </row>
    <row r="107" spans="1:83" s="904" customFormat="1" ht="15" customHeight="1" x14ac:dyDescent="0.25">
      <c r="B107" s="1447"/>
      <c r="C107" s="890"/>
      <c r="D107" s="1402"/>
      <c r="E107" s="890"/>
      <c r="F107" s="1408"/>
      <c r="G107" s="890"/>
      <c r="H107" s="1411"/>
      <c r="I107" s="890"/>
      <c r="J107" s="890"/>
      <c r="K107" s="890"/>
      <c r="L107" s="1441"/>
      <c r="M107" s="890"/>
      <c r="N107" s="1405"/>
      <c r="O107" s="890"/>
      <c r="P107" s="1369"/>
      <c r="Q107" s="890"/>
      <c r="R107" s="890"/>
      <c r="S107" s="890"/>
      <c r="T107" s="891"/>
      <c r="U107" s="890"/>
      <c r="V107" s="891"/>
      <c r="W107" s="890"/>
      <c r="X107" s="891"/>
      <c r="Y107" s="890"/>
      <c r="Z107" s="890"/>
      <c r="AA107" s="890"/>
      <c r="AB107" s="890"/>
      <c r="AC107" s="890"/>
      <c r="AD107" s="1447" t="s">
        <v>5601</v>
      </c>
      <c r="AE107" s="890"/>
      <c r="AF107" s="1402" t="s">
        <v>5601</v>
      </c>
      <c r="AG107" s="890"/>
      <c r="AH107" s="1408" t="s">
        <v>5601</v>
      </c>
      <c r="AI107" s="890"/>
      <c r="AJ107" s="1411" t="s">
        <v>5601</v>
      </c>
      <c r="AK107" s="890"/>
      <c r="AL107" s="890"/>
      <c r="AM107" s="890"/>
      <c r="AN107" s="1441" t="s">
        <v>5601</v>
      </c>
      <c r="AO107" s="890"/>
      <c r="AP107" s="1405" t="s">
        <v>5601</v>
      </c>
      <c r="AQ107" s="890"/>
      <c r="AR107" s="1369" t="s">
        <v>5601</v>
      </c>
      <c r="AS107" s="890"/>
      <c r="AT107" s="890"/>
      <c r="AU107" s="890"/>
      <c r="AV107" s="890" t="s">
        <v>5601</v>
      </c>
      <c r="AW107" s="890"/>
      <c r="AX107" s="890"/>
      <c r="AY107" s="890"/>
      <c r="AZ107" s="890"/>
      <c r="BA107" s="890"/>
      <c r="BB107" s="890"/>
      <c r="BC107" s="890"/>
      <c r="BD107" s="1447" t="s">
        <v>5601</v>
      </c>
      <c r="BE107" s="890"/>
      <c r="BF107" s="1402" t="s">
        <v>5601</v>
      </c>
      <c r="BG107" s="890"/>
      <c r="BH107" s="1408" t="s">
        <v>5601</v>
      </c>
      <c r="BI107" s="890"/>
      <c r="BJ107" s="1411" t="s">
        <v>5601</v>
      </c>
      <c r="BK107" s="890"/>
      <c r="BL107" s="890"/>
      <c r="BM107" s="890"/>
      <c r="BN107" s="1441" t="s">
        <v>5601</v>
      </c>
      <c r="BO107" s="890"/>
      <c r="BP107" s="1405" t="s">
        <v>5601</v>
      </c>
      <c r="BQ107" s="890"/>
      <c r="BR107" s="1369" t="s">
        <v>5601</v>
      </c>
      <c r="BS107" s="890"/>
      <c r="BT107" s="890"/>
      <c r="BV107" s="890"/>
      <c r="BW107" s="890"/>
      <c r="BX107" s="890"/>
      <c r="BY107" s="891"/>
      <c r="BZ107" s="890"/>
      <c r="CA107" s="890"/>
      <c r="CB107" s="890"/>
      <c r="CD107" s="890"/>
      <c r="CE107" s="893">
        <v>1</v>
      </c>
    </row>
    <row r="108" spans="1:83" s="904" customFormat="1" ht="18" customHeight="1" x14ac:dyDescent="0.25">
      <c r="B108" s="890"/>
      <c r="C108" s="890"/>
      <c r="D108" s="890"/>
      <c r="E108" s="890"/>
      <c r="F108" s="890"/>
      <c r="G108" s="890"/>
      <c r="H108" s="890"/>
      <c r="I108" s="890"/>
      <c r="J108" s="890"/>
      <c r="K108" s="890"/>
      <c r="L108" s="890"/>
      <c r="M108" s="890"/>
      <c r="N108" s="890"/>
      <c r="O108" s="890"/>
      <c r="P108" s="890"/>
      <c r="Q108" s="890"/>
      <c r="R108" s="890"/>
      <c r="S108" s="890"/>
      <c r="T108" s="891"/>
      <c r="U108" s="890"/>
      <c r="V108" s="891"/>
      <c r="W108" s="890"/>
      <c r="X108" s="891"/>
      <c r="Y108" s="890"/>
      <c r="Z108" s="890"/>
      <c r="AA108" s="890"/>
      <c r="AB108" s="890"/>
      <c r="AC108" s="890"/>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0"/>
      <c r="AY108" s="890"/>
      <c r="AZ108" s="890"/>
      <c r="BA108" s="890"/>
      <c r="BB108" s="890"/>
      <c r="BC108" s="890"/>
      <c r="BD108" s="890"/>
      <c r="BE108" s="890"/>
      <c r="BF108" s="890"/>
      <c r="BG108" s="890"/>
      <c r="BH108" s="890"/>
      <c r="BI108" s="890"/>
      <c r="BJ108" s="890"/>
      <c r="BK108" s="890"/>
      <c r="BL108" s="890"/>
      <c r="BM108" s="890"/>
      <c r="BN108" s="890"/>
      <c r="BO108" s="890"/>
      <c r="BP108" s="890"/>
      <c r="BQ108" s="890"/>
      <c r="BR108" s="890"/>
      <c r="BS108" s="890"/>
      <c r="BT108" s="890"/>
      <c r="BV108" s="890"/>
      <c r="BW108" s="890"/>
      <c r="BX108" s="890"/>
      <c r="BY108" s="891"/>
      <c r="BZ108" s="890"/>
      <c r="CA108" s="890"/>
      <c r="CB108" s="890"/>
      <c r="CD108" s="890"/>
      <c r="CE108" s="893"/>
    </row>
    <row r="109" spans="1:83" s="904" customFormat="1" x14ac:dyDescent="0.25">
      <c r="B109" s="1445" t="s">
        <v>6553</v>
      </c>
      <c r="C109" s="890"/>
      <c r="D109" s="1400" t="s">
        <v>6008</v>
      </c>
      <c r="E109" s="890"/>
      <c r="F109" s="1406" t="s">
        <v>6009</v>
      </c>
      <c r="G109" s="890"/>
      <c r="H109" s="1409" t="s">
        <v>6010</v>
      </c>
      <c r="I109" s="890"/>
      <c r="J109" s="890"/>
      <c r="K109" s="890"/>
      <c r="L109" s="910"/>
      <c r="M109" s="890"/>
      <c r="N109" s="1403" t="s">
        <v>6392</v>
      </c>
      <c r="O109" s="890"/>
      <c r="P109" s="1367" t="s">
        <v>6393</v>
      </c>
      <c r="Q109" s="890"/>
      <c r="R109" s="890"/>
      <c r="S109" s="890"/>
      <c r="T109" s="891"/>
      <c r="U109" s="890"/>
      <c r="V109" s="891"/>
      <c r="W109" s="890"/>
      <c r="X109" s="891"/>
      <c r="Y109" s="890"/>
      <c r="Z109" s="890"/>
      <c r="AA109" s="890"/>
      <c r="AB109" s="890"/>
      <c r="AC109" s="890"/>
      <c r="AD109" s="1445" t="s">
        <v>6394</v>
      </c>
      <c r="AE109" s="890"/>
      <c r="AF109" s="1400" t="s">
        <v>6011</v>
      </c>
      <c r="AG109" s="890"/>
      <c r="AH109" s="1406" t="s">
        <v>6012</v>
      </c>
      <c r="AI109" s="890"/>
      <c r="AJ109" s="1409" t="s">
        <v>6013</v>
      </c>
      <c r="AK109" s="890"/>
      <c r="AL109" s="890"/>
      <c r="AM109" s="890"/>
      <c r="AN109" s="910" t="s">
        <v>6395</v>
      </c>
      <c r="AO109" s="890"/>
      <c r="AP109" s="1403" t="s">
        <v>6396</v>
      </c>
      <c r="AQ109" s="890"/>
      <c r="AR109" s="1367" t="s">
        <v>6397</v>
      </c>
      <c r="AS109" s="890"/>
      <c r="AT109" s="890"/>
      <c r="AU109" s="890"/>
      <c r="AV109" s="890"/>
      <c r="AW109" s="890"/>
      <c r="AX109" s="890"/>
      <c r="AY109" s="890"/>
      <c r="AZ109" s="890"/>
      <c r="BA109" s="890"/>
      <c r="BB109" s="890"/>
      <c r="BC109" s="890"/>
      <c r="BD109" s="1445" t="s">
        <v>6398</v>
      </c>
      <c r="BE109" s="890"/>
      <c r="BF109" s="1400" t="s">
        <v>6014</v>
      </c>
      <c r="BG109" s="890"/>
      <c r="BH109" s="1406" t="s">
        <v>6015</v>
      </c>
      <c r="BI109" s="890"/>
      <c r="BJ109" s="1409" t="s">
        <v>6016</v>
      </c>
      <c r="BK109" s="890"/>
      <c r="BL109" s="890"/>
      <c r="BM109" s="890"/>
      <c r="BN109" s="910" t="s">
        <v>6399</v>
      </c>
      <c r="BO109" s="890"/>
      <c r="BP109" s="1403" t="s">
        <v>6400</v>
      </c>
      <c r="BQ109" s="890"/>
      <c r="BR109" s="1367" t="s">
        <v>6401</v>
      </c>
      <c r="BS109" s="890"/>
      <c r="BT109" s="890"/>
      <c r="BV109" s="890"/>
      <c r="BW109" s="890"/>
      <c r="BX109" s="890"/>
      <c r="BY109" s="891"/>
      <c r="BZ109" s="890"/>
      <c r="CA109" s="890"/>
      <c r="CB109" s="890"/>
      <c r="CD109" s="890"/>
      <c r="CE109" s="893">
        <v>1</v>
      </c>
    </row>
    <row r="110" spans="1:83" s="904" customFormat="1" x14ac:dyDescent="0.25">
      <c r="B110" s="1446"/>
      <c r="C110" s="890"/>
      <c r="D110" s="1401"/>
      <c r="E110" s="890"/>
      <c r="F110" s="1407"/>
      <c r="G110" s="890"/>
      <c r="H110" s="1410"/>
      <c r="I110" s="890"/>
      <c r="J110" s="890"/>
      <c r="K110" s="890"/>
      <c r="L110" s="910"/>
      <c r="M110" s="890"/>
      <c r="N110" s="1404"/>
      <c r="O110" s="890"/>
      <c r="P110" s="1368"/>
      <c r="Q110" s="890"/>
      <c r="R110" s="890"/>
      <c r="S110" s="890"/>
      <c r="T110" s="891"/>
      <c r="U110" s="890"/>
      <c r="V110" s="891"/>
      <c r="W110" s="890"/>
      <c r="X110" s="891"/>
      <c r="Y110" s="890"/>
      <c r="Z110" s="890"/>
      <c r="AA110" s="890"/>
      <c r="AB110" s="890"/>
      <c r="AC110" s="890"/>
      <c r="AD110" s="1446" t="s">
        <v>5601</v>
      </c>
      <c r="AE110" s="890"/>
      <c r="AF110" s="1401" t="s">
        <v>5601</v>
      </c>
      <c r="AG110" s="890"/>
      <c r="AH110" s="1407" t="s">
        <v>5601</v>
      </c>
      <c r="AI110" s="890"/>
      <c r="AJ110" s="1410" t="s">
        <v>5601</v>
      </c>
      <c r="AK110" s="890"/>
      <c r="AL110" s="890"/>
      <c r="AM110" s="890"/>
      <c r="AN110" s="910" t="s">
        <v>5601</v>
      </c>
      <c r="AO110" s="890"/>
      <c r="AP110" s="1404" t="s">
        <v>5601</v>
      </c>
      <c r="AQ110" s="890"/>
      <c r="AR110" s="1368" t="s">
        <v>5601</v>
      </c>
      <c r="AS110" s="890"/>
      <c r="AT110" s="890"/>
      <c r="AU110" s="890"/>
      <c r="AV110" s="890"/>
      <c r="AW110" s="890"/>
      <c r="AX110" s="890"/>
      <c r="AY110" s="890"/>
      <c r="AZ110" s="890"/>
      <c r="BA110" s="890"/>
      <c r="BB110" s="890"/>
      <c r="BC110" s="890"/>
      <c r="BD110" s="1446" t="s">
        <v>5601</v>
      </c>
      <c r="BE110" s="890"/>
      <c r="BF110" s="1401" t="s">
        <v>5601</v>
      </c>
      <c r="BG110" s="890"/>
      <c r="BH110" s="1407" t="s">
        <v>5601</v>
      </c>
      <c r="BI110" s="890"/>
      <c r="BJ110" s="1410" t="s">
        <v>5601</v>
      </c>
      <c r="BK110" s="890"/>
      <c r="BL110" s="890"/>
      <c r="BM110" s="890"/>
      <c r="BN110" s="910" t="s">
        <v>5601</v>
      </c>
      <c r="BO110" s="890"/>
      <c r="BP110" s="1404" t="s">
        <v>5601</v>
      </c>
      <c r="BQ110" s="890"/>
      <c r="BR110" s="1368" t="s">
        <v>5601</v>
      </c>
      <c r="BS110" s="890"/>
      <c r="BT110" s="890"/>
      <c r="BV110" s="890"/>
      <c r="BW110" s="890"/>
      <c r="BX110" s="890"/>
      <c r="BY110" s="891"/>
      <c r="BZ110" s="890"/>
      <c r="CA110" s="890"/>
      <c r="CB110" s="890"/>
      <c r="CD110" s="890"/>
      <c r="CE110" s="893">
        <v>1</v>
      </c>
    </row>
    <row r="111" spans="1:83" s="904" customFormat="1" ht="15" customHeight="1" x14ac:dyDescent="0.25">
      <c r="B111" s="1447"/>
      <c r="C111" s="890"/>
      <c r="D111" s="1402"/>
      <c r="E111" s="890"/>
      <c r="F111" s="1408"/>
      <c r="G111" s="890"/>
      <c r="H111" s="1411"/>
      <c r="I111" s="890"/>
      <c r="J111" s="890"/>
      <c r="K111" s="890"/>
      <c r="L111" s="910"/>
      <c r="M111" s="890"/>
      <c r="N111" s="1405"/>
      <c r="O111" s="890"/>
      <c r="P111" s="1369"/>
      <c r="Q111" s="890"/>
      <c r="R111" s="890"/>
      <c r="S111" s="890"/>
      <c r="T111" s="891"/>
      <c r="U111" s="890"/>
      <c r="V111" s="891"/>
      <c r="W111" s="890"/>
      <c r="X111" s="891"/>
      <c r="Y111" s="890"/>
      <c r="Z111" s="890"/>
      <c r="AA111" s="890"/>
      <c r="AB111" s="890"/>
      <c r="AC111" s="890"/>
      <c r="AD111" s="1447" t="s">
        <v>5601</v>
      </c>
      <c r="AE111" s="890"/>
      <c r="AF111" s="1402" t="s">
        <v>5601</v>
      </c>
      <c r="AG111" s="890"/>
      <c r="AH111" s="1408" t="s">
        <v>5601</v>
      </c>
      <c r="AI111" s="890"/>
      <c r="AJ111" s="1411" t="s">
        <v>5601</v>
      </c>
      <c r="AK111" s="890"/>
      <c r="AL111" s="890"/>
      <c r="AM111" s="890"/>
      <c r="AN111" s="910" t="s">
        <v>5601</v>
      </c>
      <c r="AO111" s="890"/>
      <c r="AP111" s="1405" t="s">
        <v>5601</v>
      </c>
      <c r="AQ111" s="890"/>
      <c r="AR111" s="1369" t="s">
        <v>5601</v>
      </c>
      <c r="AS111" s="890"/>
      <c r="AT111" s="890"/>
      <c r="AU111" s="890"/>
      <c r="AV111" s="890"/>
      <c r="AW111" s="890"/>
      <c r="AX111" s="890"/>
      <c r="AY111" s="890"/>
      <c r="AZ111" s="890"/>
      <c r="BA111" s="890"/>
      <c r="BB111" s="890"/>
      <c r="BC111" s="890"/>
      <c r="BD111" s="1447" t="s">
        <v>5601</v>
      </c>
      <c r="BE111" s="890"/>
      <c r="BF111" s="1402" t="s">
        <v>5601</v>
      </c>
      <c r="BG111" s="890"/>
      <c r="BH111" s="1408" t="s">
        <v>5601</v>
      </c>
      <c r="BI111" s="890"/>
      <c r="BJ111" s="1411" t="s">
        <v>5601</v>
      </c>
      <c r="BK111" s="890"/>
      <c r="BL111" s="890"/>
      <c r="BM111" s="890"/>
      <c r="BN111" s="910"/>
      <c r="BO111" s="890"/>
      <c r="BP111" s="1405" t="s">
        <v>5601</v>
      </c>
      <c r="BQ111" s="890"/>
      <c r="BR111" s="1369" t="s">
        <v>5601</v>
      </c>
      <c r="BS111" s="890"/>
      <c r="BT111" s="890"/>
      <c r="BV111" s="890"/>
      <c r="BW111" s="890"/>
      <c r="BX111" s="890"/>
      <c r="BY111" s="891"/>
      <c r="BZ111" s="890"/>
      <c r="CA111" s="890"/>
      <c r="CB111" s="890"/>
      <c r="CD111" s="890"/>
      <c r="CE111" s="893">
        <v>1</v>
      </c>
    </row>
    <row r="112" spans="1:83" s="904" customFormat="1" ht="18" customHeight="1" x14ac:dyDescent="0.25">
      <c r="B112" s="890"/>
      <c r="C112" s="890"/>
      <c r="D112" s="890"/>
      <c r="E112" s="890"/>
      <c r="F112" s="890"/>
      <c r="G112" s="890"/>
      <c r="H112" s="890"/>
      <c r="I112" s="890"/>
      <c r="J112" s="890"/>
      <c r="K112" s="890"/>
      <c r="L112" s="910"/>
      <c r="M112" s="890"/>
      <c r="N112" s="890"/>
      <c r="O112" s="890"/>
      <c r="P112" s="890"/>
      <c r="Q112" s="890"/>
      <c r="R112" s="890"/>
      <c r="S112" s="890"/>
      <c r="T112" s="891"/>
      <c r="U112" s="890"/>
      <c r="V112" s="891"/>
      <c r="W112" s="890"/>
      <c r="X112" s="891"/>
      <c r="Y112" s="890"/>
      <c r="Z112" s="890"/>
      <c r="AA112" s="890"/>
      <c r="AB112" s="890"/>
      <c r="AC112" s="890"/>
      <c r="AD112" s="890"/>
      <c r="AE112" s="890"/>
      <c r="AF112" s="890"/>
      <c r="AG112" s="890"/>
      <c r="AH112" s="890"/>
      <c r="AI112" s="890"/>
      <c r="AJ112" s="890"/>
      <c r="AK112" s="890"/>
      <c r="AL112" s="890"/>
      <c r="AM112" s="890"/>
      <c r="AN112" s="910"/>
      <c r="AO112" s="890"/>
      <c r="AP112" s="890"/>
      <c r="AQ112" s="890"/>
      <c r="AR112" s="890"/>
      <c r="AS112" s="890"/>
      <c r="AT112" s="890"/>
      <c r="AU112" s="890"/>
      <c r="AV112" s="890"/>
      <c r="AW112" s="890"/>
      <c r="AX112" s="890"/>
      <c r="AY112" s="890"/>
      <c r="AZ112" s="890"/>
      <c r="BA112" s="890"/>
      <c r="BB112" s="890"/>
      <c r="BC112" s="890"/>
      <c r="BD112" s="890"/>
      <c r="BE112" s="890"/>
      <c r="BF112" s="890"/>
      <c r="BG112" s="890"/>
      <c r="BH112" s="890"/>
      <c r="BI112" s="890"/>
      <c r="BJ112" s="890"/>
      <c r="BK112" s="890"/>
      <c r="BL112" s="890"/>
      <c r="BM112" s="890"/>
      <c r="BN112" s="910"/>
      <c r="BO112" s="890"/>
      <c r="BP112" s="890"/>
      <c r="BQ112" s="890"/>
      <c r="BR112" s="890"/>
      <c r="BS112" s="890"/>
      <c r="BT112" s="890"/>
      <c r="BV112" s="890"/>
      <c r="BW112" s="890"/>
      <c r="BX112" s="890"/>
      <c r="BY112" s="891"/>
      <c r="BZ112" s="890"/>
      <c r="CA112" s="890"/>
      <c r="CB112" s="890"/>
      <c r="CD112" s="890"/>
      <c r="CE112" s="893"/>
    </row>
    <row r="113" spans="2:83" s="904" customFormat="1" x14ac:dyDescent="0.25">
      <c r="B113" s="1445" t="s">
        <v>6554</v>
      </c>
      <c r="C113" s="890"/>
      <c r="D113" s="1400" t="s">
        <v>6017</v>
      </c>
      <c r="E113" s="890"/>
      <c r="F113" s="1406" t="s">
        <v>6015</v>
      </c>
      <c r="G113" s="890"/>
      <c r="H113" s="1409" t="s">
        <v>6018</v>
      </c>
      <c r="I113" s="890"/>
      <c r="J113" s="890"/>
      <c r="K113" s="890"/>
      <c r="L113" s="910"/>
      <c r="M113" s="890"/>
      <c r="N113" s="1403" t="s">
        <v>6402</v>
      </c>
      <c r="O113" s="890"/>
      <c r="P113" s="1367" t="s">
        <v>6403</v>
      </c>
      <c r="Q113" s="890"/>
      <c r="R113" s="890"/>
      <c r="S113" s="890"/>
      <c r="T113" s="891"/>
      <c r="U113" s="890"/>
      <c r="V113" s="891"/>
      <c r="W113" s="890"/>
      <c r="X113" s="891"/>
      <c r="Y113" s="890"/>
      <c r="Z113" s="890"/>
      <c r="AA113" s="890"/>
      <c r="AB113" s="890"/>
      <c r="AC113" s="890"/>
      <c r="AD113" s="1445" t="s">
        <v>6404</v>
      </c>
      <c r="AE113" s="890"/>
      <c r="AF113" s="1400" t="s">
        <v>6019</v>
      </c>
      <c r="AG113" s="890"/>
      <c r="AH113" s="1406" t="s">
        <v>6020</v>
      </c>
      <c r="AI113" s="890"/>
      <c r="AJ113" s="1409" t="s">
        <v>6021</v>
      </c>
      <c r="AK113" s="890"/>
      <c r="AL113" s="890"/>
      <c r="AM113" s="890"/>
      <c r="AN113" s="910"/>
      <c r="AO113" s="890"/>
      <c r="AP113" s="1403" t="s">
        <v>6405</v>
      </c>
      <c r="AQ113" s="890"/>
      <c r="AR113" s="1367" t="s">
        <v>6406</v>
      </c>
      <c r="AS113" s="890"/>
      <c r="AT113" s="890"/>
      <c r="AU113" s="890"/>
      <c r="AV113" s="890"/>
      <c r="AW113" s="890"/>
      <c r="AX113" s="890"/>
      <c r="AY113" s="890"/>
      <c r="AZ113" s="890"/>
      <c r="BA113" s="890"/>
      <c r="BB113" s="890"/>
      <c r="BC113" s="890"/>
      <c r="BD113" s="1445" t="s">
        <v>6407</v>
      </c>
      <c r="BE113" s="890"/>
      <c r="BF113" s="1400" t="s">
        <v>6022</v>
      </c>
      <c r="BG113" s="890"/>
      <c r="BH113" s="1406" t="s">
        <v>6023</v>
      </c>
      <c r="BI113" s="890"/>
      <c r="BJ113" s="1409" t="s">
        <v>6024</v>
      </c>
      <c r="BK113" s="890"/>
      <c r="BL113" s="890"/>
      <c r="BM113" s="890"/>
      <c r="BN113" s="910"/>
      <c r="BO113" s="890"/>
      <c r="BP113" s="1403" t="s">
        <v>6408</v>
      </c>
      <c r="BQ113" s="890"/>
      <c r="BR113" s="1367" t="s">
        <v>6409</v>
      </c>
      <c r="BS113" s="890"/>
      <c r="BT113" s="890"/>
      <c r="BV113" s="890"/>
      <c r="BW113" s="890"/>
      <c r="BX113" s="890"/>
      <c r="BY113" s="891"/>
      <c r="BZ113" s="890"/>
      <c r="CA113" s="890"/>
      <c r="CB113" s="890"/>
      <c r="CD113" s="890"/>
      <c r="CE113" s="893">
        <v>1</v>
      </c>
    </row>
    <row r="114" spans="2:83" s="904" customFormat="1" x14ac:dyDescent="0.25">
      <c r="B114" s="1446"/>
      <c r="C114" s="890"/>
      <c r="D114" s="1401"/>
      <c r="E114" s="890"/>
      <c r="F114" s="1407"/>
      <c r="G114" s="890"/>
      <c r="H114" s="1410"/>
      <c r="I114" s="890"/>
      <c r="J114" s="890"/>
      <c r="K114" s="890"/>
      <c r="L114" s="910"/>
      <c r="M114" s="890"/>
      <c r="N114" s="1404"/>
      <c r="O114" s="890"/>
      <c r="P114" s="1368"/>
      <c r="Q114" s="890"/>
      <c r="R114" s="890"/>
      <c r="S114" s="890"/>
      <c r="T114" s="891"/>
      <c r="U114" s="890"/>
      <c r="V114" s="891"/>
      <c r="W114" s="890"/>
      <c r="X114" s="891"/>
      <c r="Y114" s="890"/>
      <c r="Z114" s="890"/>
      <c r="AA114" s="890"/>
      <c r="AB114" s="890"/>
      <c r="AC114" s="890"/>
      <c r="AD114" s="1446" t="s">
        <v>5601</v>
      </c>
      <c r="AE114" s="890"/>
      <c r="AF114" s="1401" t="s">
        <v>5601</v>
      </c>
      <c r="AG114" s="890"/>
      <c r="AH114" s="1407" t="s">
        <v>5601</v>
      </c>
      <c r="AI114" s="890"/>
      <c r="AJ114" s="1410" t="s">
        <v>5601</v>
      </c>
      <c r="AK114" s="890"/>
      <c r="AL114" s="890"/>
      <c r="AM114" s="890"/>
      <c r="AN114" s="910"/>
      <c r="AO114" s="890"/>
      <c r="AP114" s="1404" t="s">
        <v>5601</v>
      </c>
      <c r="AQ114" s="890"/>
      <c r="AR114" s="1368" t="s">
        <v>5601</v>
      </c>
      <c r="AS114" s="890"/>
      <c r="AT114" s="890"/>
      <c r="AU114" s="890"/>
      <c r="AV114" s="890"/>
      <c r="AW114" s="890"/>
      <c r="AX114" s="890"/>
      <c r="AY114" s="890"/>
      <c r="AZ114" s="890"/>
      <c r="BA114" s="890"/>
      <c r="BB114" s="890"/>
      <c r="BC114" s="890"/>
      <c r="BD114" s="1446" t="s">
        <v>5601</v>
      </c>
      <c r="BE114" s="890"/>
      <c r="BF114" s="1401" t="s">
        <v>5601</v>
      </c>
      <c r="BG114" s="890"/>
      <c r="BH114" s="1407" t="s">
        <v>5601</v>
      </c>
      <c r="BI114" s="890"/>
      <c r="BJ114" s="1410" t="s">
        <v>5601</v>
      </c>
      <c r="BK114" s="890"/>
      <c r="BL114" s="890"/>
      <c r="BM114" s="890"/>
      <c r="BN114" s="910"/>
      <c r="BO114" s="890"/>
      <c r="BP114" s="1404" t="s">
        <v>5601</v>
      </c>
      <c r="BQ114" s="890"/>
      <c r="BR114" s="1368" t="s">
        <v>5601</v>
      </c>
      <c r="BS114" s="890"/>
      <c r="BT114" s="890"/>
      <c r="BV114" s="890"/>
      <c r="BW114" s="890"/>
      <c r="BX114" s="890"/>
      <c r="BY114" s="891"/>
      <c r="BZ114" s="890"/>
      <c r="CA114" s="890"/>
      <c r="CB114" s="890"/>
      <c r="CD114" s="890"/>
      <c r="CE114" s="893">
        <v>1</v>
      </c>
    </row>
    <row r="115" spans="2:83" s="904" customFormat="1" ht="15" customHeight="1" x14ac:dyDescent="0.25">
      <c r="B115" s="1447"/>
      <c r="C115" s="890"/>
      <c r="D115" s="1402"/>
      <c r="E115" s="890"/>
      <c r="F115" s="1408"/>
      <c r="G115" s="890"/>
      <c r="H115" s="1411"/>
      <c r="I115" s="890"/>
      <c r="J115" s="890"/>
      <c r="K115" s="890"/>
      <c r="L115" s="910"/>
      <c r="M115" s="890"/>
      <c r="N115" s="1405"/>
      <c r="O115" s="890"/>
      <c r="P115" s="1369"/>
      <c r="Q115" s="890"/>
      <c r="R115" s="890"/>
      <c r="S115" s="890"/>
      <c r="T115" s="891"/>
      <c r="U115" s="890"/>
      <c r="V115" s="891"/>
      <c r="W115" s="890"/>
      <c r="X115" s="891"/>
      <c r="Y115" s="890"/>
      <c r="Z115" s="890"/>
      <c r="AA115" s="890"/>
      <c r="AB115" s="890"/>
      <c r="AC115" s="890"/>
      <c r="AD115" s="1447" t="s">
        <v>5601</v>
      </c>
      <c r="AE115" s="890"/>
      <c r="AF115" s="1402" t="s">
        <v>5601</v>
      </c>
      <c r="AG115" s="890"/>
      <c r="AH115" s="1408" t="s">
        <v>5601</v>
      </c>
      <c r="AI115" s="890"/>
      <c r="AJ115" s="1411" t="s">
        <v>5601</v>
      </c>
      <c r="AK115" s="890"/>
      <c r="AL115" s="890"/>
      <c r="AM115" s="890"/>
      <c r="AN115" s="910"/>
      <c r="AO115" s="890"/>
      <c r="AP115" s="1405" t="s">
        <v>5601</v>
      </c>
      <c r="AQ115" s="890"/>
      <c r="AR115" s="1369" t="s">
        <v>5601</v>
      </c>
      <c r="AS115" s="890"/>
      <c r="AT115" s="890"/>
      <c r="AU115" s="890"/>
      <c r="AV115" s="890"/>
      <c r="AW115" s="890"/>
      <c r="AX115" s="890"/>
      <c r="AY115" s="890"/>
      <c r="AZ115" s="890"/>
      <c r="BA115" s="890"/>
      <c r="BB115" s="890"/>
      <c r="BC115" s="890"/>
      <c r="BD115" s="1447" t="s">
        <v>5601</v>
      </c>
      <c r="BE115" s="890"/>
      <c r="BF115" s="1402" t="s">
        <v>5601</v>
      </c>
      <c r="BG115" s="890"/>
      <c r="BH115" s="1408" t="s">
        <v>5601</v>
      </c>
      <c r="BI115" s="890"/>
      <c r="BJ115" s="1411" t="s">
        <v>5601</v>
      </c>
      <c r="BK115" s="890"/>
      <c r="BL115" s="890"/>
      <c r="BM115" s="890"/>
      <c r="BN115" s="910"/>
      <c r="BO115" s="890"/>
      <c r="BP115" s="1405" t="s">
        <v>5601</v>
      </c>
      <c r="BQ115" s="890"/>
      <c r="BR115" s="1369" t="s">
        <v>5601</v>
      </c>
      <c r="BS115" s="890"/>
      <c r="BT115" s="890"/>
      <c r="BV115" s="890"/>
      <c r="BW115" s="890"/>
      <c r="BX115" s="890"/>
      <c r="BY115" s="891"/>
      <c r="BZ115" s="890"/>
      <c r="CA115" s="890"/>
      <c r="CB115" s="890"/>
      <c r="CD115" s="890"/>
      <c r="CE115" s="893">
        <v>1</v>
      </c>
    </row>
    <row r="116" spans="2:83" s="904" customFormat="1" ht="18" customHeight="1" x14ac:dyDescent="0.25">
      <c r="B116" s="890"/>
      <c r="C116" s="890"/>
      <c r="D116" s="890"/>
      <c r="E116" s="890"/>
      <c r="F116" s="890"/>
      <c r="G116" s="890"/>
      <c r="H116" s="890"/>
      <c r="I116" s="890"/>
      <c r="J116" s="890"/>
      <c r="K116" s="890"/>
      <c r="L116" s="910"/>
      <c r="M116" s="890"/>
      <c r="N116" s="890"/>
      <c r="O116" s="890"/>
      <c r="P116" s="890"/>
      <c r="Q116" s="890"/>
      <c r="R116" s="890"/>
      <c r="S116" s="890"/>
      <c r="T116" s="891"/>
      <c r="U116" s="890"/>
      <c r="V116" s="891"/>
      <c r="W116" s="890"/>
      <c r="X116" s="891"/>
      <c r="Y116" s="890"/>
      <c r="Z116" s="890"/>
      <c r="AA116" s="890"/>
      <c r="AB116" s="890"/>
      <c r="AC116" s="890"/>
      <c r="AD116" s="890"/>
      <c r="AE116" s="890"/>
      <c r="AF116" s="890"/>
      <c r="AG116" s="890"/>
      <c r="AH116" s="890"/>
      <c r="AI116" s="890"/>
      <c r="AJ116" s="890"/>
      <c r="AK116" s="890"/>
      <c r="AL116" s="890"/>
      <c r="AM116" s="890"/>
      <c r="AN116" s="910"/>
      <c r="AO116" s="890"/>
      <c r="AP116" s="890"/>
      <c r="AQ116" s="890"/>
      <c r="AR116" s="890"/>
      <c r="AS116" s="890"/>
      <c r="AT116" s="890"/>
      <c r="AU116" s="890"/>
      <c r="AV116" s="890"/>
      <c r="AW116" s="890"/>
      <c r="AX116" s="890"/>
      <c r="AY116" s="890"/>
      <c r="AZ116" s="890"/>
      <c r="BA116" s="890"/>
      <c r="BB116" s="890"/>
      <c r="BC116" s="890"/>
      <c r="BD116" s="890"/>
      <c r="BE116" s="890"/>
      <c r="BF116" s="890"/>
      <c r="BG116" s="890"/>
      <c r="BH116" s="890"/>
      <c r="BI116" s="890"/>
      <c r="BJ116" s="890"/>
      <c r="BK116" s="890"/>
      <c r="BL116" s="890"/>
      <c r="BM116" s="890"/>
      <c r="BN116" s="910"/>
      <c r="BO116" s="890"/>
      <c r="BP116" s="890"/>
      <c r="BQ116" s="890"/>
      <c r="BR116" s="890"/>
      <c r="BS116" s="890"/>
      <c r="BT116" s="890"/>
      <c r="BV116" s="890"/>
      <c r="BW116" s="890"/>
      <c r="BX116" s="890"/>
      <c r="BY116" s="891"/>
      <c r="BZ116" s="890"/>
      <c r="CA116" s="890"/>
      <c r="CB116" s="890"/>
      <c r="CD116" s="890"/>
      <c r="CE116" s="893"/>
    </row>
    <row r="117" spans="2:83" s="904" customFormat="1" x14ac:dyDescent="0.25">
      <c r="B117" s="1445" t="s">
        <v>6555</v>
      </c>
      <c r="C117" s="890"/>
      <c r="D117" s="1400" t="s">
        <v>6025</v>
      </c>
      <c r="E117" s="890"/>
      <c r="F117" s="1406" t="s">
        <v>6026</v>
      </c>
      <c r="G117" s="890"/>
      <c r="H117" s="1409" t="s">
        <v>6027</v>
      </c>
      <c r="I117" s="890"/>
      <c r="J117" s="890"/>
      <c r="K117" s="890"/>
      <c r="L117" s="910"/>
      <c r="M117" s="890"/>
      <c r="N117" s="1403" t="s">
        <v>6410</v>
      </c>
      <c r="O117" s="890"/>
      <c r="P117" s="1367" t="s">
        <v>6411</v>
      </c>
      <c r="Q117" s="890"/>
      <c r="R117" s="890"/>
      <c r="S117" s="890"/>
      <c r="T117" s="891"/>
      <c r="U117" s="890"/>
      <c r="V117" s="891"/>
      <c r="W117" s="890"/>
      <c r="X117" s="891"/>
      <c r="Y117" s="890"/>
      <c r="Z117" s="890"/>
      <c r="AA117" s="890"/>
      <c r="AB117" s="890"/>
      <c r="AC117" s="890"/>
      <c r="AD117" s="1445" t="s">
        <v>6412</v>
      </c>
      <c r="AE117" s="890"/>
      <c r="AF117" s="1400" t="s">
        <v>6028</v>
      </c>
      <c r="AG117" s="890"/>
      <c r="AH117" s="1406" t="s">
        <v>6029</v>
      </c>
      <c r="AI117" s="890"/>
      <c r="AJ117" s="1409" t="s">
        <v>6030</v>
      </c>
      <c r="AK117" s="890"/>
      <c r="AL117" s="890"/>
      <c r="AM117" s="890"/>
      <c r="AN117" s="910"/>
      <c r="AO117" s="890"/>
      <c r="AP117" s="1403" t="s">
        <v>6413</v>
      </c>
      <c r="AQ117" s="890"/>
      <c r="AR117" s="1367" t="s">
        <v>6414</v>
      </c>
      <c r="AS117" s="890"/>
      <c r="AT117" s="890"/>
      <c r="AU117" s="890"/>
      <c r="AV117" s="890"/>
      <c r="AW117" s="890"/>
      <c r="AX117" s="890"/>
      <c r="AY117" s="890"/>
      <c r="AZ117" s="890"/>
      <c r="BA117" s="890"/>
      <c r="BB117" s="890"/>
      <c r="BC117" s="890"/>
      <c r="BD117" s="1445" t="s">
        <v>6415</v>
      </c>
      <c r="BE117" s="890"/>
      <c r="BF117" s="1400" t="s">
        <v>6031</v>
      </c>
      <c r="BG117" s="890"/>
      <c r="BH117" s="1406" t="s">
        <v>6032</v>
      </c>
      <c r="BI117" s="890"/>
      <c r="BJ117" s="1409" t="s">
        <v>6033</v>
      </c>
      <c r="BK117" s="890"/>
      <c r="BL117" s="890"/>
      <c r="BM117" s="890"/>
      <c r="BN117" s="910"/>
      <c r="BO117" s="890"/>
      <c r="BP117" s="1403" t="s">
        <v>6416</v>
      </c>
      <c r="BQ117" s="890"/>
      <c r="BR117" s="1367" t="s">
        <v>6417</v>
      </c>
      <c r="BS117" s="890"/>
      <c r="BT117" s="890"/>
      <c r="BV117" s="890"/>
      <c r="BW117" s="890"/>
      <c r="BX117" s="890"/>
      <c r="BY117" s="891"/>
      <c r="BZ117" s="890"/>
      <c r="CA117" s="890"/>
      <c r="CB117" s="890"/>
      <c r="CD117" s="890"/>
      <c r="CE117" s="893">
        <v>1</v>
      </c>
    </row>
    <row r="118" spans="2:83" s="904" customFormat="1" x14ac:dyDescent="0.25">
      <c r="B118" s="1446"/>
      <c r="C118" s="890"/>
      <c r="D118" s="1401"/>
      <c r="E118" s="890"/>
      <c r="F118" s="1407"/>
      <c r="G118" s="890"/>
      <c r="H118" s="1410"/>
      <c r="I118" s="890"/>
      <c r="J118" s="890"/>
      <c r="K118" s="890"/>
      <c r="L118" s="910"/>
      <c r="M118" s="890"/>
      <c r="N118" s="1404"/>
      <c r="O118" s="890"/>
      <c r="P118" s="1368"/>
      <c r="Q118" s="890"/>
      <c r="R118" s="890"/>
      <c r="S118" s="890"/>
      <c r="T118" s="891"/>
      <c r="U118" s="890"/>
      <c r="V118" s="891"/>
      <c r="W118" s="890"/>
      <c r="X118" s="891"/>
      <c r="Y118" s="890"/>
      <c r="Z118" s="890"/>
      <c r="AA118" s="890"/>
      <c r="AB118" s="890"/>
      <c r="AC118" s="890"/>
      <c r="AD118" s="1446" t="s">
        <v>5601</v>
      </c>
      <c r="AE118" s="890"/>
      <c r="AF118" s="1401" t="s">
        <v>5601</v>
      </c>
      <c r="AG118" s="890"/>
      <c r="AH118" s="1407" t="s">
        <v>5601</v>
      </c>
      <c r="AI118" s="890"/>
      <c r="AJ118" s="1410" t="s">
        <v>5601</v>
      </c>
      <c r="AK118" s="890"/>
      <c r="AL118" s="890"/>
      <c r="AM118" s="890"/>
      <c r="AN118" s="910"/>
      <c r="AO118" s="890"/>
      <c r="AP118" s="1404" t="s">
        <v>5601</v>
      </c>
      <c r="AQ118" s="890"/>
      <c r="AR118" s="1368" t="s">
        <v>5601</v>
      </c>
      <c r="AS118" s="890"/>
      <c r="AT118" s="890"/>
      <c r="AU118" s="890"/>
      <c r="AV118" s="890"/>
      <c r="AW118" s="890"/>
      <c r="AX118" s="890"/>
      <c r="AY118" s="890"/>
      <c r="AZ118" s="890"/>
      <c r="BA118" s="890"/>
      <c r="BB118" s="890"/>
      <c r="BC118" s="890"/>
      <c r="BD118" s="1446" t="s">
        <v>5601</v>
      </c>
      <c r="BE118" s="890"/>
      <c r="BF118" s="1401" t="s">
        <v>5601</v>
      </c>
      <c r="BG118" s="890"/>
      <c r="BH118" s="1407" t="s">
        <v>5601</v>
      </c>
      <c r="BI118" s="890"/>
      <c r="BJ118" s="1410" t="s">
        <v>5601</v>
      </c>
      <c r="BK118" s="890"/>
      <c r="BL118" s="890"/>
      <c r="BM118" s="890"/>
      <c r="BN118" s="910"/>
      <c r="BO118" s="890"/>
      <c r="BP118" s="1404" t="s">
        <v>5601</v>
      </c>
      <c r="BQ118" s="890"/>
      <c r="BR118" s="1368" t="s">
        <v>5601</v>
      </c>
      <c r="BS118" s="890"/>
      <c r="BT118" s="890"/>
      <c r="BV118" s="890"/>
      <c r="BW118" s="890"/>
      <c r="BX118" s="890"/>
      <c r="BY118" s="891"/>
      <c r="BZ118" s="890"/>
      <c r="CA118" s="890"/>
      <c r="CB118" s="890"/>
      <c r="CD118" s="890"/>
      <c r="CE118" s="893">
        <v>1</v>
      </c>
    </row>
    <row r="119" spans="2:83" s="904" customFormat="1" ht="15" customHeight="1" x14ac:dyDescent="0.25">
      <c r="B119" s="1447"/>
      <c r="C119" s="890"/>
      <c r="D119" s="1402"/>
      <c r="E119" s="890"/>
      <c r="F119" s="1408"/>
      <c r="G119" s="890"/>
      <c r="H119" s="1411"/>
      <c r="I119" s="890"/>
      <c r="J119" s="890"/>
      <c r="K119" s="890"/>
      <c r="L119" s="910"/>
      <c r="M119" s="890"/>
      <c r="N119" s="1405"/>
      <c r="O119" s="890"/>
      <c r="P119" s="1369"/>
      <c r="Q119" s="890"/>
      <c r="R119" s="890"/>
      <c r="S119" s="890"/>
      <c r="T119" s="891"/>
      <c r="U119" s="890"/>
      <c r="V119" s="891"/>
      <c r="W119" s="890"/>
      <c r="X119" s="891"/>
      <c r="Y119" s="890"/>
      <c r="Z119" s="890"/>
      <c r="AA119" s="890"/>
      <c r="AB119" s="890"/>
      <c r="AC119" s="890"/>
      <c r="AD119" s="1447" t="s">
        <v>5601</v>
      </c>
      <c r="AE119" s="890"/>
      <c r="AF119" s="1402" t="s">
        <v>5601</v>
      </c>
      <c r="AG119" s="890"/>
      <c r="AH119" s="1408" t="s">
        <v>5601</v>
      </c>
      <c r="AI119" s="890"/>
      <c r="AJ119" s="1411" t="s">
        <v>5601</v>
      </c>
      <c r="AK119" s="890"/>
      <c r="AL119" s="890"/>
      <c r="AM119" s="890"/>
      <c r="AN119" s="910"/>
      <c r="AO119" s="890"/>
      <c r="AP119" s="1405" t="s">
        <v>5601</v>
      </c>
      <c r="AQ119" s="890"/>
      <c r="AR119" s="1369" t="s">
        <v>5601</v>
      </c>
      <c r="AS119" s="890"/>
      <c r="AT119" s="890"/>
      <c r="AU119" s="890"/>
      <c r="AV119" s="890"/>
      <c r="AW119" s="890"/>
      <c r="AX119" s="890"/>
      <c r="AY119" s="890"/>
      <c r="AZ119" s="890"/>
      <c r="BA119" s="890"/>
      <c r="BB119" s="890"/>
      <c r="BC119" s="890"/>
      <c r="BD119" s="1447" t="s">
        <v>5601</v>
      </c>
      <c r="BE119" s="890"/>
      <c r="BF119" s="1402" t="s">
        <v>5601</v>
      </c>
      <c r="BG119" s="890"/>
      <c r="BH119" s="1408" t="s">
        <v>5601</v>
      </c>
      <c r="BI119" s="890"/>
      <c r="BJ119" s="1411" t="s">
        <v>5601</v>
      </c>
      <c r="BK119" s="890"/>
      <c r="BL119" s="890"/>
      <c r="BM119" s="890"/>
      <c r="BN119" s="910"/>
      <c r="BO119" s="890"/>
      <c r="BP119" s="1405" t="s">
        <v>5601</v>
      </c>
      <c r="BQ119" s="890"/>
      <c r="BR119" s="1369" t="s">
        <v>5601</v>
      </c>
      <c r="BS119" s="890"/>
      <c r="BT119" s="890"/>
      <c r="BV119" s="890"/>
      <c r="BW119" s="890"/>
      <c r="BX119" s="890"/>
      <c r="BY119" s="891"/>
      <c r="BZ119" s="890"/>
      <c r="CA119" s="890"/>
      <c r="CB119" s="890"/>
      <c r="CD119" s="890"/>
      <c r="CE119" s="893">
        <v>1</v>
      </c>
    </row>
    <row r="120" spans="2:83" s="904" customFormat="1" ht="18" customHeight="1" x14ac:dyDescent="0.25">
      <c r="B120" s="890"/>
      <c r="C120" s="890"/>
      <c r="D120" s="890"/>
      <c r="E120" s="890"/>
      <c r="F120" s="890"/>
      <c r="G120" s="890"/>
      <c r="H120" s="890"/>
      <c r="I120" s="890"/>
      <c r="J120" s="890"/>
      <c r="K120" s="890"/>
      <c r="L120" s="910"/>
      <c r="M120" s="890"/>
      <c r="N120" s="890"/>
      <c r="O120" s="890"/>
      <c r="P120" s="890"/>
      <c r="Q120" s="890"/>
      <c r="R120" s="890"/>
      <c r="S120" s="890"/>
      <c r="T120" s="891"/>
      <c r="U120" s="890"/>
      <c r="V120" s="891"/>
      <c r="W120" s="890"/>
      <c r="X120" s="891"/>
      <c r="Y120" s="890"/>
      <c r="Z120" s="890"/>
      <c r="AA120" s="890"/>
      <c r="AB120" s="890"/>
      <c r="AC120" s="890"/>
      <c r="AD120" s="890"/>
      <c r="AE120" s="890"/>
      <c r="AF120" s="890"/>
      <c r="AG120" s="890"/>
      <c r="AH120" s="890"/>
      <c r="AI120" s="890"/>
      <c r="AJ120" s="890"/>
      <c r="AK120" s="890"/>
      <c r="AL120" s="890"/>
      <c r="AM120" s="890"/>
      <c r="AN120" s="910"/>
      <c r="AO120" s="890"/>
      <c r="AP120" s="890"/>
      <c r="AQ120" s="890"/>
      <c r="AR120" s="890"/>
      <c r="AS120" s="890"/>
      <c r="AT120" s="890"/>
      <c r="AU120" s="890"/>
      <c r="AV120" s="890"/>
      <c r="AW120" s="890"/>
      <c r="AX120" s="890"/>
      <c r="AY120" s="890"/>
      <c r="AZ120" s="890"/>
      <c r="BA120" s="890"/>
      <c r="BB120" s="890"/>
      <c r="BC120" s="890"/>
      <c r="BD120" s="890"/>
      <c r="BE120" s="890"/>
      <c r="BF120" s="890"/>
      <c r="BG120" s="890"/>
      <c r="BH120" s="890"/>
      <c r="BI120" s="890"/>
      <c r="BJ120" s="890"/>
      <c r="BK120" s="890"/>
      <c r="BL120" s="890"/>
      <c r="BM120" s="890"/>
      <c r="BN120" s="910"/>
      <c r="BO120" s="890"/>
      <c r="BP120" s="890"/>
      <c r="BQ120" s="890"/>
      <c r="BR120" s="890"/>
      <c r="BS120" s="890"/>
      <c r="BT120" s="890"/>
      <c r="BV120" s="890"/>
      <c r="BW120" s="890"/>
      <c r="BX120" s="890"/>
      <c r="BY120" s="891"/>
      <c r="BZ120" s="890"/>
      <c r="CA120" s="890"/>
      <c r="CB120" s="890"/>
      <c r="CD120" s="890"/>
      <c r="CE120" s="893"/>
    </row>
    <row r="121" spans="2:83" s="904" customFormat="1" x14ac:dyDescent="0.25">
      <c r="B121" s="1445" t="s">
        <v>6556</v>
      </c>
      <c r="C121" s="890"/>
      <c r="D121" s="1400" t="s">
        <v>6034</v>
      </c>
      <c r="E121" s="890"/>
      <c r="F121" s="1406" t="s">
        <v>6032</v>
      </c>
      <c r="G121" s="890"/>
      <c r="H121" s="1409" t="s">
        <v>6035</v>
      </c>
      <c r="I121" s="890"/>
      <c r="J121" s="890"/>
      <c r="K121" s="890"/>
      <c r="L121" s="910"/>
      <c r="M121" s="890"/>
      <c r="N121" s="1403" t="s">
        <v>6418</v>
      </c>
      <c r="O121" s="890"/>
      <c r="P121" s="1367" t="s">
        <v>6419</v>
      </c>
      <c r="Q121" s="890"/>
      <c r="R121" s="890"/>
      <c r="S121" s="890"/>
      <c r="T121" s="891"/>
      <c r="U121" s="890"/>
      <c r="V121" s="891"/>
      <c r="W121" s="890"/>
      <c r="X121" s="891"/>
      <c r="Y121" s="890"/>
      <c r="Z121" s="890"/>
      <c r="AA121" s="890"/>
      <c r="AB121" s="890"/>
      <c r="AC121" s="890"/>
      <c r="AD121" s="1445" t="s">
        <v>6420</v>
      </c>
      <c r="AE121" s="890"/>
      <c r="AF121" s="1400" t="s">
        <v>6036</v>
      </c>
      <c r="AG121" s="890"/>
      <c r="AH121" s="1406" t="s">
        <v>6037</v>
      </c>
      <c r="AI121" s="890"/>
      <c r="AJ121" s="1409" t="s">
        <v>6038</v>
      </c>
      <c r="AK121" s="890"/>
      <c r="AL121" s="890"/>
      <c r="AM121" s="890"/>
      <c r="AN121" s="910"/>
      <c r="AO121" s="890"/>
      <c r="AP121" s="1403" t="s">
        <v>6421</v>
      </c>
      <c r="AQ121" s="890"/>
      <c r="AR121" s="1367" t="s">
        <v>6422</v>
      </c>
      <c r="AS121" s="890"/>
      <c r="AT121" s="890"/>
      <c r="AU121" s="890"/>
      <c r="AV121" s="890"/>
      <c r="AW121" s="890"/>
      <c r="AX121" s="890"/>
      <c r="AY121" s="890"/>
      <c r="AZ121" s="890"/>
      <c r="BA121" s="890"/>
      <c r="BB121" s="890"/>
      <c r="BC121" s="890"/>
      <c r="BD121" s="1445" t="s">
        <v>6423</v>
      </c>
      <c r="BE121" s="890"/>
      <c r="BF121" s="1400" t="s">
        <v>6039</v>
      </c>
      <c r="BG121" s="890"/>
      <c r="BH121" s="1406" t="s">
        <v>6040</v>
      </c>
      <c r="BI121" s="890"/>
      <c r="BJ121" s="1409" t="s">
        <v>6041</v>
      </c>
      <c r="BK121" s="890"/>
      <c r="BL121" s="890"/>
      <c r="BM121" s="890"/>
      <c r="BN121" s="910"/>
      <c r="BO121" s="890"/>
      <c r="BP121" s="1403" t="s">
        <v>6424</v>
      </c>
      <c r="BQ121" s="890"/>
      <c r="BR121" s="1367" t="s">
        <v>6425</v>
      </c>
      <c r="BS121" s="890"/>
      <c r="BT121" s="890"/>
      <c r="BV121" s="890"/>
      <c r="BW121" s="890"/>
      <c r="BX121" s="890"/>
      <c r="BY121" s="891"/>
      <c r="BZ121" s="890"/>
      <c r="CA121" s="890"/>
      <c r="CB121" s="890"/>
      <c r="CD121" s="890"/>
      <c r="CE121" s="893">
        <v>1</v>
      </c>
    </row>
    <row r="122" spans="2:83" s="904" customFormat="1" x14ac:dyDescent="0.25">
      <c r="B122" s="1446"/>
      <c r="C122" s="890"/>
      <c r="D122" s="1401"/>
      <c r="E122" s="890"/>
      <c r="F122" s="1407"/>
      <c r="G122" s="890"/>
      <c r="H122" s="1410"/>
      <c r="I122" s="890"/>
      <c r="J122" s="890"/>
      <c r="K122" s="890"/>
      <c r="L122" s="910"/>
      <c r="M122" s="890"/>
      <c r="N122" s="1404"/>
      <c r="O122" s="890"/>
      <c r="P122" s="1368"/>
      <c r="Q122" s="890"/>
      <c r="R122" s="890"/>
      <c r="S122" s="890"/>
      <c r="T122" s="891"/>
      <c r="U122" s="890"/>
      <c r="V122" s="891"/>
      <c r="W122" s="890"/>
      <c r="X122" s="891"/>
      <c r="Y122" s="890"/>
      <c r="Z122" s="890"/>
      <c r="AA122" s="890"/>
      <c r="AB122" s="890"/>
      <c r="AC122" s="890"/>
      <c r="AD122" s="1446" t="s">
        <v>5601</v>
      </c>
      <c r="AE122" s="890"/>
      <c r="AF122" s="1401" t="s">
        <v>5601</v>
      </c>
      <c r="AG122" s="890"/>
      <c r="AH122" s="1407" t="s">
        <v>5601</v>
      </c>
      <c r="AI122" s="890"/>
      <c r="AJ122" s="1410" t="s">
        <v>5601</v>
      </c>
      <c r="AK122" s="890"/>
      <c r="AL122" s="890"/>
      <c r="AM122" s="890"/>
      <c r="AN122" s="910"/>
      <c r="AO122" s="890"/>
      <c r="AP122" s="1404" t="s">
        <v>5601</v>
      </c>
      <c r="AQ122" s="890"/>
      <c r="AR122" s="1368" t="s">
        <v>5601</v>
      </c>
      <c r="AS122" s="890"/>
      <c r="AT122" s="890"/>
      <c r="AU122" s="890"/>
      <c r="AV122" s="890"/>
      <c r="AW122" s="890"/>
      <c r="AX122" s="890"/>
      <c r="AY122" s="890"/>
      <c r="AZ122" s="890"/>
      <c r="BA122" s="890"/>
      <c r="BB122" s="890"/>
      <c r="BC122" s="890"/>
      <c r="BD122" s="1446" t="s">
        <v>5601</v>
      </c>
      <c r="BE122" s="890"/>
      <c r="BF122" s="1401" t="s">
        <v>5601</v>
      </c>
      <c r="BG122" s="890"/>
      <c r="BH122" s="1407" t="s">
        <v>5601</v>
      </c>
      <c r="BI122" s="890"/>
      <c r="BJ122" s="1410" t="s">
        <v>5601</v>
      </c>
      <c r="BK122" s="890"/>
      <c r="BL122" s="890"/>
      <c r="BM122" s="890"/>
      <c r="BN122" s="910"/>
      <c r="BO122" s="890"/>
      <c r="BP122" s="1404" t="s">
        <v>5601</v>
      </c>
      <c r="BQ122" s="890"/>
      <c r="BR122" s="1368" t="s">
        <v>5601</v>
      </c>
      <c r="BS122" s="890"/>
      <c r="BT122" s="890"/>
      <c r="BV122" s="890"/>
      <c r="BW122" s="890"/>
      <c r="BX122" s="890"/>
      <c r="BY122" s="891"/>
      <c r="BZ122" s="890"/>
      <c r="CA122" s="890"/>
      <c r="CB122" s="890"/>
      <c r="CD122" s="890"/>
      <c r="CE122" s="893">
        <v>1</v>
      </c>
    </row>
    <row r="123" spans="2:83" s="904" customFormat="1" ht="15" customHeight="1" x14ac:dyDescent="0.25">
      <c r="B123" s="1447"/>
      <c r="C123" s="890"/>
      <c r="D123" s="1402"/>
      <c r="E123" s="890"/>
      <c r="F123" s="1408"/>
      <c r="G123" s="890"/>
      <c r="H123" s="1411"/>
      <c r="I123" s="890"/>
      <c r="J123" s="890"/>
      <c r="K123" s="890"/>
      <c r="L123" s="910"/>
      <c r="M123" s="890"/>
      <c r="N123" s="1405"/>
      <c r="O123" s="890"/>
      <c r="P123" s="1369"/>
      <c r="Q123" s="890"/>
      <c r="R123" s="890"/>
      <c r="S123" s="890"/>
      <c r="T123" s="891"/>
      <c r="U123" s="890"/>
      <c r="V123" s="891"/>
      <c r="W123" s="890"/>
      <c r="X123" s="891"/>
      <c r="Y123" s="890"/>
      <c r="Z123" s="890"/>
      <c r="AA123" s="890"/>
      <c r="AB123" s="890"/>
      <c r="AC123" s="890"/>
      <c r="AD123" s="1447" t="s">
        <v>5601</v>
      </c>
      <c r="AE123" s="890"/>
      <c r="AF123" s="1402" t="s">
        <v>5601</v>
      </c>
      <c r="AG123" s="890"/>
      <c r="AH123" s="1408" t="s">
        <v>5601</v>
      </c>
      <c r="AI123" s="890"/>
      <c r="AJ123" s="1411" t="s">
        <v>5601</v>
      </c>
      <c r="AK123" s="890"/>
      <c r="AL123" s="890"/>
      <c r="AM123" s="890"/>
      <c r="AN123" s="910"/>
      <c r="AO123" s="890"/>
      <c r="AP123" s="1405" t="s">
        <v>5601</v>
      </c>
      <c r="AQ123" s="890"/>
      <c r="AR123" s="1369" t="s">
        <v>5601</v>
      </c>
      <c r="AS123" s="890"/>
      <c r="AT123" s="890"/>
      <c r="AU123" s="890"/>
      <c r="AV123" s="890"/>
      <c r="AW123" s="890"/>
      <c r="AX123" s="890"/>
      <c r="AY123" s="890"/>
      <c r="AZ123" s="890"/>
      <c r="BA123" s="890"/>
      <c r="BB123" s="890"/>
      <c r="BC123" s="890"/>
      <c r="BD123" s="1447" t="s">
        <v>5601</v>
      </c>
      <c r="BE123" s="890"/>
      <c r="BF123" s="1402" t="s">
        <v>5601</v>
      </c>
      <c r="BG123" s="890"/>
      <c r="BH123" s="1408" t="s">
        <v>5601</v>
      </c>
      <c r="BI123" s="890"/>
      <c r="BJ123" s="1411" t="s">
        <v>5601</v>
      </c>
      <c r="BK123" s="890"/>
      <c r="BL123" s="890"/>
      <c r="BM123" s="890"/>
      <c r="BN123" s="910"/>
      <c r="BO123" s="890"/>
      <c r="BP123" s="1405" t="s">
        <v>5601</v>
      </c>
      <c r="BQ123" s="890"/>
      <c r="BR123" s="1369" t="s">
        <v>5601</v>
      </c>
      <c r="BS123" s="890"/>
      <c r="BT123" s="890"/>
      <c r="BV123" s="890"/>
      <c r="BW123" s="890"/>
      <c r="BX123" s="890"/>
      <c r="BY123" s="891"/>
      <c r="BZ123" s="890"/>
      <c r="CA123" s="890"/>
      <c r="CB123" s="890"/>
      <c r="CD123" s="890"/>
      <c r="CE123" s="893">
        <v>1</v>
      </c>
    </row>
    <row r="124" spans="2:83" s="904" customFormat="1" ht="18" customHeight="1" x14ac:dyDescent="0.25">
      <c r="B124" s="890"/>
      <c r="C124" s="890"/>
      <c r="D124" s="890"/>
      <c r="E124" s="890"/>
      <c r="F124" s="890"/>
      <c r="G124" s="890"/>
      <c r="H124" s="890"/>
      <c r="I124" s="890"/>
      <c r="J124" s="890"/>
      <c r="K124" s="890"/>
      <c r="L124" s="910"/>
      <c r="M124" s="890"/>
      <c r="N124" s="890"/>
      <c r="O124" s="890"/>
      <c r="P124" s="890"/>
      <c r="Q124" s="890"/>
      <c r="R124" s="890"/>
      <c r="S124" s="890"/>
      <c r="T124" s="891"/>
      <c r="U124" s="890"/>
      <c r="V124" s="891"/>
      <c r="W124" s="890"/>
      <c r="X124" s="891"/>
      <c r="Y124" s="890"/>
      <c r="Z124" s="890"/>
      <c r="AA124" s="890"/>
      <c r="AB124" s="890"/>
      <c r="AC124" s="890"/>
      <c r="AD124" s="890"/>
      <c r="AE124" s="890"/>
      <c r="AF124" s="890"/>
      <c r="AG124" s="890"/>
      <c r="AH124" s="890"/>
      <c r="AI124" s="890"/>
      <c r="AJ124" s="890"/>
      <c r="AK124" s="890"/>
      <c r="AL124" s="890"/>
      <c r="AM124" s="890"/>
      <c r="AN124" s="910"/>
      <c r="AO124" s="890"/>
      <c r="AP124" s="890"/>
      <c r="AQ124" s="890"/>
      <c r="AR124" s="890"/>
      <c r="AS124" s="890"/>
      <c r="AT124" s="890"/>
      <c r="AU124" s="890"/>
      <c r="AV124" s="890"/>
      <c r="AW124" s="890"/>
      <c r="AX124" s="890"/>
      <c r="AY124" s="890"/>
      <c r="AZ124" s="890"/>
      <c r="BA124" s="890"/>
      <c r="BB124" s="890"/>
      <c r="BC124" s="890"/>
      <c r="BD124" s="890"/>
      <c r="BE124" s="890"/>
      <c r="BF124" s="890"/>
      <c r="BG124" s="890"/>
      <c r="BH124" s="890"/>
      <c r="BI124" s="890"/>
      <c r="BJ124" s="890"/>
      <c r="BK124" s="890"/>
      <c r="BL124" s="890"/>
      <c r="BM124" s="890"/>
      <c r="BN124" s="910"/>
      <c r="BO124" s="890"/>
      <c r="BP124" s="890"/>
      <c r="BQ124" s="890"/>
      <c r="BR124" s="890"/>
      <c r="BS124" s="890"/>
      <c r="BT124" s="890"/>
      <c r="BV124" s="890"/>
      <c r="BW124" s="890"/>
      <c r="BX124" s="890"/>
      <c r="BY124" s="891"/>
      <c r="BZ124" s="890"/>
      <c r="CA124" s="890"/>
      <c r="CB124" s="890"/>
      <c r="CD124" s="890"/>
      <c r="CE124" s="893"/>
    </row>
    <row r="125" spans="2:83" s="904" customFormat="1" x14ac:dyDescent="0.25">
      <c r="B125" s="1445" t="s">
        <v>6557</v>
      </c>
      <c r="C125" s="890"/>
      <c r="D125" s="1400" t="s">
        <v>6042</v>
      </c>
      <c r="E125" s="890"/>
      <c r="F125" s="1406" t="s">
        <v>6043</v>
      </c>
      <c r="G125" s="890"/>
      <c r="H125" s="1409" t="s">
        <v>6044</v>
      </c>
      <c r="I125" s="890"/>
      <c r="J125" s="890"/>
      <c r="K125" s="890"/>
      <c r="L125" s="910"/>
      <c r="M125" s="890"/>
      <c r="N125" s="1403" t="s">
        <v>6426</v>
      </c>
      <c r="O125" s="890"/>
      <c r="P125" s="1367" t="s">
        <v>6427</v>
      </c>
      <c r="Q125" s="890"/>
      <c r="R125" s="890"/>
      <c r="S125" s="890"/>
      <c r="T125" s="891"/>
      <c r="U125" s="890"/>
      <c r="V125" s="891"/>
      <c r="W125" s="890"/>
      <c r="X125" s="891"/>
      <c r="Y125" s="890"/>
      <c r="Z125" s="890"/>
      <c r="AA125" s="890"/>
      <c r="AB125" s="890"/>
      <c r="AC125" s="890"/>
      <c r="AD125" s="1445"/>
      <c r="AE125" s="890"/>
      <c r="AF125" s="1400" t="s">
        <v>6045</v>
      </c>
      <c r="AG125" s="890"/>
      <c r="AH125" s="1406" t="s">
        <v>6046</v>
      </c>
      <c r="AI125" s="890"/>
      <c r="AJ125" s="1409" t="s">
        <v>6047</v>
      </c>
      <c r="AK125" s="890"/>
      <c r="AL125" s="890"/>
      <c r="AM125" s="890"/>
      <c r="AN125" s="910"/>
      <c r="AO125" s="890"/>
      <c r="AP125" s="1403" t="s">
        <v>6428</v>
      </c>
      <c r="AQ125" s="890"/>
      <c r="AR125" s="1367" t="s">
        <v>6429</v>
      </c>
      <c r="AS125" s="890"/>
      <c r="AT125" s="890"/>
      <c r="AU125" s="890"/>
      <c r="AV125" s="890"/>
      <c r="AW125" s="890"/>
      <c r="AX125" s="890"/>
      <c r="AY125" s="890"/>
      <c r="AZ125" s="890"/>
      <c r="BA125" s="890"/>
      <c r="BB125" s="890"/>
      <c r="BC125" s="890"/>
      <c r="BD125" s="1445"/>
      <c r="BE125" s="890"/>
      <c r="BF125" s="1400" t="s">
        <v>6048</v>
      </c>
      <c r="BG125" s="890"/>
      <c r="BH125" s="1406" t="s">
        <v>6049</v>
      </c>
      <c r="BI125" s="890"/>
      <c r="BJ125" s="1409" t="s">
        <v>6050</v>
      </c>
      <c r="BK125" s="890"/>
      <c r="BL125" s="890"/>
      <c r="BM125" s="890"/>
      <c r="BN125" s="910"/>
      <c r="BO125" s="890"/>
      <c r="BP125" s="1403" t="s">
        <v>6430</v>
      </c>
      <c r="BQ125" s="890"/>
      <c r="BR125" s="1367" t="s">
        <v>6431</v>
      </c>
      <c r="BS125" s="890"/>
      <c r="BT125" s="890"/>
      <c r="BV125" s="890"/>
      <c r="BW125" s="890"/>
      <c r="BX125" s="890"/>
      <c r="BY125" s="891"/>
      <c r="BZ125" s="890"/>
      <c r="CA125" s="890"/>
      <c r="CB125" s="890"/>
      <c r="CD125" s="890"/>
      <c r="CE125" s="893">
        <v>1</v>
      </c>
    </row>
    <row r="126" spans="2:83" s="904" customFormat="1" x14ac:dyDescent="0.25">
      <c r="B126" s="1446"/>
      <c r="C126" s="890"/>
      <c r="D126" s="1401"/>
      <c r="E126" s="890"/>
      <c r="F126" s="1407"/>
      <c r="G126" s="890"/>
      <c r="H126" s="1410"/>
      <c r="I126" s="890"/>
      <c r="J126" s="890"/>
      <c r="K126" s="890"/>
      <c r="L126" s="910"/>
      <c r="M126" s="890"/>
      <c r="N126" s="1404"/>
      <c r="O126" s="890"/>
      <c r="P126" s="1368"/>
      <c r="Q126" s="890"/>
      <c r="R126" s="890"/>
      <c r="S126" s="890"/>
      <c r="T126" s="891"/>
      <c r="U126" s="890"/>
      <c r="V126" s="891"/>
      <c r="W126" s="890"/>
      <c r="X126" s="891"/>
      <c r="Y126" s="890"/>
      <c r="Z126" s="890"/>
      <c r="AA126" s="890"/>
      <c r="AB126" s="890"/>
      <c r="AC126" s="890"/>
      <c r="AD126" s="1446"/>
      <c r="AE126" s="890"/>
      <c r="AF126" s="1401" t="s">
        <v>5601</v>
      </c>
      <c r="AG126" s="890"/>
      <c r="AH126" s="1407" t="s">
        <v>5601</v>
      </c>
      <c r="AI126" s="890"/>
      <c r="AJ126" s="1410" t="s">
        <v>5601</v>
      </c>
      <c r="AK126" s="890"/>
      <c r="AL126" s="890"/>
      <c r="AM126" s="890"/>
      <c r="AN126" s="910"/>
      <c r="AO126" s="890"/>
      <c r="AP126" s="1404" t="s">
        <v>5601</v>
      </c>
      <c r="AQ126" s="890"/>
      <c r="AR126" s="1368" t="s">
        <v>5601</v>
      </c>
      <c r="AS126" s="890"/>
      <c r="AT126" s="890"/>
      <c r="AU126" s="890"/>
      <c r="AV126" s="890"/>
      <c r="AW126" s="890"/>
      <c r="AX126" s="890"/>
      <c r="AY126" s="890"/>
      <c r="AZ126" s="890"/>
      <c r="BA126" s="890"/>
      <c r="BB126" s="890"/>
      <c r="BC126" s="890"/>
      <c r="BD126" s="1446"/>
      <c r="BE126" s="890"/>
      <c r="BF126" s="1401" t="s">
        <v>5601</v>
      </c>
      <c r="BG126" s="890"/>
      <c r="BH126" s="1407" t="s">
        <v>5601</v>
      </c>
      <c r="BI126" s="890"/>
      <c r="BJ126" s="1410" t="s">
        <v>5601</v>
      </c>
      <c r="BK126" s="890"/>
      <c r="BL126" s="890"/>
      <c r="BM126" s="890"/>
      <c r="BN126" s="910"/>
      <c r="BO126" s="890"/>
      <c r="BP126" s="1404" t="s">
        <v>5601</v>
      </c>
      <c r="BQ126" s="890"/>
      <c r="BR126" s="1368" t="s">
        <v>5601</v>
      </c>
      <c r="BS126" s="890"/>
      <c r="BT126" s="890"/>
      <c r="BV126" s="890"/>
      <c r="BW126" s="890"/>
      <c r="BX126" s="890"/>
      <c r="BY126" s="891"/>
      <c r="BZ126" s="890"/>
      <c r="CA126" s="890"/>
      <c r="CB126" s="890"/>
      <c r="CD126" s="890"/>
      <c r="CE126" s="893">
        <v>1</v>
      </c>
    </row>
    <row r="127" spans="2:83" s="904" customFormat="1" ht="15" customHeight="1" x14ac:dyDescent="0.25">
      <c r="B127" s="1447"/>
      <c r="C127" s="890"/>
      <c r="D127" s="1402"/>
      <c r="E127" s="890"/>
      <c r="F127" s="1408"/>
      <c r="G127" s="890"/>
      <c r="H127" s="1411"/>
      <c r="I127" s="890"/>
      <c r="J127" s="890"/>
      <c r="K127" s="890"/>
      <c r="L127" s="910"/>
      <c r="M127" s="890"/>
      <c r="N127" s="1405"/>
      <c r="O127" s="890"/>
      <c r="P127" s="1369"/>
      <c r="Q127" s="890"/>
      <c r="R127" s="890"/>
      <c r="S127" s="890"/>
      <c r="T127" s="891"/>
      <c r="U127" s="890"/>
      <c r="V127" s="891"/>
      <c r="W127" s="890"/>
      <c r="X127" s="891"/>
      <c r="Y127" s="890"/>
      <c r="Z127" s="890"/>
      <c r="AA127" s="890"/>
      <c r="AB127" s="890"/>
      <c r="AC127" s="890"/>
      <c r="AD127" s="1447"/>
      <c r="AE127" s="890"/>
      <c r="AF127" s="1402" t="s">
        <v>5601</v>
      </c>
      <c r="AG127" s="890"/>
      <c r="AH127" s="1408" t="s">
        <v>5601</v>
      </c>
      <c r="AI127" s="890"/>
      <c r="AJ127" s="1411" t="s">
        <v>5601</v>
      </c>
      <c r="AK127" s="890"/>
      <c r="AL127" s="890"/>
      <c r="AM127" s="890"/>
      <c r="AN127" s="910"/>
      <c r="AO127" s="890"/>
      <c r="AP127" s="1405" t="s">
        <v>5601</v>
      </c>
      <c r="AQ127" s="890"/>
      <c r="AR127" s="1369" t="s">
        <v>5601</v>
      </c>
      <c r="AS127" s="890"/>
      <c r="AT127" s="890"/>
      <c r="AU127" s="890"/>
      <c r="AV127" s="890"/>
      <c r="AW127" s="890"/>
      <c r="AX127" s="890"/>
      <c r="AY127" s="890"/>
      <c r="AZ127" s="890"/>
      <c r="BA127" s="890"/>
      <c r="BB127" s="890"/>
      <c r="BC127" s="890"/>
      <c r="BD127" s="1447"/>
      <c r="BE127" s="890"/>
      <c r="BF127" s="1402" t="s">
        <v>5601</v>
      </c>
      <c r="BG127" s="890"/>
      <c r="BH127" s="1408" t="s">
        <v>5601</v>
      </c>
      <c r="BI127" s="890"/>
      <c r="BJ127" s="1411" t="s">
        <v>5601</v>
      </c>
      <c r="BK127" s="890"/>
      <c r="BL127" s="890"/>
      <c r="BM127" s="890"/>
      <c r="BN127" s="910"/>
      <c r="BO127" s="890"/>
      <c r="BP127" s="1405" t="s">
        <v>5601</v>
      </c>
      <c r="BQ127" s="890"/>
      <c r="BR127" s="1369" t="s">
        <v>5601</v>
      </c>
      <c r="BS127" s="890"/>
      <c r="BT127" s="890"/>
      <c r="BV127" s="890"/>
      <c r="BW127" s="890"/>
      <c r="BX127" s="890"/>
      <c r="BY127" s="891"/>
      <c r="BZ127" s="890"/>
      <c r="CA127" s="890"/>
      <c r="CB127" s="890"/>
      <c r="CD127" s="890"/>
      <c r="CE127" s="893">
        <v>1</v>
      </c>
    </row>
    <row r="128" spans="2:83" s="904" customFormat="1" ht="18" customHeight="1" x14ac:dyDescent="0.25">
      <c r="B128" s="890"/>
      <c r="C128" s="890"/>
      <c r="D128" s="890"/>
      <c r="E128" s="890"/>
      <c r="F128" s="890"/>
      <c r="G128" s="890"/>
      <c r="H128" s="890"/>
      <c r="I128" s="890"/>
      <c r="J128" s="890"/>
      <c r="K128" s="890"/>
      <c r="L128" s="910"/>
      <c r="M128" s="890"/>
      <c r="N128" s="890"/>
      <c r="O128" s="890"/>
      <c r="P128" s="890"/>
      <c r="Q128" s="890"/>
      <c r="R128" s="890"/>
      <c r="S128" s="890"/>
      <c r="T128" s="891"/>
      <c r="U128" s="890"/>
      <c r="V128" s="891"/>
      <c r="W128" s="890"/>
      <c r="X128" s="891"/>
      <c r="Y128" s="890"/>
      <c r="Z128" s="890"/>
      <c r="AA128" s="890"/>
      <c r="AB128" s="890"/>
      <c r="AC128" s="890"/>
      <c r="AD128" s="890"/>
      <c r="AE128" s="890"/>
      <c r="AF128" s="890"/>
      <c r="AG128" s="890"/>
      <c r="AH128" s="890"/>
      <c r="AI128" s="890"/>
      <c r="AJ128" s="890"/>
      <c r="AK128" s="890"/>
      <c r="AL128" s="890"/>
      <c r="AM128" s="890"/>
      <c r="AN128" s="910"/>
      <c r="AO128" s="890"/>
      <c r="AP128" s="890"/>
      <c r="AQ128" s="890"/>
      <c r="AR128" s="890"/>
      <c r="AS128" s="890"/>
      <c r="AT128" s="890"/>
      <c r="AU128" s="890"/>
      <c r="AV128" s="890"/>
      <c r="AW128" s="890"/>
      <c r="AX128" s="890"/>
      <c r="AY128" s="890"/>
      <c r="AZ128" s="890"/>
      <c r="BA128" s="890"/>
      <c r="BB128" s="890"/>
      <c r="BC128" s="890"/>
      <c r="BD128" s="890"/>
      <c r="BE128" s="890"/>
      <c r="BF128" s="890"/>
      <c r="BG128" s="890"/>
      <c r="BH128" s="890"/>
      <c r="BI128" s="890"/>
      <c r="BJ128" s="890"/>
      <c r="BK128" s="890"/>
      <c r="BL128" s="890"/>
      <c r="BM128" s="890"/>
      <c r="BN128" s="910"/>
      <c r="BO128" s="890"/>
      <c r="BP128" s="890"/>
      <c r="BQ128" s="890"/>
      <c r="BR128" s="890"/>
      <c r="BS128" s="890"/>
      <c r="BT128" s="890"/>
      <c r="BV128" s="890"/>
      <c r="BW128" s="890"/>
      <c r="BX128" s="890"/>
      <c r="BY128" s="891"/>
      <c r="BZ128" s="890"/>
      <c r="CA128" s="890"/>
      <c r="CB128" s="890"/>
      <c r="CD128" s="890"/>
      <c r="CE128" s="893"/>
    </row>
    <row r="129" spans="2:83" s="904" customFormat="1" x14ac:dyDescent="0.25">
      <c r="B129" s="1445" t="s">
        <v>6558</v>
      </c>
      <c r="C129" s="890"/>
      <c r="D129" s="1400" t="s">
        <v>6051</v>
      </c>
      <c r="E129" s="890"/>
      <c r="F129" s="1406" t="s">
        <v>6052</v>
      </c>
      <c r="G129" s="890"/>
      <c r="H129" s="1409" t="s">
        <v>6053</v>
      </c>
      <c r="I129" s="890"/>
      <c r="J129" s="890"/>
      <c r="K129" s="890"/>
      <c r="L129" s="910"/>
      <c r="M129" s="890"/>
      <c r="N129" s="1403" t="s">
        <v>6432</v>
      </c>
      <c r="O129" s="890"/>
      <c r="P129" s="1367" t="s">
        <v>6433</v>
      </c>
      <c r="Q129" s="890"/>
      <c r="R129" s="890"/>
      <c r="S129" s="890"/>
      <c r="T129" s="891"/>
      <c r="U129" s="890"/>
      <c r="V129" s="891"/>
      <c r="W129" s="890"/>
      <c r="X129" s="891"/>
      <c r="Y129" s="890"/>
      <c r="Z129" s="890"/>
      <c r="AA129" s="890"/>
      <c r="AB129" s="890"/>
      <c r="AC129" s="890"/>
      <c r="AD129" s="1445"/>
      <c r="AE129" s="890"/>
      <c r="AF129" s="1400" t="s">
        <v>6054</v>
      </c>
      <c r="AG129" s="890"/>
      <c r="AH129" s="1406" t="s">
        <v>5644</v>
      </c>
      <c r="AI129" s="890"/>
      <c r="AJ129" s="1409" t="s">
        <v>6055</v>
      </c>
      <c r="AK129" s="890"/>
      <c r="AL129" s="890"/>
      <c r="AM129" s="890"/>
      <c r="AN129" s="910"/>
      <c r="AO129" s="890"/>
      <c r="AP129" s="1403" t="s">
        <v>6434</v>
      </c>
      <c r="AQ129" s="890"/>
      <c r="AR129" s="1367" t="s">
        <v>6435</v>
      </c>
      <c r="AS129" s="890"/>
      <c r="AT129" s="890"/>
      <c r="AU129" s="890"/>
      <c r="AV129" s="890"/>
      <c r="AW129" s="890"/>
      <c r="AX129" s="890"/>
      <c r="AY129" s="890"/>
      <c r="AZ129" s="890"/>
      <c r="BA129" s="890"/>
      <c r="BB129" s="890"/>
      <c r="BC129" s="890"/>
      <c r="BD129" s="1445"/>
      <c r="BE129" s="890"/>
      <c r="BF129" s="1400" t="s">
        <v>6056</v>
      </c>
      <c r="BG129" s="890"/>
      <c r="BH129" s="1406" t="s">
        <v>5650</v>
      </c>
      <c r="BI129" s="890"/>
      <c r="BJ129" s="1409" t="s">
        <v>6057</v>
      </c>
      <c r="BK129" s="890"/>
      <c r="BL129" s="890"/>
      <c r="BM129" s="890"/>
      <c r="BN129" s="910"/>
      <c r="BO129" s="890"/>
      <c r="BP129" s="1403" t="s">
        <v>6436</v>
      </c>
      <c r="BQ129" s="890"/>
      <c r="BR129" s="1367" t="s">
        <v>6437</v>
      </c>
      <c r="BS129" s="890"/>
      <c r="BT129" s="890"/>
      <c r="BV129" s="890"/>
      <c r="BW129" s="890"/>
      <c r="BX129" s="890"/>
      <c r="BY129" s="891"/>
      <c r="BZ129" s="890"/>
      <c r="CA129" s="890"/>
      <c r="CB129" s="890"/>
      <c r="CD129" s="890"/>
      <c r="CE129" s="893">
        <v>1</v>
      </c>
    </row>
    <row r="130" spans="2:83" s="904" customFormat="1" x14ac:dyDescent="0.25">
      <c r="B130" s="1446"/>
      <c r="C130" s="890"/>
      <c r="D130" s="1401"/>
      <c r="E130" s="890"/>
      <c r="F130" s="1407"/>
      <c r="G130" s="890"/>
      <c r="H130" s="1410"/>
      <c r="I130" s="890"/>
      <c r="J130" s="890"/>
      <c r="K130" s="890"/>
      <c r="L130" s="910"/>
      <c r="M130" s="890"/>
      <c r="N130" s="1404"/>
      <c r="O130" s="890"/>
      <c r="P130" s="1368"/>
      <c r="Q130" s="890"/>
      <c r="R130" s="890"/>
      <c r="S130" s="890"/>
      <c r="T130" s="891"/>
      <c r="U130" s="890"/>
      <c r="V130" s="891"/>
      <c r="W130" s="890"/>
      <c r="X130" s="891"/>
      <c r="Y130" s="890"/>
      <c r="Z130" s="890"/>
      <c r="AA130" s="890"/>
      <c r="AB130" s="890"/>
      <c r="AC130" s="890"/>
      <c r="AD130" s="1446"/>
      <c r="AE130" s="890"/>
      <c r="AF130" s="1401" t="s">
        <v>5601</v>
      </c>
      <c r="AG130" s="890"/>
      <c r="AH130" s="1407" t="s">
        <v>5601</v>
      </c>
      <c r="AI130" s="890"/>
      <c r="AJ130" s="1410" t="s">
        <v>5601</v>
      </c>
      <c r="AK130" s="890"/>
      <c r="AL130" s="890"/>
      <c r="AM130" s="890"/>
      <c r="AN130" s="910"/>
      <c r="AO130" s="890"/>
      <c r="AP130" s="1404" t="s">
        <v>5601</v>
      </c>
      <c r="AQ130" s="890"/>
      <c r="AR130" s="1368" t="s">
        <v>5601</v>
      </c>
      <c r="AS130" s="890"/>
      <c r="AT130" s="890"/>
      <c r="AU130" s="890"/>
      <c r="AV130" s="890"/>
      <c r="AW130" s="890"/>
      <c r="AX130" s="890"/>
      <c r="AY130" s="890"/>
      <c r="AZ130" s="890"/>
      <c r="BA130" s="890"/>
      <c r="BB130" s="890"/>
      <c r="BC130" s="890"/>
      <c r="BD130" s="1446"/>
      <c r="BE130" s="890"/>
      <c r="BF130" s="1401" t="s">
        <v>5601</v>
      </c>
      <c r="BG130" s="890"/>
      <c r="BH130" s="1407" t="s">
        <v>5601</v>
      </c>
      <c r="BI130" s="890"/>
      <c r="BJ130" s="1410" t="s">
        <v>5601</v>
      </c>
      <c r="BK130" s="890"/>
      <c r="BL130" s="890"/>
      <c r="BM130" s="890"/>
      <c r="BN130" s="910"/>
      <c r="BO130" s="890"/>
      <c r="BP130" s="1404" t="s">
        <v>5601</v>
      </c>
      <c r="BQ130" s="890"/>
      <c r="BR130" s="1368" t="s">
        <v>5601</v>
      </c>
      <c r="BS130" s="890"/>
      <c r="BT130" s="890"/>
      <c r="BV130" s="890"/>
      <c r="BW130" s="890"/>
      <c r="BX130" s="890"/>
      <c r="BY130" s="891"/>
      <c r="BZ130" s="890"/>
      <c r="CA130" s="890"/>
      <c r="CB130" s="890"/>
      <c r="CD130" s="890"/>
      <c r="CE130" s="893">
        <v>1</v>
      </c>
    </row>
    <row r="131" spans="2:83" s="904" customFormat="1" ht="15" customHeight="1" x14ac:dyDescent="0.25">
      <c r="B131" s="1447"/>
      <c r="C131" s="890"/>
      <c r="D131" s="1402"/>
      <c r="E131" s="890"/>
      <c r="F131" s="1408"/>
      <c r="G131" s="890"/>
      <c r="H131" s="1411"/>
      <c r="I131" s="890"/>
      <c r="J131" s="890"/>
      <c r="K131" s="890"/>
      <c r="L131" s="910"/>
      <c r="M131" s="890"/>
      <c r="N131" s="1405"/>
      <c r="O131" s="890"/>
      <c r="P131" s="1369"/>
      <c r="Q131" s="890"/>
      <c r="R131" s="890"/>
      <c r="S131" s="890"/>
      <c r="T131" s="891"/>
      <c r="U131" s="890"/>
      <c r="V131" s="891"/>
      <c r="W131" s="890"/>
      <c r="X131" s="891"/>
      <c r="Y131" s="890"/>
      <c r="Z131" s="890"/>
      <c r="AA131" s="890"/>
      <c r="AB131" s="890"/>
      <c r="AC131" s="890"/>
      <c r="AD131" s="1447"/>
      <c r="AE131" s="890"/>
      <c r="AF131" s="1402" t="s">
        <v>5601</v>
      </c>
      <c r="AG131" s="890"/>
      <c r="AH131" s="1408" t="s">
        <v>5601</v>
      </c>
      <c r="AI131" s="890"/>
      <c r="AJ131" s="1411" t="s">
        <v>5601</v>
      </c>
      <c r="AK131" s="890"/>
      <c r="AL131" s="890"/>
      <c r="AM131" s="890"/>
      <c r="AN131" s="910"/>
      <c r="AO131" s="890"/>
      <c r="AP131" s="1405" t="s">
        <v>5601</v>
      </c>
      <c r="AQ131" s="890"/>
      <c r="AR131" s="1369" t="s">
        <v>5601</v>
      </c>
      <c r="AS131" s="890"/>
      <c r="AT131" s="890"/>
      <c r="AU131" s="890"/>
      <c r="AV131" s="890"/>
      <c r="AW131" s="890"/>
      <c r="AX131" s="890"/>
      <c r="AY131" s="890"/>
      <c r="AZ131" s="890"/>
      <c r="BA131" s="890"/>
      <c r="BB131" s="890"/>
      <c r="BC131" s="890"/>
      <c r="BD131" s="1447"/>
      <c r="BE131" s="890"/>
      <c r="BF131" s="1402" t="s">
        <v>5601</v>
      </c>
      <c r="BG131" s="890"/>
      <c r="BH131" s="1408"/>
      <c r="BI131" s="890"/>
      <c r="BJ131" s="1411" t="s">
        <v>5601</v>
      </c>
      <c r="BK131" s="890"/>
      <c r="BL131" s="890"/>
      <c r="BM131" s="890"/>
      <c r="BN131" s="910"/>
      <c r="BO131" s="890"/>
      <c r="BP131" s="1405" t="s">
        <v>5601</v>
      </c>
      <c r="BQ131" s="890"/>
      <c r="BR131" s="1369" t="s">
        <v>5601</v>
      </c>
      <c r="BS131" s="890"/>
      <c r="BT131" s="890"/>
      <c r="BV131" s="890"/>
      <c r="BW131" s="890"/>
      <c r="BX131" s="890"/>
      <c r="BY131" s="891"/>
      <c r="BZ131" s="890"/>
      <c r="CA131" s="890"/>
      <c r="CB131" s="890"/>
      <c r="CD131" s="890"/>
      <c r="CE131" s="893">
        <v>1</v>
      </c>
    </row>
    <row r="132" spans="2:83" s="904" customFormat="1" ht="18" customHeight="1" x14ac:dyDescent="0.25">
      <c r="B132" s="890"/>
      <c r="C132" s="890"/>
      <c r="D132" s="890"/>
      <c r="E132" s="890"/>
      <c r="F132" s="890"/>
      <c r="G132" s="890"/>
      <c r="H132" s="890"/>
      <c r="I132" s="890"/>
      <c r="J132" s="890"/>
      <c r="K132" s="890"/>
      <c r="L132" s="910"/>
      <c r="M132" s="890"/>
      <c r="N132" s="890"/>
      <c r="O132" s="890"/>
      <c r="P132" s="890"/>
      <c r="Q132" s="890"/>
      <c r="R132" s="890"/>
      <c r="S132" s="890"/>
      <c r="T132" s="891"/>
      <c r="U132" s="890"/>
      <c r="V132" s="891"/>
      <c r="W132" s="890"/>
      <c r="X132" s="891"/>
      <c r="Y132" s="890"/>
      <c r="Z132" s="890"/>
      <c r="AA132" s="890"/>
      <c r="AB132" s="890"/>
      <c r="AC132" s="890"/>
      <c r="AD132" s="890"/>
      <c r="AE132" s="890"/>
      <c r="AF132" s="890"/>
      <c r="AG132" s="890"/>
      <c r="AH132" s="890"/>
      <c r="AI132" s="890"/>
      <c r="AJ132" s="890"/>
      <c r="AK132" s="890"/>
      <c r="AL132" s="890"/>
      <c r="AM132" s="890"/>
      <c r="AN132" s="910"/>
      <c r="AO132" s="890"/>
      <c r="AP132" s="890"/>
      <c r="AQ132" s="890"/>
      <c r="AR132" s="890"/>
      <c r="AS132" s="890"/>
      <c r="AT132" s="890"/>
      <c r="AU132" s="890"/>
      <c r="AV132" s="890"/>
      <c r="AW132" s="890"/>
      <c r="AX132" s="890"/>
      <c r="AY132" s="890"/>
      <c r="AZ132" s="890"/>
      <c r="BA132" s="890"/>
      <c r="BB132" s="890"/>
      <c r="BC132" s="890"/>
      <c r="BD132" s="890"/>
      <c r="BE132" s="890"/>
      <c r="BF132" s="890"/>
      <c r="BG132" s="890"/>
      <c r="BH132" s="890"/>
      <c r="BI132" s="890"/>
      <c r="BJ132" s="890"/>
      <c r="BK132" s="890"/>
      <c r="BL132" s="890"/>
      <c r="BM132" s="890"/>
      <c r="BN132" s="910"/>
      <c r="BO132" s="890"/>
      <c r="BP132" s="890"/>
      <c r="BQ132" s="890"/>
      <c r="BR132" s="890"/>
      <c r="BS132" s="890"/>
      <c r="BT132" s="890"/>
      <c r="BV132" s="890"/>
      <c r="BW132" s="890"/>
      <c r="BX132" s="890"/>
      <c r="BY132" s="891"/>
      <c r="BZ132" s="890"/>
      <c r="CA132" s="890"/>
      <c r="CB132" s="890"/>
      <c r="CD132" s="890"/>
      <c r="CE132" s="893"/>
    </row>
    <row r="133" spans="2:83" s="904" customFormat="1" x14ac:dyDescent="0.25">
      <c r="B133" s="1445"/>
      <c r="C133" s="890"/>
      <c r="D133" s="1400" t="s">
        <v>6058</v>
      </c>
      <c r="E133" s="890"/>
      <c r="F133" s="1406" t="s">
        <v>5658</v>
      </c>
      <c r="G133" s="890"/>
      <c r="H133" s="1409" t="s">
        <v>6059</v>
      </c>
      <c r="I133" s="890"/>
      <c r="J133" s="890"/>
      <c r="K133" s="890"/>
      <c r="L133" s="910"/>
      <c r="M133" s="890"/>
      <c r="N133" s="1403" t="s">
        <v>6438</v>
      </c>
      <c r="O133" s="890"/>
      <c r="P133" s="1367" t="s">
        <v>6439</v>
      </c>
      <c r="Q133" s="890"/>
      <c r="R133" s="890"/>
      <c r="S133" s="890"/>
      <c r="T133" s="891"/>
      <c r="U133" s="890"/>
      <c r="V133" s="891"/>
      <c r="W133" s="890"/>
      <c r="X133" s="891"/>
      <c r="Y133" s="890"/>
      <c r="Z133" s="890"/>
      <c r="AA133" s="890"/>
      <c r="AB133" s="890"/>
      <c r="AC133" s="890"/>
      <c r="AD133" s="1445"/>
      <c r="AE133" s="890"/>
      <c r="AF133" s="1400" t="s">
        <v>6060</v>
      </c>
      <c r="AG133" s="890"/>
      <c r="AH133" s="1406"/>
      <c r="AI133" s="890"/>
      <c r="AJ133" s="1409" t="s">
        <v>6061</v>
      </c>
      <c r="AK133" s="890"/>
      <c r="AL133" s="890"/>
      <c r="AM133" s="890"/>
      <c r="AN133" s="910"/>
      <c r="AO133" s="890"/>
      <c r="AP133" s="1403" t="s">
        <v>6440</v>
      </c>
      <c r="AQ133" s="890"/>
      <c r="AR133" s="1367" t="s">
        <v>6441</v>
      </c>
      <c r="AS133" s="890"/>
      <c r="AT133" s="890"/>
      <c r="AU133" s="890"/>
      <c r="AV133" s="890"/>
      <c r="AW133" s="890"/>
      <c r="AX133" s="890"/>
      <c r="AY133" s="890"/>
      <c r="AZ133" s="890"/>
      <c r="BA133" s="890"/>
      <c r="BB133" s="890"/>
      <c r="BC133" s="890"/>
      <c r="BD133" s="1445"/>
      <c r="BE133" s="890"/>
      <c r="BF133" s="1400" t="s">
        <v>6062</v>
      </c>
      <c r="BG133" s="890"/>
      <c r="BH133" s="1406"/>
      <c r="BI133" s="890"/>
      <c r="BJ133" s="1409" t="s">
        <v>6063</v>
      </c>
      <c r="BK133" s="890"/>
      <c r="BL133" s="890"/>
      <c r="BM133" s="890"/>
      <c r="BN133" s="910"/>
      <c r="BO133" s="890"/>
      <c r="BP133" s="1403" t="s">
        <v>6442</v>
      </c>
      <c r="BQ133" s="890"/>
      <c r="BR133" s="1367" t="s">
        <v>6443</v>
      </c>
      <c r="BS133" s="890"/>
      <c r="BT133" s="890"/>
      <c r="BV133" s="890"/>
      <c r="BW133" s="890"/>
      <c r="BX133" s="890"/>
      <c r="BY133" s="891"/>
      <c r="BZ133" s="890"/>
      <c r="CA133" s="890"/>
      <c r="CB133" s="890"/>
      <c r="CD133" s="890"/>
      <c r="CE133" s="893">
        <v>1</v>
      </c>
    </row>
    <row r="134" spans="2:83" s="904" customFormat="1" x14ac:dyDescent="0.25">
      <c r="B134" s="1446"/>
      <c r="C134" s="890"/>
      <c r="D134" s="1401"/>
      <c r="E134" s="890"/>
      <c r="F134" s="1407"/>
      <c r="G134" s="890"/>
      <c r="H134" s="1410"/>
      <c r="I134" s="890"/>
      <c r="J134" s="890"/>
      <c r="K134" s="890"/>
      <c r="L134" s="910"/>
      <c r="M134" s="890"/>
      <c r="N134" s="1404"/>
      <c r="O134" s="890"/>
      <c r="P134" s="1368"/>
      <c r="Q134" s="890"/>
      <c r="R134" s="890"/>
      <c r="S134" s="890"/>
      <c r="T134" s="891"/>
      <c r="U134" s="890"/>
      <c r="V134" s="891"/>
      <c r="W134" s="890"/>
      <c r="X134" s="891"/>
      <c r="Y134" s="890"/>
      <c r="Z134" s="890"/>
      <c r="AA134" s="890"/>
      <c r="AB134" s="890"/>
      <c r="AC134" s="890"/>
      <c r="AD134" s="1446"/>
      <c r="AE134" s="890"/>
      <c r="AF134" s="1401" t="s">
        <v>5601</v>
      </c>
      <c r="AG134" s="890"/>
      <c r="AH134" s="1407"/>
      <c r="AI134" s="890"/>
      <c r="AJ134" s="1410" t="s">
        <v>5601</v>
      </c>
      <c r="AK134" s="890"/>
      <c r="AL134" s="890"/>
      <c r="AM134" s="890"/>
      <c r="AN134" s="910"/>
      <c r="AO134" s="890"/>
      <c r="AP134" s="1404" t="s">
        <v>5601</v>
      </c>
      <c r="AQ134" s="890"/>
      <c r="AR134" s="1368" t="s">
        <v>5601</v>
      </c>
      <c r="AS134" s="890"/>
      <c r="AT134" s="890"/>
      <c r="AU134" s="890"/>
      <c r="AV134" s="890"/>
      <c r="AW134" s="890"/>
      <c r="AX134" s="890"/>
      <c r="AY134" s="890"/>
      <c r="AZ134" s="890"/>
      <c r="BA134" s="890"/>
      <c r="BB134" s="890"/>
      <c r="BC134" s="890"/>
      <c r="BD134" s="1446"/>
      <c r="BE134" s="890"/>
      <c r="BF134" s="1401" t="s">
        <v>5601</v>
      </c>
      <c r="BG134" s="890"/>
      <c r="BH134" s="1407"/>
      <c r="BI134" s="890"/>
      <c r="BJ134" s="1410" t="s">
        <v>5601</v>
      </c>
      <c r="BK134" s="890"/>
      <c r="BL134" s="890"/>
      <c r="BM134" s="890"/>
      <c r="BN134" s="910"/>
      <c r="BO134" s="890"/>
      <c r="BP134" s="1404" t="s">
        <v>5601</v>
      </c>
      <c r="BQ134" s="890"/>
      <c r="BR134" s="1368" t="s">
        <v>5601</v>
      </c>
      <c r="BS134" s="890"/>
      <c r="BT134" s="890"/>
      <c r="BV134" s="890"/>
      <c r="BW134" s="890"/>
      <c r="BX134" s="890"/>
      <c r="BY134" s="891"/>
      <c r="BZ134" s="890"/>
      <c r="CA134" s="890"/>
      <c r="CB134" s="890"/>
      <c r="CD134" s="890"/>
      <c r="CE134" s="893">
        <v>1</v>
      </c>
    </row>
    <row r="135" spans="2:83" s="904" customFormat="1" ht="15" customHeight="1" x14ac:dyDescent="0.25">
      <c r="B135" s="1447"/>
      <c r="C135" s="890"/>
      <c r="D135" s="1402"/>
      <c r="E135" s="890"/>
      <c r="F135" s="1408"/>
      <c r="G135" s="890"/>
      <c r="H135" s="1411"/>
      <c r="I135" s="890"/>
      <c r="J135" s="890"/>
      <c r="K135" s="890"/>
      <c r="L135" s="910"/>
      <c r="M135" s="890"/>
      <c r="N135" s="1405">
        <v>1</v>
      </c>
      <c r="O135" s="890"/>
      <c r="P135" s="1369">
        <v>1</v>
      </c>
      <c r="Q135" s="890"/>
      <c r="R135" s="890"/>
      <c r="S135" s="890"/>
      <c r="T135" s="891"/>
      <c r="U135" s="890"/>
      <c r="V135" s="891"/>
      <c r="W135" s="890"/>
      <c r="X135" s="891"/>
      <c r="Y135" s="890"/>
      <c r="Z135" s="890"/>
      <c r="AA135" s="890"/>
      <c r="AB135" s="890"/>
      <c r="AC135" s="890"/>
      <c r="AD135" s="1447"/>
      <c r="AE135" s="890"/>
      <c r="AF135" s="1402" t="s">
        <v>5601</v>
      </c>
      <c r="AG135" s="890"/>
      <c r="AH135" s="1408"/>
      <c r="AI135" s="890"/>
      <c r="AJ135" s="1411" t="s">
        <v>5601</v>
      </c>
      <c r="AK135" s="890"/>
      <c r="AL135" s="890"/>
      <c r="AM135" s="890"/>
      <c r="AN135" s="910"/>
      <c r="AO135" s="890"/>
      <c r="AP135" s="1405" t="s">
        <v>5601</v>
      </c>
      <c r="AQ135" s="890"/>
      <c r="AR135" s="1369" t="s">
        <v>5601</v>
      </c>
      <c r="AS135" s="890"/>
      <c r="AT135" s="890"/>
      <c r="AU135" s="890"/>
      <c r="AV135" s="890"/>
      <c r="AW135" s="890"/>
      <c r="AX135" s="890"/>
      <c r="AY135" s="890"/>
      <c r="AZ135" s="890"/>
      <c r="BA135" s="890"/>
      <c r="BB135" s="890"/>
      <c r="BC135" s="890"/>
      <c r="BD135" s="1447"/>
      <c r="BE135" s="890"/>
      <c r="BF135" s="1402" t="s">
        <v>5601</v>
      </c>
      <c r="BG135" s="890"/>
      <c r="BH135" s="1408"/>
      <c r="BI135" s="890"/>
      <c r="BJ135" s="1411" t="s">
        <v>5601</v>
      </c>
      <c r="BK135" s="890"/>
      <c r="BL135" s="890"/>
      <c r="BM135" s="890"/>
      <c r="BN135" s="910"/>
      <c r="BO135" s="890"/>
      <c r="BP135" s="1405" t="s">
        <v>5601</v>
      </c>
      <c r="BQ135" s="890"/>
      <c r="BR135" s="1369" t="s">
        <v>5601</v>
      </c>
      <c r="BS135" s="890"/>
      <c r="BT135" s="890"/>
      <c r="BV135" s="890"/>
      <c r="BW135" s="890"/>
      <c r="BX135" s="890"/>
      <c r="BY135" s="891"/>
      <c r="BZ135" s="890"/>
      <c r="CA135" s="890"/>
      <c r="CB135" s="890"/>
      <c r="CD135" s="890"/>
      <c r="CE135" s="893">
        <v>1</v>
      </c>
    </row>
    <row r="136" spans="2:83" s="904" customFormat="1" ht="18" customHeight="1" x14ac:dyDescent="0.25">
      <c r="B136" s="911"/>
      <c r="C136" s="890"/>
      <c r="D136" s="911"/>
      <c r="E136" s="890"/>
      <c r="F136" s="890"/>
      <c r="G136" s="890"/>
      <c r="H136" s="890"/>
      <c r="I136" s="890"/>
      <c r="J136" s="890"/>
      <c r="K136" s="890"/>
      <c r="L136" s="910"/>
      <c r="M136" s="890"/>
      <c r="N136" s="921"/>
      <c r="O136" s="890"/>
      <c r="P136" s="921"/>
      <c r="Q136" s="890"/>
      <c r="R136" s="890"/>
      <c r="S136" s="890"/>
      <c r="T136" s="891"/>
      <c r="U136" s="890"/>
      <c r="V136" s="891"/>
      <c r="W136" s="890"/>
      <c r="X136" s="891"/>
      <c r="Y136" s="890"/>
      <c r="Z136" s="890"/>
      <c r="AA136" s="890"/>
      <c r="AB136" s="890"/>
      <c r="AC136" s="890"/>
      <c r="AD136" s="911"/>
      <c r="AE136" s="890"/>
      <c r="AF136" s="911"/>
      <c r="AG136" s="890"/>
      <c r="AH136" s="890"/>
      <c r="AI136" s="890"/>
      <c r="AJ136" s="890"/>
      <c r="AK136" s="890"/>
      <c r="AL136" s="890"/>
      <c r="AM136" s="890"/>
      <c r="AN136" s="910"/>
      <c r="AO136" s="890"/>
      <c r="AP136" s="921"/>
      <c r="AQ136" s="890"/>
      <c r="AR136" s="921"/>
      <c r="AS136" s="890"/>
      <c r="AT136" s="890"/>
      <c r="AU136" s="890"/>
      <c r="AV136" s="890"/>
      <c r="AW136" s="890"/>
      <c r="AX136" s="890"/>
      <c r="AY136" s="890"/>
      <c r="AZ136" s="890"/>
      <c r="BA136" s="890"/>
      <c r="BB136" s="890"/>
      <c r="BC136" s="890"/>
      <c r="BD136" s="911"/>
      <c r="BE136" s="890"/>
      <c r="BF136" s="911"/>
      <c r="BG136" s="890"/>
      <c r="BH136" s="890"/>
      <c r="BI136" s="890"/>
      <c r="BJ136" s="890"/>
      <c r="BK136" s="890"/>
      <c r="BL136" s="890"/>
      <c r="BM136" s="890"/>
      <c r="BN136" s="910"/>
      <c r="BO136" s="890"/>
      <c r="BP136" s="921"/>
      <c r="BQ136" s="890"/>
      <c r="BR136" s="921"/>
      <c r="BS136" s="890"/>
      <c r="BT136" s="890"/>
      <c r="BV136" s="890"/>
      <c r="BW136" s="890"/>
      <c r="BX136" s="890"/>
      <c r="BY136" s="891"/>
      <c r="BZ136" s="890"/>
      <c r="CA136" s="890"/>
      <c r="CB136" s="890"/>
      <c r="CD136" s="890"/>
      <c r="CE136" s="893"/>
    </row>
    <row r="137" spans="2:83" s="904" customFormat="1" x14ac:dyDescent="0.25">
      <c r="B137" s="890"/>
      <c r="C137" s="890"/>
      <c r="D137" s="1400" t="s">
        <v>6064</v>
      </c>
      <c r="E137" s="890"/>
      <c r="F137" s="1406"/>
      <c r="G137" s="890"/>
      <c r="H137" s="1409" t="s">
        <v>5659</v>
      </c>
      <c r="I137" s="890"/>
      <c r="J137" s="910"/>
      <c r="K137" s="890"/>
      <c r="L137" s="910"/>
      <c r="M137" s="890"/>
      <c r="N137" s="1403" t="s">
        <v>6444</v>
      </c>
      <c r="O137" s="890"/>
      <c r="P137" s="1367" t="s">
        <v>6445</v>
      </c>
      <c r="Q137" s="890"/>
      <c r="R137" s="890"/>
      <c r="S137" s="890"/>
      <c r="T137" s="891"/>
      <c r="U137" s="890"/>
      <c r="V137" s="891"/>
      <c r="W137" s="890"/>
      <c r="X137" s="891"/>
      <c r="Y137" s="890"/>
      <c r="Z137" s="890"/>
      <c r="AA137" s="890"/>
      <c r="AB137" s="890"/>
      <c r="AC137" s="890"/>
      <c r="AD137" s="890"/>
      <c r="AE137" s="890"/>
      <c r="AF137" s="1400" t="s">
        <v>6065</v>
      </c>
      <c r="AG137" s="890"/>
      <c r="AH137" s="1406"/>
      <c r="AI137" s="890"/>
      <c r="AJ137" s="1409" t="s">
        <v>5667</v>
      </c>
      <c r="AK137" s="890"/>
      <c r="AL137" s="910"/>
      <c r="AM137" s="890"/>
      <c r="AN137" s="910"/>
      <c r="AO137" s="890"/>
      <c r="AP137" s="1403" t="s">
        <v>6446</v>
      </c>
      <c r="AQ137" s="890"/>
      <c r="AR137" s="1367" t="s">
        <v>6447</v>
      </c>
      <c r="AS137" s="890"/>
      <c r="AT137" s="890"/>
      <c r="AU137" s="890"/>
      <c r="AV137" s="890"/>
      <c r="AW137" s="890"/>
      <c r="AX137" s="890"/>
      <c r="AY137" s="890"/>
      <c r="AZ137" s="890"/>
      <c r="BA137" s="890"/>
      <c r="BB137" s="890"/>
      <c r="BC137" s="890"/>
      <c r="BD137" s="890"/>
      <c r="BE137" s="890"/>
      <c r="BF137" s="1400" t="s">
        <v>6066</v>
      </c>
      <c r="BG137" s="890"/>
      <c r="BH137" s="1406"/>
      <c r="BI137" s="890"/>
      <c r="BJ137" s="1409" t="s">
        <v>5673</v>
      </c>
      <c r="BK137" s="890"/>
      <c r="BL137" s="910"/>
      <c r="BM137" s="890"/>
      <c r="BN137" s="910"/>
      <c r="BO137" s="890"/>
      <c r="BP137" s="1403" t="s">
        <v>6448</v>
      </c>
      <c r="BQ137" s="890"/>
      <c r="BR137" s="1367" t="s">
        <v>6449</v>
      </c>
      <c r="BS137" s="890"/>
      <c r="BT137" s="890"/>
      <c r="BV137" s="890"/>
      <c r="BW137" s="890"/>
      <c r="BX137" s="890"/>
      <c r="BY137" s="891"/>
      <c r="BZ137" s="890"/>
      <c r="CA137" s="890"/>
      <c r="CB137" s="890"/>
      <c r="CD137" s="890"/>
      <c r="CE137" s="893">
        <v>1</v>
      </c>
    </row>
    <row r="138" spans="2:83" s="904" customFormat="1" x14ac:dyDescent="0.25">
      <c r="B138" s="890"/>
      <c r="C138" s="890"/>
      <c r="D138" s="1401"/>
      <c r="E138" s="890"/>
      <c r="F138" s="1407"/>
      <c r="G138" s="890"/>
      <c r="H138" s="1410"/>
      <c r="I138" s="890"/>
      <c r="J138" s="910"/>
      <c r="K138" s="890"/>
      <c r="L138" s="910"/>
      <c r="M138" s="890"/>
      <c r="N138" s="1404"/>
      <c r="O138" s="890"/>
      <c r="P138" s="1368"/>
      <c r="Q138" s="890"/>
      <c r="R138" s="890"/>
      <c r="S138" s="890"/>
      <c r="T138" s="891"/>
      <c r="U138" s="890"/>
      <c r="V138" s="891"/>
      <c r="W138" s="890"/>
      <c r="X138" s="891"/>
      <c r="Y138" s="890"/>
      <c r="Z138" s="890"/>
      <c r="AA138" s="890"/>
      <c r="AB138" s="890"/>
      <c r="AC138" s="890"/>
      <c r="AD138" s="890"/>
      <c r="AE138" s="890"/>
      <c r="AF138" s="1401" t="s">
        <v>5601</v>
      </c>
      <c r="AG138" s="890"/>
      <c r="AH138" s="1407"/>
      <c r="AI138" s="890"/>
      <c r="AJ138" s="1410" t="s">
        <v>5601</v>
      </c>
      <c r="AK138" s="890"/>
      <c r="AL138" s="910"/>
      <c r="AM138" s="890"/>
      <c r="AN138" s="910"/>
      <c r="AO138" s="890"/>
      <c r="AP138" s="1404" t="s">
        <v>5601</v>
      </c>
      <c r="AQ138" s="890"/>
      <c r="AR138" s="1368" t="s">
        <v>5601</v>
      </c>
      <c r="AS138" s="890"/>
      <c r="AT138" s="890"/>
      <c r="AU138" s="890"/>
      <c r="AV138" s="890"/>
      <c r="AW138" s="890"/>
      <c r="AX138" s="890"/>
      <c r="AY138" s="890"/>
      <c r="AZ138" s="890"/>
      <c r="BA138" s="890"/>
      <c r="BB138" s="890"/>
      <c r="BC138" s="890"/>
      <c r="BD138" s="890"/>
      <c r="BE138" s="890"/>
      <c r="BF138" s="1401" t="s">
        <v>5601</v>
      </c>
      <c r="BG138" s="890"/>
      <c r="BH138" s="1407"/>
      <c r="BI138" s="890"/>
      <c r="BJ138" s="1410" t="s">
        <v>5601</v>
      </c>
      <c r="BK138" s="890"/>
      <c r="BL138" s="910"/>
      <c r="BM138" s="890"/>
      <c r="BN138" s="910"/>
      <c r="BO138" s="890"/>
      <c r="BP138" s="1404" t="s">
        <v>5601</v>
      </c>
      <c r="BQ138" s="890"/>
      <c r="BR138" s="1368" t="s">
        <v>5601</v>
      </c>
      <c r="BS138" s="890"/>
      <c r="BT138" s="890"/>
      <c r="BV138" s="890"/>
      <c r="BW138" s="890"/>
      <c r="BX138" s="890"/>
      <c r="BY138" s="891"/>
      <c r="BZ138" s="890"/>
      <c r="CA138" s="890"/>
      <c r="CB138" s="890"/>
      <c r="CD138" s="890"/>
      <c r="CE138" s="893">
        <v>1</v>
      </c>
    </row>
    <row r="139" spans="2:83" s="904" customFormat="1" x14ac:dyDescent="0.25">
      <c r="B139" s="890"/>
      <c r="C139" s="890"/>
      <c r="D139" s="1402"/>
      <c r="E139" s="890"/>
      <c r="F139" s="1408"/>
      <c r="G139" s="890"/>
      <c r="H139" s="1411"/>
      <c r="I139" s="890"/>
      <c r="J139" s="910"/>
      <c r="K139" s="890"/>
      <c r="L139" s="910"/>
      <c r="M139" s="890"/>
      <c r="N139" s="1405">
        <v>1</v>
      </c>
      <c r="O139" s="890"/>
      <c r="P139" s="1369">
        <v>1</v>
      </c>
      <c r="Q139" s="890"/>
      <c r="R139" s="890"/>
      <c r="S139" s="890"/>
      <c r="T139" s="891"/>
      <c r="U139" s="890"/>
      <c r="V139" s="891"/>
      <c r="W139" s="890"/>
      <c r="X139" s="891"/>
      <c r="Y139" s="890"/>
      <c r="Z139" s="890"/>
      <c r="AA139" s="890"/>
      <c r="AB139" s="890"/>
      <c r="AC139" s="890"/>
      <c r="AD139" s="890"/>
      <c r="AE139" s="890"/>
      <c r="AF139" s="1402" t="s">
        <v>5601</v>
      </c>
      <c r="AG139" s="890"/>
      <c r="AH139" s="1408"/>
      <c r="AI139" s="890"/>
      <c r="AJ139" s="1411" t="s">
        <v>5601</v>
      </c>
      <c r="AK139" s="890"/>
      <c r="AL139" s="910"/>
      <c r="AM139" s="890"/>
      <c r="AN139" s="910"/>
      <c r="AO139" s="890"/>
      <c r="AP139" s="1405" t="s">
        <v>5601</v>
      </c>
      <c r="AQ139" s="890"/>
      <c r="AR139" s="1369" t="s">
        <v>5601</v>
      </c>
      <c r="AS139" s="890"/>
      <c r="AT139" s="890"/>
      <c r="AU139" s="890"/>
      <c r="AV139" s="890"/>
      <c r="AW139" s="890"/>
      <c r="AX139" s="890"/>
      <c r="AY139" s="890"/>
      <c r="AZ139" s="890"/>
      <c r="BA139" s="890"/>
      <c r="BB139" s="890"/>
      <c r="BC139" s="890"/>
      <c r="BD139" s="890"/>
      <c r="BE139" s="890"/>
      <c r="BF139" s="1402" t="s">
        <v>5601</v>
      </c>
      <c r="BG139" s="890"/>
      <c r="BH139" s="1408"/>
      <c r="BI139" s="890"/>
      <c r="BJ139" s="1411"/>
      <c r="BK139" s="890"/>
      <c r="BL139" s="910"/>
      <c r="BM139" s="890"/>
      <c r="BN139" s="910"/>
      <c r="BO139" s="890"/>
      <c r="BP139" s="1405" t="s">
        <v>5601</v>
      </c>
      <c r="BQ139" s="890"/>
      <c r="BR139" s="1369" t="s">
        <v>5601</v>
      </c>
      <c r="BS139" s="890"/>
      <c r="BT139" s="890"/>
      <c r="BV139" s="890"/>
      <c r="BW139" s="890"/>
      <c r="BX139" s="890"/>
      <c r="BY139" s="891"/>
      <c r="BZ139" s="890"/>
      <c r="CA139" s="890"/>
      <c r="CB139" s="890"/>
      <c r="CD139" s="890"/>
      <c r="CE139" s="893">
        <v>1</v>
      </c>
    </row>
    <row r="140" spans="2:83" s="904" customFormat="1" ht="18" customHeight="1" x14ac:dyDescent="0.25">
      <c r="B140" s="890"/>
      <c r="C140" s="890"/>
      <c r="D140" s="911"/>
      <c r="E140" s="890"/>
      <c r="F140" s="910"/>
      <c r="G140" s="890"/>
      <c r="H140" s="910"/>
      <c r="I140" s="890"/>
      <c r="J140" s="910"/>
      <c r="K140" s="890"/>
      <c r="L140" s="910"/>
      <c r="M140" s="890"/>
      <c r="N140" s="921"/>
      <c r="O140" s="890"/>
      <c r="P140" s="921"/>
      <c r="Q140" s="890"/>
      <c r="R140" s="890"/>
      <c r="S140" s="890"/>
      <c r="T140" s="891"/>
      <c r="U140" s="890"/>
      <c r="V140" s="891"/>
      <c r="W140" s="890"/>
      <c r="X140" s="891"/>
      <c r="Y140" s="890"/>
      <c r="Z140" s="890"/>
      <c r="AA140" s="890"/>
      <c r="AB140" s="890"/>
      <c r="AC140" s="890"/>
      <c r="AD140" s="890"/>
      <c r="AE140" s="890"/>
      <c r="AF140" s="911"/>
      <c r="AG140" s="890"/>
      <c r="AH140" s="910"/>
      <c r="AI140" s="890"/>
      <c r="AJ140" s="910"/>
      <c r="AK140" s="890"/>
      <c r="AL140" s="910"/>
      <c r="AM140" s="890"/>
      <c r="AN140" s="910"/>
      <c r="AO140" s="890"/>
      <c r="AP140" s="921"/>
      <c r="AQ140" s="890"/>
      <c r="AR140" s="921"/>
      <c r="AS140" s="890"/>
      <c r="AT140" s="890"/>
      <c r="AU140" s="890"/>
      <c r="AV140" s="890"/>
      <c r="AW140" s="890"/>
      <c r="AX140" s="890"/>
      <c r="AY140" s="890"/>
      <c r="AZ140" s="890"/>
      <c r="BA140" s="890"/>
      <c r="BB140" s="890"/>
      <c r="BC140" s="890"/>
      <c r="BD140" s="890"/>
      <c r="BE140" s="890"/>
      <c r="BF140" s="911"/>
      <c r="BG140" s="890"/>
      <c r="BH140" s="910"/>
      <c r="BI140" s="890"/>
      <c r="BJ140" s="910"/>
      <c r="BK140" s="890"/>
      <c r="BL140" s="910"/>
      <c r="BM140" s="890"/>
      <c r="BN140" s="910"/>
      <c r="BO140" s="890"/>
      <c r="BP140" s="921"/>
      <c r="BQ140" s="890"/>
      <c r="BR140" s="921"/>
      <c r="BS140" s="890"/>
      <c r="BT140" s="890"/>
      <c r="BV140" s="890"/>
      <c r="BW140" s="890"/>
      <c r="BX140" s="890"/>
      <c r="BY140" s="891"/>
      <c r="BZ140" s="890"/>
      <c r="CA140" s="890"/>
      <c r="CB140" s="890"/>
      <c r="CD140" s="890"/>
      <c r="CE140" s="893"/>
    </row>
    <row r="141" spans="2:83" s="904" customFormat="1" x14ac:dyDescent="0.25">
      <c r="B141" s="890"/>
      <c r="C141" s="890"/>
      <c r="D141" s="1400" t="s">
        <v>6067</v>
      </c>
      <c r="E141" s="890"/>
      <c r="F141" s="910"/>
      <c r="G141" s="890"/>
      <c r="H141" s="910"/>
      <c r="I141" s="890"/>
      <c r="J141" s="910"/>
      <c r="K141" s="890"/>
      <c r="L141" s="910"/>
      <c r="M141" s="890"/>
      <c r="N141" s="1403" t="s">
        <v>6450</v>
      </c>
      <c r="O141" s="890"/>
      <c r="P141" s="1367" t="s">
        <v>6451</v>
      </c>
      <c r="Q141" s="890"/>
      <c r="R141" s="890"/>
      <c r="S141" s="890"/>
      <c r="T141" s="891"/>
      <c r="U141" s="890"/>
      <c r="V141" s="891"/>
      <c r="W141" s="890"/>
      <c r="X141" s="891"/>
      <c r="Y141" s="890"/>
      <c r="Z141" s="890"/>
      <c r="AA141" s="890"/>
      <c r="AB141" s="890"/>
      <c r="AC141" s="890"/>
      <c r="AD141" s="890"/>
      <c r="AE141" s="890"/>
      <c r="AF141" s="1400" t="s">
        <v>6002</v>
      </c>
      <c r="AG141" s="890"/>
      <c r="AH141" s="910"/>
      <c r="AI141" s="890"/>
      <c r="AJ141" s="910"/>
      <c r="AK141" s="890"/>
      <c r="AL141" s="910"/>
      <c r="AM141" s="890"/>
      <c r="AN141" s="910"/>
      <c r="AO141" s="890"/>
      <c r="AP141" s="1403" t="s">
        <v>6452</v>
      </c>
      <c r="AQ141" s="890"/>
      <c r="AR141" s="1367" t="s">
        <v>6453</v>
      </c>
      <c r="AS141" s="890"/>
      <c r="AT141" s="890"/>
      <c r="AU141" s="890"/>
      <c r="AV141" s="890"/>
      <c r="AW141" s="890"/>
      <c r="AX141" s="890"/>
      <c r="AY141" s="890"/>
      <c r="AZ141" s="890"/>
      <c r="BA141" s="890"/>
      <c r="BB141" s="890"/>
      <c r="BC141" s="890"/>
      <c r="BD141" s="890"/>
      <c r="BE141" s="890"/>
      <c r="BF141" s="1400" t="s">
        <v>6005</v>
      </c>
      <c r="BG141" s="890"/>
      <c r="BH141" s="910"/>
      <c r="BI141" s="890"/>
      <c r="BJ141" s="910"/>
      <c r="BK141" s="890"/>
      <c r="BL141" s="910"/>
      <c r="BM141" s="890"/>
      <c r="BN141" s="910"/>
      <c r="BO141" s="890"/>
      <c r="BP141" s="1403" t="s">
        <v>6454</v>
      </c>
      <c r="BQ141" s="890"/>
      <c r="BR141" s="1367" t="s">
        <v>6455</v>
      </c>
      <c r="BS141" s="890"/>
      <c r="BT141" s="890"/>
      <c r="BV141" s="890"/>
      <c r="BW141" s="890"/>
      <c r="BX141" s="890"/>
      <c r="BY141" s="891"/>
      <c r="BZ141" s="890"/>
      <c r="CA141" s="890"/>
      <c r="CB141" s="890"/>
      <c r="CD141" s="890"/>
      <c r="CE141" s="893">
        <v>1</v>
      </c>
    </row>
    <row r="142" spans="2:83" s="904" customFormat="1" x14ac:dyDescent="0.25">
      <c r="B142" s="890"/>
      <c r="C142" s="890"/>
      <c r="D142" s="1401"/>
      <c r="E142" s="890"/>
      <c r="F142" s="910"/>
      <c r="G142" s="890"/>
      <c r="H142" s="910"/>
      <c r="I142" s="890"/>
      <c r="J142" s="910"/>
      <c r="K142" s="890"/>
      <c r="L142" s="910"/>
      <c r="M142" s="890"/>
      <c r="N142" s="1404"/>
      <c r="O142" s="890"/>
      <c r="P142" s="1368"/>
      <c r="Q142" s="890"/>
      <c r="R142" s="890"/>
      <c r="S142" s="890"/>
      <c r="T142" s="891"/>
      <c r="U142" s="890"/>
      <c r="V142" s="891"/>
      <c r="W142" s="890"/>
      <c r="X142" s="891"/>
      <c r="Y142" s="890"/>
      <c r="Z142" s="890"/>
      <c r="AA142" s="890"/>
      <c r="AB142" s="890"/>
      <c r="AC142" s="890"/>
      <c r="AD142" s="890"/>
      <c r="AE142" s="890"/>
      <c r="AF142" s="1401" t="s">
        <v>5601</v>
      </c>
      <c r="AG142" s="890"/>
      <c r="AH142" s="910"/>
      <c r="AI142" s="890"/>
      <c r="AJ142" s="910"/>
      <c r="AK142" s="890"/>
      <c r="AL142" s="910"/>
      <c r="AM142" s="890"/>
      <c r="AN142" s="910"/>
      <c r="AO142" s="890"/>
      <c r="AP142" s="1404" t="s">
        <v>5601</v>
      </c>
      <c r="AQ142" s="890"/>
      <c r="AR142" s="1368" t="s">
        <v>5601</v>
      </c>
      <c r="AS142" s="890"/>
      <c r="AT142" s="890"/>
      <c r="AU142" s="890"/>
      <c r="AV142" s="890"/>
      <c r="AW142" s="890"/>
      <c r="AX142" s="890"/>
      <c r="AY142" s="890"/>
      <c r="AZ142" s="890"/>
      <c r="BA142" s="890"/>
      <c r="BB142" s="890"/>
      <c r="BC142" s="890"/>
      <c r="BD142" s="890"/>
      <c r="BE142" s="890"/>
      <c r="BF142" s="1401" t="s">
        <v>5601</v>
      </c>
      <c r="BG142" s="890"/>
      <c r="BH142" s="910"/>
      <c r="BI142" s="890"/>
      <c r="BJ142" s="910"/>
      <c r="BK142" s="890"/>
      <c r="BL142" s="910"/>
      <c r="BM142" s="890"/>
      <c r="BN142" s="910"/>
      <c r="BO142" s="890"/>
      <c r="BP142" s="1404" t="s">
        <v>5601</v>
      </c>
      <c r="BQ142" s="890"/>
      <c r="BR142" s="1368" t="s">
        <v>5601</v>
      </c>
      <c r="BS142" s="890"/>
      <c r="BT142" s="890"/>
      <c r="BV142" s="890"/>
      <c r="BW142" s="890"/>
      <c r="BX142" s="890"/>
      <c r="BY142" s="891"/>
      <c r="BZ142" s="890"/>
      <c r="CA142" s="890"/>
      <c r="CB142" s="890"/>
      <c r="CD142" s="890"/>
      <c r="CE142" s="893">
        <v>1</v>
      </c>
    </row>
    <row r="143" spans="2:83" s="904" customFormat="1" x14ac:dyDescent="0.25">
      <c r="B143" s="890"/>
      <c r="C143" s="890"/>
      <c r="D143" s="1402"/>
      <c r="E143" s="890"/>
      <c r="F143" s="910"/>
      <c r="G143" s="890"/>
      <c r="H143" s="910"/>
      <c r="I143" s="890"/>
      <c r="J143" s="910"/>
      <c r="K143" s="890"/>
      <c r="L143" s="910"/>
      <c r="M143" s="890"/>
      <c r="N143" s="1405">
        <v>1</v>
      </c>
      <c r="O143" s="890"/>
      <c r="P143" s="1369">
        <v>1</v>
      </c>
      <c r="Q143" s="890"/>
      <c r="R143" s="890"/>
      <c r="S143" s="890"/>
      <c r="T143" s="891"/>
      <c r="U143" s="890"/>
      <c r="V143" s="891"/>
      <c r="W143" s="890"/>
      <c r="X143" s="891"/>
      <c r="Y143" s="890"/>
      <c r="Z143" s="890"/>
      <c r="AA143" s="890"/>
      <c r="AB143" s="890"/>
      <c r="AC143" s="890"/>
      <c r="AD143" s="890"/>
      <c r="AE143" s="890"/>
      <c r="AF143" s="1402" t="s">
        <v>5601</v>
      </c>
      <c r="AG143" s="890"/>
      <c r="AH143" s="910"/>
      <c r="AI143" s="890"/>
      <c r="AJ143" s="910"/>
      <c r="AK143" s="890"/>
      <c r="AL143" s="910"/>
      <c r="AM143" s="890"/>
      <c r="AN143" s="910"/>
      <c r="AO143" s="890"/>
      <c r="AP143" s="1405" t="s">
        <v>5601</v>
      </c>
      <c r="AQ143" s="890"/>
      <c r="AR143" s="1369" t="s">
        <v>5601</v>
      </c>
      <c r="AS143" s="890"/>
      <c r="AT143" s="890"/>
      <c r="AU143" s="890"/>
      <c r="AV143" s="890"/>
      <c r="AW143" s="890"/>
      <c r="AX143" s="890"/>
      <c r="AY143" s="890"/>
      <c r="AZ143" s="890"/>
      <c r="BA143" s="890"/>
      <c r="BB143" s="890"/>
      <c r="BC143" s="890"/>
      <c r="BD143" s="890"/>
      <c r="BE143" s="890"/>
      <c r="BF143" s="1402" t="s">
        <v>5601</v>
      </c>
      <c r="BG143" s="890"/>
      <c r="BH143" s="910"/>
      <c r="BI143" s="890"/>
      <c r="BJ143" s="910"/>
      <c r="BK143" s="890"/>
      <c r="BL143" s="910"/>
      <c r="BM143" s="890"/>
      <c r="BN143" s="910"/>
      <c r="BO143" s="890"/>
      <c r="BP143" s="1405" t="s">
        <v>5601</v>
      </c>
      <c r="BQ143" s="890"/>
      <c r="BR143" s="1369" t="s">
        <v>5601</v>
      </c>
      <c r="BS143" s="890"/>
      <c r="BT143" s="890"/>
      <c r="BV143" s="890"/>
      <c r="BW143" s="890"/>
      <c r="BX143" s="890"/>
      <c r="BY143" s="891"/>
      <c r="BZ143" s="890"/>
      <c r="CA143" s="890"/>
      <c r="CB143" s="890"/>
      <c r="CD143" s="890"/>
      <c r="CE143" s="893">
        <v>1</v>
      </c>
    </row>
    <row r="144" spans="2:83" s="904" customFormat="1" ht="18" customHeight="1" x14ac:dyDescent="0.25">
      <c r="B144" s="890"/>
      <c r="C144" s="890"/>
      <c r="D144" s="911"/>
      <c r="E144" s="890"/>
      <c r="F144" s="910"/>
      <c r="G144" s="890"/>
      <c r="H144" s="910"/>
      <c r="I144" s="890"/>
      <c r="J144" s="910"/>
      <c r="K144" s="890"/>
      <c r="L144" s="910"/>
      <c r="M144" s="890"/>
      <c r="N144" s="921"/>
      <c r="O144" s="890"/>
      <c r="P144" s="921"/>
      <c r="Q144" s="890"/>
      <c r="R144" s="890"/>
      <c r="S144" s="890"/>
      <c r="T144" s="891"/>
      <c r="U144" s="890"/>
      <c r="V144" s="891"/>
      <c r="W144" s="890"/>
      <c r="X144" s="891"/>
      <c r="Y144" s="890"/>
      <c r="Z144" s="890"/>
      <c r="AA144" s="890"/>
      <c r="AB144" s="890"/>
      <c r="AC144" s="890"/>
      <c r="AD144" s="890"/>
      <c r="AE144" s="890"/>
      <c r="AF144" s="911"/>
      <c r="AG144" s="890"/>
      <c r="AH144" s="910"/>
      <c r="AI144" s="890"/>
      <c r="AJ144" s="910"/>
      <c r="AK144" s="890"/>
      <c r="AL144" s="910"/>
      <c r="AM144" s="890"/>
      <c r="AN144" s="910"/>
      <c r="AO144" s="890"/>
      <c r="AP144" s="921"/>
      <c r="AQ144" s="890"/>
      <c r="AR144" s="921"/>
      <c r="AS144" s="890"/>
      <c r="AT144" s="890"/>
      <c r="AU144" s="890"/>
      <c r="AV144" s="890"/>
      <c r="AW144" s="890"/>
      <c r="AX144" s="890"/>
      <c r="AY144" s="890"/>
      <c r="AZ144" s="890"/>
      <c r="BA144" s="890"/>
      <c r="BB144" s="890"/>
      <c r="BC144" s="890"/>
      <c r="BD144" s="890"/>
      <c r="BE144" s="890"/>
      <c r="BF144" s="911"/>
      <c r="BG144" s="890"/>
      <c r="BH144" s="910"/>
      <c r="BI144" s="890"/>
      <c r="BJ144" s="910"/>
      <c r="BK144" s="890"/>
      <c r="BL144" s="910"/>
      <c r="BM144" s="890"/>
      <c r="BN144" s="910"/>
      <c r="BO144" s="890"/>
      <c r="BP144" s="921"/>
      <c r="BQ144" s="890"/>
      <c r="BR144" s="921"/>
      <c r="BS144" s="890"/>
      <c r="BT144" s="890"/>
      <c r="BV144" s="890"/>
      <c r="BW144" s="890"/>
      <c r="BX144" s="890"/>
      <c r="BY144" s="891"/>
      <c r="BZ144" s="890"/>
      <c r="CA144" s="890"/>
      <c r="CB144" s="890"/>
      <c r="CD144" s="890"/>
      <c r="CE144" s="893"/>
    </row>
    <row r="145" spans="2:83" s="904" customFormat="1" x14ac:dyDescent="0.25">
      <c r="B145" s="890"/>
      <c r="C145" s="890"/>
      <c r="D145" s="1400" t="s">
        <v>6068</v>
      </c>
      <c r="E145" s="890"/>
      <c r="F145" s="910"/>
      <c r="G145" s="890"/>
      <c r="H145" s="910"/>
      <c r="I145" s="890"/>
      <c r="J145" s="910"/>
      <c r="K145" s="890"/>
      <c r="L145" s="910"/>
      <c r="M145" s="890"/>
      <c r="N145" s="1403" t="s">
        <v>6456</v>
      </c>
      <c r="O145" s="890"/>
      <c r="P145" s="1367" t="s">
        <v>6457</v>
      </c>
      <c r="Q145" s="890"/>
      <c r="R145" s="890"/>
      <c r="S145" s="890"/>
      <c r="T145" s="891"/>
      <c r="U145" s="890"/>
      <c r="V145" s="891"/>
      <c r="W145" s="890"/>
      <c r="X145" s="891"/>
      <c r="Y145" s="890"/>
      <c r="Z145" s="890"/>
      <c r="AA145" s="890"/>
      <c r="AB145" s="890"/>
      <c r="AC145" s="890"/>
      <c r="AD145" s="890"/>
      <c r="AE145" s="890"/>
      <c r="AF145" s="1400" t="s">
        <v>6069</v>
      </c>
      <c r="AG145" s="890"/>
      <c r="AH145" s="910"/>
      <c r="AI145" s="890"/>
      <c r="AJ145" s="910"/>
      <c r="AK145" s="890"/>
      <c r="AL145" s="910"/>
      <c r="AM145" s="890"/>
      <c r="AN145" s="910"/>
      <c r="AO145" s="890"/>
      <c r="AP145" s="1403" t="s">
        <v>6458</v>
      </c>
      <c r="AQ145" s="890"/>
      <c r="AR145" s="1367" t="s">
        <v>6459</v>
      </c>
      <c r="AS145" s="890"/>
      <c r="AT145" s="890"/>
      <c r="AU145" s="890"/>
      <c r="AV145" s="890"/>
      <c r="AW145" s="890"/>
      <c r="AX145" s="890"/>
      <c r="AY145" s="890"/>
      <c r="AZ145" s="890"/>
      <c r="BA145" s="890"/>
      <c r="BB145" s="890"/>
      <c r="BC145" s="890"/>
      <c r="BD145" s="890"/>
      <c r="BE145" s="890"/>
      <c r="BF145" s="1400" t="s">
        <v>6070</v>
      </c>
      <c r="BG145" s="890"/>
      <c r="BH145" s="910"/>
      <c r="BI145" s="890"/>
      <c r="BJ145" s="910"/>
      <c r="BK145" s="890"/>
      <c r="BL145" s="910"/>
      <c r="BM145" s="890"/>
      <c r="BN145" s="910"/>
      <c r="BO145" s="890"/>
      <c r="BP145" s="1403" t="s">
        <v>6460</v>
      </c>
      <c r="BQ145" s="890"/>
      <c r="BR145" s="1367" t="s">
        <v>6461</v>
      </c>
      <c r="BS145" s="890"/>
      <c r="BT145" s="890"/>
      <c r="BV145" s="890"/>
      <c r="BW145" s="890"/>
      <c r="BX145" s="890"/>
      <c r="BY145" s="891"/>
      <c r="BZ145" s="890"/>
      <c r="CA145" s="890"/>
      <c r="CB145" s="890"/>
      <c r="CD145" s="890"/>
      <c r="CE145" s="893">
        <v>1</v>
      </c>
    </row>
    <row r="146" spans="2:83" s="904" customFormat="1" x14ac:dyDescent="0.25">
      <c r="B146" s="890"/>
      <c r="C146" s="890"/>
      <c r="D146" s="1401"/>
      <c r="E146" s="890"/>
      <c r="F146" s="910"/>
      <c r="G146" s="890"/>
      <c r="H146" s="910"/>
      <c r="I146" s="890"/>
      <c r="J146" s="910"/>
      <c r="K146" s="890"/>
      <c r="L146" s="910"/>
      <c r="M146" s="890"/>
      <c r="N146" s="1404"/>
      <c r="O146" s="890"/>
      <c r="P146" s="1368"/>
      <c r="Q146" s="890"/>
      <c r="R146" s="890"/>
      <c r="S146" s="890"/>
      <c r="T146" s="891"/>
      <c r="U146" s="890"/>
      <c r="V146" s="891"/>
      <c r="W146" s="890"/>
      <c r="X146" s="891"/>
      <c r="Y146" s="890"/>
      <c r="Z146" s="890"/>
      <c r="AA146" s="890"/>
      <c r="AB146" s="890"/>
      <c r="AC146" s="890"/>
      <c r="AD146" s="890"/>
      <c r="AE146" s="890"/>
      <c r="AF146" s="1401" t="s">
        <v>5601</v>
      </c>
      <c r="AG146" s="890"/>
      <c r="AH146" s="910"/>
      <c r="AI146" s="890"/>
      <c r="AJ146" s="910"/>
      <c r="AK146" s="890"/>
      <c r="AL146" s="910"/>
      <c r="AM146" s="890"/>
      <c r="AN146" s="910"/>
      <c r="AO146" s="890"/>
      <c r="AP146" s="1404" t="s">
        <v>5601</v>
      </c>
      <c r="AQ146" s="890"/>
      <c r="AR146" s="1368" t="s">
        <v>5601</v>
      </c>
      <c r="AS146" s="890"/>
      <c r="AT146" s="890"/>
      <c r="AU146" s="890"/>
      <c r="AV146" s="890"/>
      <c r="AW146" s="890"/>
      <c r="AX146" s="890"/>
      <c r="AY146" s="890"/>
      <c r="AZ146" s="890"/>
      <c r="BA146" s="890"/>
      <c r="BB146" s="890"/>
      <c r="BC146" s="890"/>
      <c r="BD146" s="890"/>
      <c r="BE146" s="890"/>
      <c r="BF146" s="1401" t="s">
        <v>5601</v>
      </c>
      <c r="BG146" s="890"/>
      <c r="BH146" s="910"/>
      <c r="BI146" s="890"/>
      <c r="BJ146" s="910"/>
      <c r="BK146" s="890"/>
      <c r="BL146" s="910"/>
      <c r="BM146" s="890"/>
      <c r="BN146" s="910"/>
      <c r="BO146" s="890"/>
      <c r="BP146" s="1404" t="s">
        <v>5601</v>
      </c>
      <c r="BQ146" s="890"/>
      <c r="BR146" s="1368" t="s">
        <v>5601</v>
      </c>
      <c r="BS146" s="890"/>
      <c r="BT146" s="890"/>
      <c r="BV146" s="890"/>
      <c r="BW146" s="890"/>
      <c r="BX146" s="890"/>
      <c r="BY146" s="891"/>
      <c r="BZ146" s="890"/>
      <c r="CA146" s="890"/>
      <c r="CB146" s="890"/>
      <c r="CD146" s="890"/>
      <c r="CE146" s="893">
        <v>1</v>
      </c>
    </row>
    <row r="147" spans="2:83" s="904" customFormat="1" x14ac:dyDescent="0.25">
      <c r="B147" s="890"/>
      <c r="C147" s="890"/>
      <c r="D147" s="1402"/>
      <c r="E147" s="890"/>
      <c r="F147" s="910"/>
      <c r="G147" s="890"/>
      <c r="H147" s="910"/>
      <c r="I147" s="890"/>
      <c r="J147" s="910"/>
      <c r="K147" s="890"/>
      <c r="L147" s="910"/>
      <c r="M147" s="890"/>
      <c r="N147" s="1405">
        <v>1</v>
      </c>
      <c r="O147" s="890"/>
      <c r="P147" s="1369">
        <v>1</v>
      </c>
      <c r="Q147" s="890"/>
      <c r="R147" s="890"/>
      <c r="S147" s="890"/>
      <c r="T147" s="891"/>
      <c r="U147" s="890"/>
      <c r="V147" s="891"/>
      <c r="W147" s="890"/>
      <c r="X147" s="891"/>
      <c r="Y147" s="890"/>
      <c r="Z147" s="890"/>
      <c r="AA147" s="890"/>
      <c r="AB147" s="890"/>
      <c r="AC147" s="890"/>
      <c r="AD147" s="890"/>
      <c r="AE147" s="890"/>
      <c r="AF147" s="1402" t="s">
        <v>5601</v>
      </c>
      <c r="AG147" s="890"/>
      <c r="AH147" s="910"/>
      <c r="AI147" s="890"/>
      <c r="AJ147" s="910"/>
      <c r="AK147" s="890"/>
      <c r="AL147" s="910"/>
      <c r="AM147" s="890"/>
      <c r="AN147" s="910"/>
      <c r="AO147" s="890"/>
      <c r="AP147" s="1405" t="s">
        <v>5601</v>
      </c>
      <c r="AQ147" s="890"/>
      <c r="AR147" s="1369" t="s">
        <v>5601</v>
      </c>
      <c r="AS147" s="890"/>
      <c r="AT147" s="890"/>
      <c r="AU147" s="890"/>
      <c r="AV147" s="890"/>
      <c r="AW147" s="890"/>
      <c r="AX147" s="890"/>
      <c r="AY147" s="890"/>
      <c r="AZ147" s="890"/>
      <c r="BA147" s="890"/>
      <c r="BB147" s="890"/>
      <c r="BC147" s="890"/>
      <c r="BD147" s="890"/>
      <c r="BE147" s="890"/>
      <c r="BF147" s="1402" t="s">
        <v>5601</v>
      </c>
      <c r="BG147" s="890"/>
      <c r="BH147" s="910"/>
      <c r="BI147" s="890"/>
      <c r="BJ147" s="910"/>
      <c r="BK147" s="890"/>
      <c r="BL147" s="910"/>
      <c r="BM147" s="890"/>
      <c r="BN147" s="910"/>
      <c r="BO147" s="890"/>
      <c r="BP147" s="1405" t="s">
        <v>5601</v>
      </c>
      <c r="BQ147" s="890"/>
      <c r="BR147" s="1369" t="s">
        <v>5601</v>
      </c>
      <c r="BS147" s="890"/>
      <c r="BT147" s="890"/>
      <c r="BV147" s="890"/>
      <c r="BW147" s="890"/>
      <c r="BX147" s="890"/>
      <c r="BY147" s="891"/>
      <c r="BZ147" s="890"/>
      <c r="CA147" s="890"/>
      <c r="CB147" s="890"/>
      <c r="CD147" s="890"/>
      <c r="CE147" s="893">
        <v>1</v>
      </c>
    </row>
    <row r="148" spans="2:83" s="904" customFormat="1" ht="18" customHeight="1" x14ac:dyDescent="0.25">
      <c r="B148" s="890"/>
      <c r="C148" s="890"/>
      <c r="D148" s="911"/>
      <c r="E148" s="890"/>
      <c r="F148" s="910"/>
      <c r="G148" s="890"/>
      <c r="H148" s="910"/>
      <c r="I148" s="890"/>
      <c r="J148" s="910"/>
      <c r="K148" s="890"/>
      <c r="L148" s="910"/>
      <c r="M148" s="890"/>
      <c r="N148" s="921"/>
      <c r="O148" s="890"/>
      <c r="P148" s="921"/>
      <c r="Q148" s="890"/>
      <c r="R148" s="890"/>
      <c r="S148" s="890"/>
      <c r="T148" s="891"/>
      <c r="U148" s="890"/>
      <c r="V148" s="891"/>
      <c r="W148" s="890"/>
      <c r="X148" s="891"/>
      <c r="Y148" s="890"/>
      <c r="Z148" s="890"/>
      <c r="AA148" s="890"/>
      <c r="AB148" s="890"/>
      <c r="AC148" s="890"/>
      <c r="AD148" s="890"/>
      <c r="AE148" s="890"/>
      <c r="AF148" s="911"/>
      <c r="AG148" s="890"/>
      <c r="AH148" s="910"/>
      <c r="AI148" s="890"/>
      <c r="AJ148" s="910"/>
      <c r="AK148" s="890"/>
      <c r="AL148" s="910"/>
      <c r="AM148" s="890"/>
      <c r="AN148" s="910"/>
      <c r="AO148" s="890"/>
      <c r="AP148" s="921"/>
      <c r="AQ148" s="890"/>
      <c r="AR148" s="921"/>
      <c r="AS148" s="890"/>
      <c r="AT148" s="890"/>
      <c r="AU148" s="890"/>
      <c r="AV148" s="890"/>
      <c r="AW148" s="890"/>
      <c r="AX148" s="890"/>
      <c r="AY148" s="890"/>
      <c r="AZ148" s="890"/>
      <c r="BA148" s="890"/>
      <c r="BB148" s="890"/>
      <c r="BC148" s="890"/>
      <c r="BD148" s="890"/>
      <c r="BE148" s="890"/>
      <c r="BF148" s="911"/>
      <c r="BG148" s="890"/>
      <c r="BH148" s="910"/>
      <c r="BI148" s="890"/>
      <c r="BJ148" s="910"/>
      <c r="BK148" s="890"/>
      <c r="BL148" s="910"/>
      <c r="BM148" s="890"/>
      <c r="BN148" s="910"/>
      <c r="BO148" s="890"/>
      <c r="BP148" s="921"/>
      <c r="BQ148" s="890"/>
      <c r="BR148" s="921"/>
      <c r="BS148" s="890"/>
      <c r="BT148" s="890"/>
      <c r="BV148" s="890"/>
      <c r="BW148" s="890"/>
      <c r="BX148" s="890"/>
      <c r="BY148" s="891"/>
      <c r="BZ148" s="890"/>
      <c r="CA148" s="890"/>
      <c r="CB148" s="890"/>
      <c r="CD148" s="890"/>
      <c r="CE148" s="893"/>
    </row>
    <row r="149" spans="2:83" s="904" customFormat="1" x14ac:dyDescent="0.25">
      <c r="B149" s="890"/>
      <c r="C149" s="890"/>
      <c r="D149" s="1400" t="s">
        <v>6071</v>
      </c>
      <c r="E149" s="890"/>
      <c r="F149" s="910"/>
      <c r="G149" s="890"/>
      <c r="H149" s="910"/>
      <c r="I149" s="890"/>
      <c r="J149" s="910"/>
      <c r="K149" s="890"/>
      <c r="L149" s="910"/>
      <c r="M149" s="890"/>
      <c r="N149" s="1403" t="s">
        <v>6462</v>
      </c>
      <c r="O149" s="890"/>
      <c r="P149" s="1367" t="s">
        <v>6463</v>
      </c>
      <c r="Q149" s="890"/>
      <c r="R149" s="890"/>
      <c r="S149" s="890"/>
      <c r="T149" s="891"/>
      <c r="U149" s="890"/>
      <c r="V149" s="891"/>
      <c r="W149" s="890"/>
      <c r="X149" s="891"/>
      <c r="Y149" s="890"/>
      <c r="Z149" s="890"/>
      <c r="AA149" s="890"/>
      <c r="AB149" s="890"/>
      <c r="AC149" s="890"/>
      <c r="AD149" s="890"/>
      <c r="AE149" s="890"/>
      <c r="AF149" s="1400" t="s">
        <v>6072</v>
      </c>
      <c r="AG149" s="890"/>
      <c r="AH149" s="910"/>
      <c r="AI149" s="890"/>
      <c r="AJ149" s="910"/>
      <c r="AK149" s="890"/>
      <c r="AL149" s="910"/>
      <c r="AM149" s="890"/>
      <c r="AN149" s="910"/>
      <c r="AO149" s="890"/>
      <c r="AP149" s="1403" t="s">
        <v>6464</v>
      </c>
      <c r="AQ149" s="890"/>
      <c r="AR149" s="1367" t="s">
        <v>6465</v>
      </c>
      <c r="AS149" s="890"/>
      <c r="AT149" s="890"/>
      <c r="AU149" s="890"/>
      <c r="AV149" s="890"/>
      <c r="AW149" s="890"/>
      <c r="AX149" s="890"/>
      <c r="AY149" s="890"/>
      <c r="AZ149" s="890"/>
      <c r="BA149" s="890"/>
      <c r="BB149" s="890"/>
      <c r="BC149" s="890"/>
      <c r="BD149" s="890"/>
      <c r="BE149" s="890"/>
      <c r="BF149" s="1400" t="s">
        <v>6073</v>
      </c>
      <c r="BG149" s="890"/>
      <c r="BH149" s="910"/>
      <c r="BI149" s="890"/>
      <c r="BJ149" s="910"/>
      <c r="BK149" s="890"/>
      <c r="BL149" s="910"/>
      <c r="BM149" s="890"/>
      <c r="BN149" s="910"/>
      <c r="BO149" s="890"/>
      <c r="BP149" s="1403" t="s">
        <v>6466</v>
      </c>
      <c r="BQ149" s="890"/>
      <c r="BR149" s="1367" t="s">
        <v>6467</v>
      </c>
      <c r="BS149" s="890"/>
      <c r="BT149" s="890"/>
      <c r="BV149" s="890"/>
      <c r="BW149" s="890"/>
      <c r="BX149" s="890"/>
      <c r="BY149" s="891"/>
      <c r="BZ149" s="890"/>
      <c r="CA149" s="890"/>
      <c r="CB149" s="890"/>
      <c r="CD149" s="890"/>
      <c r="CE149" s="893">
        <v>1</v>
      </c>
    </row>
    <row r="150" spans="2:83" s="904" customFormat="1" x14ac:dyDescent="0.25">
      <c r="B150" s="890"/>
      <c r="C150" s="890"/>
      <c r="D150" s="1401"/>
      <c r="E150" s="890"/>
      <c r="F150" s="910"/>
      <c r="G150" s="890"/>
      <c r="H150" s="910"/>
      <c r="I150" s="890"/>
      <c r="J150" s="910"/>
      <c r="K150" s="890"/>
      <c r="L150" s="910"/>
      <c r="M150" s="890"/>
      <c r="N150" s="1404"/>
      <c r="O150" s="890"/>
      <c r="P150" s="1368"/>
      <c r="Q150" s="890"/>
      <c r="R150" s="890"/>
      <c r="S150" s="890"/>
      <c r="T150" s="891"/>
      <c r="U150" s="890"/>
      <c r="V150" s="891"/>
      <c r="W150" s="890"/>
      <c r="X150" s="891"/>
      <c r="Y150" s="890"/>
      <c r="Z150" s="890"/>
      <c r="AA150" s="890"/>
      <c r="AB150" s="890"/>
      <c r="AC150" s="890"/>
      <c r="AD150" s="890"/>
      <c r="AE150" s="890"/>
      <c r="AF150" s="1401" t="s">
        <v>5601</v>
      </c>
      <c r="AG150" s="890"/>
      <c r="AH150" s="910"/>
      <c r="AI150" s="890"/>
      <c r="AJ150" s="910"/>
      <c r="AK150" s="890"/>
      <c r="AL150" s="910"/>
      <c r="AM150" s="890"/>
      <c r="AN150" s="910"/>
      <c r="AO150" s="890"/>
      <c r="AP150" s="1404" t="s">
        <v>5601</v>
      </c>
      <c r="AQ150" s="890"/>
      <c r="AR150" s="1368" t="s">
        <v>5601</v>
      </c>
      <c r="AS150" s="890"/>
      <c r="AT150" s="890"/>
      <c r="AU150" s="890"/>
      <c r="AV150" s="890"/>
      <c r="AW150" s="890"/>
      <c r="AX150" s="890"/>
      <c r="AY150" s="890"/>
      <c r="AZ150" s="890"/>
      <c r="BA150" s="890"/>
      <c r="BB150" s="890"/>
      <c r="BC150" s="890"/>
      <c r="BD150" s="890"/>
      <c r="BE150" s="890"/>
      <c r="BF150" s="1401" t="s">
        <v>5601</v>
      </c>
      <c r="BG150" s="890"/>
      <c r="BH150" s="910"/>
      <c r="BI150" s="890"/>
      <c r="BJ150" s="910"/>
      <c r="BK150" s="890"/>
      <c r="BL150" s="910"/>
      <c r="BM150" s="890"/>
      <c r="BN150" s="910"/>
      <c r="BO150" s="890"/>
      <c r="BP150" s="1404" t="s">
        <v>5601</v>
      </c>
      <c r="BQ150" s="890"/>
      <c r="BR150" s="1368" t="s">
        <v>5601</v>
      </c>
      <c r="BS150" s="890"/>
      <c r="BT150" s="890"/>
      <c r="BV150" s="890"/>
      <c r="BW150" s="890"/>
      <c r="BX150" s="890"/>
      <c r="BY150" s="891"/>
      <c r="BZ150" s="890"/>
      <c r="CA150" s="890"/>
      <c r="CB150" s="890"/>
      <c r="CD150" s="890"/>
      <c r="CE150" s="893">
        <v>1</v>
      </c>
    </row>
    <row r="151" spans="2:83" s="904" customFormat="1" x14ac:dyDescent="0.25">
      <c r="B151" s="890"/>
      <c r="C151" s="890"/>
      <c r="D151" s="1402"/>
      <c r="E151" s="890"/>
      <c r="F151" s="910"/>
      <c r="G151" s="890"/>
      <c r="H151" s="910"/>
      <c r="I151" s="890"/>
      <c r="J151" s="910"/>
      <c r="K151" s="890"/>
      <c r="L151" s="910"/>
      <c r="M151" s="890"/>
      <c r="N151" s="1405">
        <v>1</v>
      </c>
      <c r="O151" s="890"/>
      <c r="P151" s="1369">
        <v>1</v>
      </c>
      <c r="Q151" s="890"/>
      <c r="R151" s="890"/>
      <c r="S151" s="890"/>
      <c r="T151" s="891"/>
      <c r="U151" s="890"/>
      <c r="V151" s="891"/>
      <c r="W151" s="890"/>
      <c r="X151" s="891"/>
      <c r="Y151" s="890"/>
      <c r="Z151" s="890"/>
      <c r="AA151" s="890"/>
      <c r="AB151" s="890"/>
      <c r="AC151" s="890"/>
      <c r="AD151" s="890"/>
      <c r="AE151" s="890"/>
      <c r="AF151" s="1402" t="s">
        <v>5601</v>
      </c>
      <c r="AG151" s="890"/>
      <c r="AH151" s="910"/>
      <c r="AI151" s="890"/>
      <c r="AJ151" s="910"/>
      <c r="AK151" s="890"/>
      <c r="AL151" s="910"/>
      <c r="AM151" s="890"/>
      <c r="AN151" s="910"/>
      <c r="AO151" s="890"/>
      <c r="AP151" s="1405" t="s">
        <v>5601</v>
      </c>
      <c r="AQ151" s="890"/>
      <c r="AR151" s="1369" t="s">
        <v>5601</v>
      </c>
      <c r="AS151" s="890"/>
      <c r="AT151" s="890"/>
      <c r="AU151" s="890"/>
      <c r="AV151" s="890"/>
      <c r="AW151" s="890"/>
      <c r="AX151" s="890"/>
      <c r="AY151" s="890"/>
      <c r="AZ151" s="890"/>
      <c r="BA151" s="890"/>
      <c r="BB151" s="890"/>
      <c r="BC151" s="890"/>
      <c r="BD151" s="890"/>
      <c r="BE151" s="890"/>
      <c r="BF151" s="1402"/>
      <c r="BG151" s="890"/>
      <c r="BH151" s="910"/>
      <c r="BI151" s="890"/>
      <c r="BJ151" s="910"/>
      <c r="BK151" s="890"/>
      <c r="BL151" s="910"/>
      <c r="BM151" s="890"/>
      <c r="BN151" s="910"/>
      <c r="BO151" s="890"/>
      <c r="BP151" s="1405" t="s">
        <v>5601</v>
      </c>
      <c r="BQ151" s="890"/>
      <c r="BR151" s="1369" t="s">
        <v>5601</v>
      </c>
      <c r="BS151" s="890"/>
      <c r="BT151" s="890"/>
      <c r="BV151" s="890"/>
      <c r="BW151" s="890"/>
      <c r="BX151" s="890"/>
      <c r="BY151" s="891"/>
      <c r="BZ151" s="890"/>
      <c r="CA151" s="890"/>
      <c r="CB151" s="890"/>
      <c r="CD151" s="890"/>
      <c r="CE151" s="893">
        <v>1</v>
      </c>
    </row>
    <row r="152" spans="2:83" s="904" customFormat="1" ht="18" customHeight="1" x14ac:dyDescent="0.25">
      <c r="B152" s="890"/>
      <c r="C152" s="890"/>
      <c r="D152" s="911"/>
      <c r="E152" s="890"/>
      <c r="F152" s="910"/>
      <c r="G152" s="890"/>
      <c r="H152" s="910"/>
      <c r="I152" s="890"/>
      <c r="J152" s="910"/>
      <c r="K152" s="890"/>
      <c r="L152" s="910"/>
      <c r="M152" s="890"/>
      <c r="N152" s="921"/>
      <c r="O152" s="890"/>
      <c r="P152" s="921"/>
      <c r="Q152" s="890"/>
      <c r="R152" s="890"/>
      <c r="S152" s="890"/>
      <c r="T152" s="891"/>
      <c r="U152" s="890"/>
      <c r="V152" s="891"/>
      <c r="W152" s="890"/>
      <c r="X152" s="891"/>
      <c r="Y152" s="890"/>
      <c r="Z152" s="890"/>
      <c r="AA152" s="890"/>
      <c r="AB152" s="890"/>
      <c r="AC152" s="890"/>
      <c r="AD152" s="890"/>
      <c r="AE152" s="890"/>
      <c r="AF152" s="911"/>
      <c r="AG152" s="890"/>
      <c r="AH152" s="910"/>
      <c r="AI152" s="890"/>
      <c r="AJ152" s="910"/>
      <c r="AK152" s="890"/>
      <c r="AL152" s="910"/>
      <c r="AM152" s="890"/>
      <c r="AN152" s="910"/>
      <c r="AO152" s="890"/>
      <c r="AP152" s="921"/>
      <c r="AQ152" s="890"/>
      <c r="AR152" s="921"/>
      <c r="AS152" s="890"/>
      <c r="AT152" s="890"/>
      <c r="AU152" s="890"/>
      <c r="AV152" s="890"/>
      <c r="AW152" s="890"/>
      <c r="AX152" s="890"/>
      <c r="AY152" s="890"/>
      <c r="AZ152" s="890"/>
      <c r="BA152" s="890"/>
      <c r="BB152" s="890"/>
      <c r="BC152" s="890"/>
      <c r="BD152" s="890"/>
      <c r="BE152" s="890"/>
      <c r="BF152" s="911"/>
      <c r="BG152" s="890"/>
      <c r="BH152" s="910"/>
      <c r="BI152" s="890"/>
      <c r="BJ152" s="910"/>
      <c r="BK152" s="890"/>
      <c r="BL152" s="910"/>
      <c r="BM152" s="890"/>
      <c r="BN152" s="910"/>
      <c r="BO152" s="890"/>
      <c r="BP152" s="921"/>
      <c r="BQ152" s="890"/>
      <c r="BR152" s="921"/>
      <c r="BS152" s="890"/>
      <c r="BT152" s="890"/>
      <c r="BV152" s="890"/>
      <c r="BW152" s="890"/>
      <c r="BX152" s="890"/>
      <c r="BY152" s="891"/>
      <c r="BZ152" s="890"/>
      <c r="CA152" s="890"/>
      <c r="CB152" s="890"/>
      <c r="CD152" s="890"/>
      <c r="CE152" s="893"/>
    </row>
    <row r="153" spans="2:83" s="904" customFormat="1" x14ac:dyDescent="0.25">
      <c r="B153" s="890"/>
      <c r="C153" s="890"/>
      <c r="D153" s="1400" t="s">
        <v>6074</v>
      </c>
      <c r="E153" s="890"/>
      <c r="F153" s="910"/>
      <c r="G153" s="890"/>
      <c r="H153" s="910"/>
      <c r="I153" s="890"/>
      <c r="J153" s="910"/>
      <c r="K153" s="890"/>
      <c r="L153" s="910"/>
      <c r="M153" s="890"/>
      <c r="N153" s="1403" t="s">
        <v>6468</v>
      </c>
      <c r="O153" s="890"/>
      <c r="P153" s="1367" t="s">
        <v>6469</v>
      </c>
      <c r="Q153" s="890"/>
      <c r="R153" s="890"/>
      <c r="S153" s="890"/>
      <c r="T153" s="891"/>
      <c r="U153" s="890"/>
      <c r="V153" s="891"/>
      <c r="W153" s="890"/>
      <c r="X153" s="891"/>
      <c r="Y153" s="890"/>
      <c r="Z153" s="890"/>
      <c r="AA153" s="890"/>
      <c r="AB153" s="890"/>
      <c r="AC153" s="890"/>
      <c r="AD153" s="890"/>
      <c r="AE153" s="890"/>
      <c r="AF153" s="1400"/>
      <c r="AG153" s="890"/>
      <c r="AH153" s="910"/>
      <c r="AI153" s="890"/>
      <c r="AJ153" s="910"/>
      <c r="AK153" s="890"/>
      <c r="AL153" s="910"/>
      <c r="AM153" s="890"/>
      <c r="AN153" s="910"/>
      <c r="AO153" s="890"/>
      <c r="AP153" s="1403" t="s">
        <v>6470</v>
      </c>
      <c r="AQ153" s="890"/>
      <c r="AR153" s="1367" t="s">
        <v>6471</v>
      </c>
      <c r="AS153" s="890"/>
      <c r="AT153" s="890"/>
      <c r="AU153" s="890"/>
      <c r="AV153" s="890"/>
      <c r="AW153" s="890"/>
      <c r="AX153" s="890"/>
      <c r="AY153" s="890"/>
      <c r="AZ153" s="890"/>
      <c r="BA153" s="890"/>
      <c r="BB153" s="890"/>
      <c r="BC153" s="890"/>
      <c r="BD153" s="890"/>
      <c r="BE153" s="890"/>
      <c r="BF153" s="1400"/>
      <c r="BG153" s="890"/>
      <c r="BH153" s="910"/>
      <c r="BI153" s="890"/>
      <c r="BJ153" s="910"/>
      <c r="BK153" s="890"/>
      <c r="BL153" s="910"/>
      <c r="BM153" s="890"/>
      <c r="BN153" s="910"/>
      <c r="BO153" s="890"/>
      <c r="BP153" s="1403" t="s">
        <v>6472</v>
      </c>
      <c r="BQ153" s="890"/>
      <c r="BR153" s="1367" t="s">
        <v>6473</v>
      </c>
      <c r="BS153" s="890"/>
      <c r="BT153" s="890"/>
      <c r="BV153" s="890"/>
      <c r="BW153" s="890"/>
      <c r="BX153" s="890"/>
      <c r="BY153" s="891"/>
      <c r="BZ153" s="890"/>
      <c r="CA153" s="890"/>
      <c r="CB153" s="890"/>
      <c r="CD153" s="890"/>
      <c r="CE153" s="893">
        <v>1</v>
      </c>
    </row>
    <row r="154" spans="2:83" s="904" customFormat="1" x14ac:dyDescent="0.25">
      <c r="B154" s="890"/>
      <c r="C154" s="890"/>
      <c r="D154" s="1401"/>
      <c r="E154" s="890"/>
      <c r="F154" s="910"/>
      <c r="G154" s="890"/>
      <c r="H154" s="910"/>
      <c r="I154" s="890"/>
      <c r="J154" s="910"/>
      <c r="K154" s="890"/>
      <c r="L154" s="910"/>
      <c r="M154" s="890"/>
      <c r="N154" s="1404"/>
      <c r="O154" s="890"/>
      <c r="P154" s="1368"/>
      <c r="Q154" s="890"/>
      <c r="R154" s="890"/>
      <c r="S154" s="890"/>
      <c r="T154" s="891"/>
      <c r="U154" s="890"/>
      <c r="V154" s="891"/>
      <c r="W154" s="890"/>
      <c r="X154" s="891"/>
      <c r="Y154" s="890"/>
      <c r="Z154" s="890"/>
      <c r="AA154" s="890"/>
      <c r="AB154" s="890"/>
      <c r="AC154" s="890"/>
      <c r="AD154" s="890"/>
      <c r="AE154" s="890"/>
      <c r="AF154" s="1401"/>
      <c r="AG154" s="890"/>
      <c r="AH154" s="910"/>
      <c r="AI154" s="890"/>
      <c r="AJ154" s="910"/>
      <c r="AK154" s="890"/>
      <c r="AL154" s="910"/>
      <c r="AM154" s="890"/>
      <c r="AN154" s="910"/>
      <c r="AO154" s="890"/>
      <c r="AP154" s="1404" t="s">
        <v>5601</v>
      </c>
      <c r="AQ154" s="890"/>
      <c r="AR154" s="1368" t="s">
        <v>5601</v>
      </c>
      <c r="AS154" s="890"/>
      <c r="AT154" s="890"/>
      <c r="AU154" s="890"/>
      <c r="AV154" s="890"/>
      <c r="AW154" s="890"/>
      <c r="AX154" s="890"/>
      <c r="AY154" s="890"/>
      <c r="AZ154" s="890"/>
      <c r="BA154" s="890"/>
      <c r="BB154" s="890"/>
      <c r="BC154" s="890"/>
      <c r="BD154" s="890"/>
      <c r="BE154" s="890"/>
      <c r="BF154" s="1401"/>
      <c r="BG154" s="890"/>
      <c r="BH154" s="910"/>
      <c r="BI154" s="890"/>
      <c r="BJ154" s="910"/>
      <c r="BK154" s="890"/>
      <c r="BL154" s="910"/>
      <c r="BM154" s="890"/>
      <c r="BN154" s="910"/>
      <c r="BO154" s="890"/>
      <c r="BP154" s="1404" t="s">
        <v>5601</v>
      </c>
      <c r="BQ154" s="890"/>
      <c r="BR154" s="1368" t="s">
        <v>5601</v>
      </c>
      <c r="BS154" s="890"/>
      <c r="BT154" s="890"/>
      <c r="BV154" s="890"/>
      <c r="BW154" s="890"/>
      <c r="BX154" s="890"/>
      <c r="BY154" s="891"/>
      <c r="BZ154" s="890"/>
      <c r="CA154" s="890"/>
      <c r="CB154" s="890"/>
      <c r="CD154" s="890"/>
      <c r="CE154" s="893">
        <v>1</v>
      </c>
    </row>
    <row r="155" spans="2:83" s="904" customFormat="1" x14ac:dyDescent="0.25">
      <c r="B155" s="890"/>
      <c r="C155" s="890"/>
      <c r="D155" s="1402"/>
      <c r="E155" s="890"/>
      <c r="F155" s="910"/>
      <c r="G155" s="890"/>
      <c r="H155" s="910"/>
      <c r="I155" s="890"/>
      <c r="J155" s="910"/>
      <c r="K155" s="890"/>
      <c r="L155" s="910"/>
      <c r="M155" s="890"/>
      <c r="N155" s="1405">
        <v>1</v>
      </c>
      <c r="O155" s="890"/>
      <c r="P155" s="1369">
        <v>1</v>
      </c>
      <c r="Q155" s="890"/>
      <c r="R155" s="890"/>
      <c r="S155" s="890"/>
      <c r="T155" s="891"/>
      <c r="U155" s="890"/>
      <c r="V155" s="891"/>
      <c r="W155" s="890"/>
      <c r="X155" s="891"/>
      <c r="Y155" s="890"/>
      <c r="Z155" s="890"/>
      <c r="AA155" s="890"/>
      <c r="AB155" s="890"/>
      <c r="AC155" s="890"/>
      <c r="AD155" s="890"/>
      <c r="AE155" s="890"/>
      <c r="AF155" s="1402"/>
      <c r="AG155" s="890"/>
      <c r="AH155" s="910"/>
      <c r="AI155" s="890"/>
      <c r="AJ155" s="910"/>
      <c r="AK155" s="890"/>
      <c r="AL155" s="910"/>
      <c r="AM155" s="890"/>
      <c r="AN155" s="910"/>
      <c r="AO155" s="890"/>
      <c r="AP155" s="1405" t="s">
        <v>5601</v>
      </c>
      <c r="AQ155" s="890"/>
      <c r="AR155" s="1369" t="s">
        <v>5601</v>
      </c>
      <c r="AS155" s="890"/>
      <c r="AT155" s="890"/>
      <c r="AU155" s="890"/>
      <c r="AV155" s="890"/>
      <c r="AW155" s="890"/>
      <c r="AX155" s="890"/>
      <c r="AY155" s="890"/>
      <c r="AZ155" s="890"/>
      <c r="BA155" s="890"/>
      <c r="BB155" s="890"/>
      <c r="BC155" s="890"/>
      <c r="BD155" s="890"/>
      <c r="BE155" s="890"/>
      <c r="BF155" s="1402"/>
      <c r="BG155" s="890"/>
      <c r="BH155" s="910"/>
      <c r="BI155" s="890"/>
      <c r="BJ155" s="910"/>
      <c r="BK155" s="890"/>
      <c r="BL155" s="910"/>
      <c r="BM155" s="890"/>
      <c r="BN155" s="910"/>
      <c r="BO155" s="890"/>
      <c r="BP155" s="1405" t="s">
        <v>5601</v>
      </c>
      <c r="BQ155" s="890"/>
      <c r="BR155" s="1369" t="s">
        <v>5601</v>
      </c>
      <c r="BS155" s="890"/>
      <c r="BT155" s="890"/>
      <c r="BV155" s="890"/>
      <c r="BW155" s="890"/>
      <c r="BX155" s="890"/>
      <c r="BY155" s="891"/>
      <c r="BZ155" s="890"/>
      <c r="CA155" s="890"/>
      <c r="CB155" s="890"/>
      <c r="CD155" s="890"/>
      <c r="CE155" s="893">
        <v>1</v>
      </c>
    </row>
    <row r="156" spans="2:83" s="904" customFormat="1" ht="18" customHeight="1" x14ac:dyDescent="0.25">
      <c r="B156" s="890"/>
      <c r="C156" s="890"/>
      <c r="D156" s="911"/>
      <c r="E156" s="890"/>
      <c r="F156" s="910"/>
      <c r="G156" s="890"/>
      <c r="H156" s="910"/>
      <c r="I156" s="890"/>
      <c r="J156" s="910"/>
      <c r="K156" s="890"/>
      <c r="L156" s="910"/>
      <c r="M156" s="890"/>
      <c r="N156" s="921"/>
      <c r="O156" s="890"/>
      <c r="P156" s="921"/>
      <c r="Q156" s="890"/>
      <c r="R156" s="890"/>
      <c r="S156" s="890"/>
      <c r="T156" s="891"/>
      <c r="U156" s="890"/>
      <c r="V156" s="891"/>
      <c r="W156" s="890"/>
      <c r="X156" s="891"/>
      <c r="Y156" s="890"/>
      <c r="Z156" s="890"/>
      <c r="AA156" s="890"/>
      <c r="AB156" s="890"/>
      <c r="AC156" s="890"/>
      <c r="AD156" s="890"/>
      <c r="AE156" s="890"/>
      <c r="AF156" s="911"/>
      <c r="AG156" s="890"/>
      <c r="AH156" s="910"/>
      <c r="AI156" s="890"/>
      <c r="AJ156" s="910"/>
      <c r="AK156" s="890"/>
      <c r="AL156" s="910"/>
      <c r="AM156" s="890"/>
      <c r="AN156" s="910"/>
      <c r="AO156" s="890"/>
      <c r="AP156" s="921"/>
      <c r="AQ156" s="890"/>
      <c r="AR156" s="921"/>
      <c r="AS156" s="890"/>
      <c r="AT156" s="890"/>
      <c r="AU156" s="890"/>
      <c r="AV156" s="890"/>
      <c r="AW156" s="890"/>
      <c r="AX156" s="890"/>
      <c r="AY156" s="890"/>
      <c r="AZ156" s="890"/>
      <c r="BA156" s="890"/>
      <c r="BB156" s="890"/>
      <c r="BC156" s="890"/>
      <c r="BD156" s="890"/>
      <c r="BE156" s="890"/>
      <c r="BF156" s="911"/>
      <c r="BG156" s="890"/>
      <c r="BH156" s="910"/>
      <c r="BI156" s="890"/>
      <c r="BJ156" s="910"/>
      <c r="BK156" s="890"/>
      <c r="BL156" s="910"/>
      <c r="BM156" s="890"/>
      <c r="BN156" s="910"/>
      <c r="BO156" s="890"/>
      <c r="BP156" s="921"/>
      <c r="BQ156" s="890"/>
      <c r="BR156" s="921"/>
      <c r="BS156" s="890"/>
      <c r="BT156" s="890"/>
      <c r="BV156" s="890"/>
      <c r="BW156" s="890"/>
      <c r="BX156" s="890"/>
      <c r="BY156" s="891"/>
      <c r="BZ156" s="890"/>
      <c r="CA156" s="890"/>
      <c r="CB156" s="890"/>
      <c r="CD156" s="890"/>
      <c r="CE156" s="893"/>
    </row>
    <row r="157" spans="2:83" s="904" customFormat="1" x14ac:dyDescent="0.25">
      <c r="B157" s="890"/>
      <c r="C157" s="890"/>
      <c r="D157" s="1400"/>
      <c r="E157" s="890"/>
      <c r="F157" s="910"/>
      <c r="G157" s="890"/>
      <c r="H157" s="910"/>
      <c r="I157" s="890"/>
      <c r="J157" s="910"/>
      <c r="K157" s="890"/>
      <c r="L157" s="910"/>
      <c r="M157" s="890"/>
      <c r="N157" s="1403" t="s">
        <v>6474</v>
      </c>
      <c r="O157" s="890"/>
      <c r="P157" s="1367" t="s">
        <v>6475</v>
      </c>
      <c r="Q157" s="890"/>
      <c r="R157" s="890"/>
      <c r="S157" s="890"/>
      <c r="T157" s="891"/>
      <c r="U157" s="890"/>
      <c r="V157" s="891"/>
      <c r="W157" s="890"/>
      <c r="X157" s="891"/>
      <c r="Y157" s="890"/>
      <c r="Z157" s="890"/>
      <c r="AA157" s="890"/>
      <c r="AB157" s="890"/>
      <c r="AC157" s="890"/>
      <c r="AD157" s="890"/>
      <c r="AE157" s="890"/>
      <c r="AF157" s="1400"/>
      <c r="AG157" s="890"/>
      <c r="AH157" s="910"/>
      <c r="AI157" s="890"/>
      <c r="AJ157" s="910"/>
      <c r="AK157" s="890"/>
      <c r="AL157" s="910"/>
      <c r="AM157" s="890"/>
      <c r="AN157" s="910"/>
      <c r="AO157" s="890"/>
      <c r="AP157" s="1403" t="s">
        <v>6476</v>
      </c>
      <c r="AQ157" s="890"/>
      <c r="AR157" s="1367" t="s">
        <v>6477</v>
      </c>
      <c r="AS157" s="890"/>
      <c r="AT157" s="890"/>
      <c r="AU157" s="890"/>
      <c r="AV157" s="890"/>
      <c r="AW157" s="890"/>
      <c r="AX157" s="890"/>
      <c r="AY157" s="890"/>
      <c r="AZ157" s="890"/>
      <c r="BA157" s="890"/>
      <c r="BB157" s="890"/>
      <c r="BC157" s="890"/>
      <c r="BD157" s="890"/>
      <c r="BE157" s="890"/>
      <c r="BF157" s="1400"/>
      <c r="BG157" s="890"/>
      <c r="BH157" s="910"/>
      <c r="BI157" s="890"/>
      <c r="BJ157" s="910"/>
      <c r="BK157" s="890"/>
      <c r="BL157" s="910"/>
      <c r="BM157" s="890"/>
      <c r="BN157" s="910"/>
      <c r="BO157" s="890"/>
      <c r="BP157" s="1403" t="s">
        <v>6478</v>
      </c>
      <c r="BQ157" s="890"/>
      <c r="BR157" s="1367" t="s">
        <v>6479</v>
      </c>
      <c r="BS157" s="890"/>
      <c r="BT157" s="890"/>
      <c r="BV157" s="890"/>
      <c r="BW157" s="890"/>
      <c r="BX157" s="890"/>
      <c r="BY157" s="891"/>
      <c r="BZ157" s="890"/>
      <c r="CA157" s="890"/>
      <c r="CB157" s="890"/>
      <c r="CD157" s="890"/>
      <c r="CE157" s="893">
        <v>1</v>
      </c>
    </row>
    <row r="158" spans="2:83" s="904" customFormat="1" x14ac:dyDescent="0.25">
      <c r="B158" s="890"/>
      <c r="C158" s="890"/>
      <c r="D158" s="1401"/>
      <c r="E158" s="890"/>
      <c r="F158" s="910"/>
      <c r="G158" s="890"/>
      <c r="H158" s="910"/>
      <c r="I158" s="890"/>
      <c r="J158" s="910"/>
      <c r="K158" s="890"/>
      <c r="L158" s="910"/>
      <c r="M158" s="890"/>
      <c r="N158" s="1404"/>
      <c r="O158" s="890"/>
      <c r="P158" s="1368"/>
      <c r="Q158" s="890"/>
      <c r="R158" s="890"/>
      <c r="S158" s="890"/>
      <c r="T158" s="891"/>
      <c r="U158" s="890"/>
      <c r="V158" s="891"/>
      <c r="W158" s="890"/>
      <c r="X158" s="891"/>
      <c r="Y158" s="890"/>
      <c r="Z158" s="890"/>
      <c r="AA158" s="890"/>
      <c r="AB158" s="890"/>
      <c r="AC158" s="890"/>
      <c r="AD158" s="890"/>
      <c r="AE158" s="890"/>
      <c r="AF158" s="1401"/>
      <c r="AG158" s="890"/>
      <c r="AH158" s="910"/>
      <c r="AI158" s="890"/>
      <c r="AJ158" s="910"/>
      <c r="AK158" s="890"/>
      <c r="AL158" s="910"/>
      <c r="AM158" s="890"/>
      <c r="AN158" s="910"/>
      <c r="AO158" s="890"/>
      <c r="AP158" s="1404" t="s">
        <v>5601</v>
      </c>
      <c r="AQ158" s="890"/>
      <c r="AR158" s="1368" t="s">
        <v>5601</v>
      </c>
      <c r="AS158" s="890"/>
      <c r="AT158" s="890"/>
      <c r="AU158" s="890"/>
      <c r="AV158" s="890"/>
      <c r="AW158" s="890"/>
      <c r="AX158" s="890"/>
      <c r="AY158" s="890"/>
      <c r="AZ158" s="890"/>
      <c r="BA158" s="890"/>
      <c r="BB158" s="890"/>
      <c r="BC158" s="890"/>
      <c r="BD158" s="890"/>
      <c r="BE158" s="890"/>
      <c r="BF158" s="1401"/>
      <c r="BG158" s="890"/>
      <c r="BH158" s="910"/>
      <c r="BI158" s="890"/>
      <c r="BJ158" s="910"/>
      <c r="BK158" s="890"/>
      <c r="BL158" s="910"/>
      <c r="BM158" s="890"/>
      <c r="BN158" s="910"/>
      <c r="BO158" s="890"/>
      <c r="BP158" s="1404" t="s">
        <v>5601</v>
      </c>
      <c r="BQ158" s="890"/>
      <c r="BR158" s="1368" t="s">
        <v>5601</v>
      </c>
      <c r="BS158" s="890"/>
      <c r="BT158" s="890"/>
      <c r="BV158" s="890"/>
      <c r="BW158" s="890"/>
      <c r="BX158" s="890"/>
      <c r="BY158" s="891"/>
      <c r="BZ158" s="890"/>
      <c r="CA158" s="890"/>
      <c r="CB158" s="890"/>
      <c r="CD158" s="890"/>
      <c r="CE158" s="893">
        <v>1</v>
      </c>
    </row>
    <row r="159" spans="2:83" s="904" customFormat="1" x14ac:dyDescent="0.25">
      <c r="B159" s="890"/>
      <c r="C159" s="890"/>
      <c r="D159" s="1402"/>
      <c r="E159" s="890"/>
      <c r="F159" s="910"/>
      <c r="G159" s="890"/>
      <c r="H159" s="910"/>
      <c r="I159" s="890"/>
      <c r="J159" s="910"/>
      <c r="K159" s="890"/>
      <c r="L159" s="910"/>
      <c r="M159" s="890"/>
      <c r="N159" s="1405">
        <v>1</v>
      </c>
      <c r="O159" s="890"/>
      <c r="P159" s="1369">
        <v>1</v>
      </c>
      <c r="Q159" s="890"/>
      <c r="R159" s="890"/>
      <c r="S159" s="890"/>
      <c r="T159" s="891"/>
      <c r="U159" s="890"/>
      <c r="V159" s="891"/>
      <c r="W159" s="890"/>
      <c r="X159" s="891"/>
      <c r="Y159" s="890"/>
      <c r="Z159" s="890"/>
      <c r="AA159" s="890"/>
      <c r="AB159" s="890"/>
      <c r="AC159" s="890"/>
      <c r="AD159" s="890"/>
      <c r="AE159" s="890"/>
      <c r="AF159" s="1402"/>
      <c r="AG159" s="890"/>
      <c r="AH159" s="910"/>
      <c r="AI159" s="890"/>
      <c r="AJ159" s="910"/>
      <c r="AK159" s="890"/>
      <c r="AL159" s="910"/>
      <c r="AM159" s="890"/>
      <c r="AN159" s="910"/>
      <c r="AO159" s="890"/>
      <c r="AP159" s="1405" t="s">
        <v>5601</v>
      </c>
      <c r="AQ159" s="890"/>
      <c r="AR159" s="1369" t="s">
        <v>5601</v>
      </c>
      <c r="AS159" s="890"/>
      <c r="AT159" s="890"/>
      <c r="AU159" s="890"/>
      <c r="AV159" s="890"/>
      <c r="AW159" s="890"/>
      <c r="AX159" s="890"/>
      <c r="AY159" s="890"/>
      <c r="AZ159" s="890"/>
      <c r="BA159" s="890"/>
      <c r="BB159" s="890"/>
      <c r="BC159" s="890"/>
      <c r="BD159" s="890"/>
      <c r="BE159" s="890"/>
      <c r="BF159" s="1402"/>
      <c r="BG159" s="890"/>
      <c r="BH159" s="910"/>
      <c r="BI159" s="890"/>
      <c r="BJ159" s="910"/>
      <c r="BK159" s="890"/>
      <c r="BL159" s="910"/>
      <c r="BM159" s="890"/>
      <c r="BN159" s="910"/>
      <c r="BO159" s="890"/>
      <c r="BP159" s="1405" t="s">
        <v>5601</v>
      </c>
      <c r="BQ159" s="890"/>
      <c r="BR159" s="1369" t="s">
        <v>5601</v>
      </c>
      <c r="BS159" s="890"/>
      <c r="BT159" s="890"/>
      <c r="BV159" s="890"/>
      <c r="BW159" s="890"/>
      <c r="BX159" s="890"/>
      <c r="BY159" s="891"/>
      <c r="BZ159" s="890"/>
      <c r="CA159" s="890"/>
      <c r="CB159" s="890"/>
      <c r="CD159" s="890"/>
      <c r="CE159" s="893">
        <v>1</v>
      </c>
    </row>
    <row r="160" spans="2:83" s="904" customFormat="1" ht="18" customHeight="1" x14ac:dyDescent="0.25">
      <c r="B160" s="890"/>
      <c r="C160" s="890"/>
      <c r="D160" s="911"/>
      <c r="E160" s="890"/>
      <c r="F160" s="910"/>
      <c r="G160" s="890"/>
      <c r="H160" s="910"/>
      <c r="I160" s="890"/>
      <c r="J160" s="910"/>
      <c r="K160" s="890"/>
      <c r="L160" s="910"/>
      <c r="M160" s="890"/>
      <c r="N160" s="921"/>
      <c r="O160" s="890"/>
      <c r="P160" s="921"/>
      <c r="Q160" s="890"/>
      <c r="R160" s="890"/>
      <c r="S160" s="890"/>
      <c r="T160" s="891"/>
      <c r="U160" s="890"/>
      <c r="V160" s="891"/>
      <c r="W160" s="890"/>
      <c r="X160" s="891"/>
      <c r="Y160" s="890"/>
      <c r="Z160" s="890"/>
      <c r="AA160" s="890"/>
      <c r="AB160" s="890"/>
      <c r="AC160" s="890"/>
      <c r="AD160" s="890"/>
      <c r="AE160" s="890"/>
      <c r="AF160" s="911"/>
      <c r="AG160" s="890"/>
      <c r="AH160" s="910"/>
      <c r="AI160" s="890"/>
      <c r="AJ160" s="910"/>
      <c r="AK160" s="890"/>
      <c r="AL160" s="910"/>
      <c r="AM160" s="890"/>
      <c r="AN160" s="910"/>
      <c r="AO160" s="890"/>
      <c r="AP160" s="921"/>
      <c r="AQ160" s="890"/>
      <c r="AR160" s="921"/>
      <c r="AS160" s="890"/>
      <c r="AT160" s="890"/>
      <c r="AU160" s="890"/>
      <c r="AV160" s="890"/>
      <c r="AW160" s="890"/>
      <c r="AX160" s="890"/>
      <c r="AY160" s="890"/>
      <c r="AZ160" s="890"/>
      <c r="BA160" s="890"/>
      <c r="BB160" s="890"/>
      <c r="BC160" s="890"/>
      <c r="BD160" s="890"/>
      <c r="BE160" s="890"/>
      <c r="BF160" s="911"/>
      <c r="BG160" s="890"/>
      <c r="BH160" s="910"/>
      <c r="BI160" s="890"/>
      <c r="BJ160" s="910"/>
      <c r="BK160" s="890"/>
      <c r="BL160" s="910"/>
      <c r="BM160" s="890"/>
      <c r="BN160" s="910"/>
      <c r="BO160" s="890"/>
      <c r="BP160" s="921"/>
      <c r="BQ160" s="890"/>
      <c r="BR160" s="921"/>
      <c r="BS160" s="890"/>
      <c r="BT160" s="890"/>
      <c r="BV160" s="890"/>
      <c r="BW160" s="890"/>
      <c r="BX160" s="890"/>
      <c r="BY160" s="891"/>
      <c r="BZ160" s="890"/>
      <c r="CA160" s="890"/>
      <c r="CB160" s="890"/>
      <c r="CD160" s="890"/>
      <c r="CE160" s="893"/>
    </row>
    <row r="161" spans="2:83" s="904" customFormat="1" x14ac:dyDescent="0.25">
      <c r="B161" s="890"/>
      <c r="C161" s="890"/>
      <c r="D161" s="919"/>
      <c r="E161" s="890"/>
      <c r="F161" s="910"/>
      <c r="G161" s="890"/>
      <c r="H161" s="910"/>
      <c r="I161" s="890"/>
      <c r="J161" s="910"/>
      <c r="K161" s="890"/>
      <c r="L161" s="910"/>
      <c r="M161" s="890"/>
      <c r="N161" s="1403" t="s">
        <v>6480</v>
      </c>
      <c r="O161" s="890"/>
      <c r="P161" s="1367" t="s">
        <v>6481</v>
      </c>
      <c r="Q161" s="890"/>
      <c r="R161" s="890"/>
      <c r="S161" s="890"/>
      <c r="T161" s="891"/>
      <c r="U161" s="890"/>
      <c r="V161" s="891"/>
      <c r="W161" s="890"/>
      <c r="X161" s="891"/>
      <c r="Y161" s="890"/>
      <c r="Z161" s="890"/>
      <c r="AA161" s="890"/>
      <c r="AB161" s="890"/>
      <c r="AC161" s="890"/>
      <c r="AD161" s="890"/>
      <c r="AE161" s="890"/>
      <c r="AF161" s="919"/>
      <c r="AG161" s="890"/>
      <c r="AH161" s="910"/>
      <c r="AI161" s="890"/>
      <c r="AJ161" s="910"/>
      <c r="AK161" s="890"/>
      <c r="AL161" s="910"/>
      <c r="AM161" s="890"/>
      <c r="AN161" s="910"/>
      <c r="AO161" s="890"/>
      <c r="AP161" s="1403" t="s">
        <v>6482</v>
      </c>
      <c r="AQ161" s="890"/>
      <c r="AR161" s="1367" t="s">
        <v>6483</v>
      </c>
      <c r="AS161" s="890"/>
      <c r="AT161" s="890"/>
      <c r="AU161" s="890"/>
      <c r="AV161" s="890"/>
      <c r="AW161" s="890"/>
      <c r="AX161" s="890"/>
      <c r="AY161" s="890"/>
      <c r="AZ161" s="890"/>
      <c r="BA161" s="890"/>
      <c r="BB161" s="890"/>
      <c r="BC161" s="890"/>
      <c r="BD161" s="890"/>
      <c r="BE161" s="890"/>
      <c r="BF161" s="919"/>
      <c r="BG161" s="890"/>
      <c r="BH161" s="910"/>
      <c r="BI161" s="890"/>
      <c r="BJ161" s="910"/>
      <c r="BK161" s="890"/>
      <c r="BL161" s="910"/>
      <c r="BM161" s="890"/>
      <c r="BN161" s="910"/>
      <c r="BO161" s="890"/>
      <c r="BP161" s="1403" t="s">
        <v>6484</v>
      </c>
      <c r="BQ161" s="890"/>
      <c r="BR161" s="1367" t="s">
        <v>6485</v>
      </c>
      <c r="BS161" s="890"/>
      <c r="BT161" s="890"/>
      <c r="BV161" s="890"/>
      <c r="BW161" s="890"/>
      <c r="BX161" s="890"/>
      <c r="BY161" s="891"/>
      <c r="BZ161" s="890"/>
      <c r="CA161" s="890"/>
      <c r="CB161" s="890"/>
      <c r="CD161" s="890"/>
      <c r="CE161" s="893">
        <v>1</v>
      </c>
    </row>
    <row r="162" spans="2:83" s="904" customFormat="1" x14ac:dyDescent="0.25">
      <c r="B162" s="890"/>
      <c r="C162" s="890"/>
      <c r="D162" s="919"/>
      <c r="E162" s="890"/>
      <c r="F162" s="910"/>
      <c r="G162" s="890"/>
      <c r="H162" s="910"/>
      <c r="I162" s="890"/>
      <c r="J162" s="910"/>
      <c r="K162" s="890"/>
      <c r="L162" s="910"/>
      <c r="M162" s="890"/>
      <c r="N162" s="1404"/>
      <c r="O162" s="890"/>
      <c r="P162" s="1368"/>
      <c r="Q162" s="890"/>
      <c r="R162" s="890"/>
      <c r="S162" s="890"/>
      <c r="T162" s="891"/>
      <c r="U162" s="890"/>
      <c r="V162" s="891"/>
      <c r="W162" s="890"/>
      <c r="X162" s="891"/>
      <c r="Y162" s="890"/>
      <c r="Z162" s="890"/>
      <c r="AA162" s="890"/>
      <c r="AB162" s="890"/>
      <c r="AC162" s="890"/>
      <c r="AD162" s="890"/>
      <c r="AE162" s="890"/>
      <c r="AF162" s="919"/>
      <c r="AG162" s="890"/>
      <c r="AH162" s="910"/>
      <c r="AI162" s="890"/>
      <c r="AJ162" s="910"/>
      <c r="AK162" s="890"/>
      <c r="AL162" s="910"/>
      <c r="AM162" s="890"/>
      <c r="AN162" s="910"/>
      <c r="AO162" s="890"/>
      <c r="AP162" s="1404" t="s">
        <v>5601</v>
      </c>
      <c r="AQ162" s="890"/>
      <c r="AR162" s="1368" t="s">
        <v>5601</v>
      </c>
      <c r="AS162" s="890"/>
      <c r="AT162" s="890"/>
      <c r="AU162" s="890"/>
      <c r="AV162" s="890"/>
      <c r="AW162" s="890"/>
      <c r="AX162" s="890"/>
      <c r="AY162" s="890"/>
      <c r="AZ162" s="890"/>
      <c r="BA162" s="890"/>
      <c r="BB162" s="890"/>
      <c r="BC162" s="890"/>
      <c r="BD162" s="890"/>
      <c r="BE162" s="890"/>
      <c r="BF162" s="919"/>
      <c r="BG162" s="890"/>
      <c r="BH162" s="910"/>
      <c r="BI162" s="890"/>
      <c r="BJ162" s="910"/>
      <c r="BK162" s="890"/>
      <c r="BL162" s="910"/>
      <c r="BM162" s="890"/>
      <c r="BN162" s="910"/>
      <c r="BO162" s="890"/>
      <c r="BP162" s="1404" t="s">
        <v>5601</v>
      </c>
      <c r="BQ162" s="890"/>
      <c r="BR162" s="1368" t="s">
        <v>5601</v>
      </c>
      <c r="BS162" s="890"/>
      <c r="BT162" s="890"/>
      <c r="BV162" s="890"/>
      <c r="BW162" s="890"/>
      <c r="BX162" s="890"/>
      <c r="BY162" s="891"/>
      <c r="BZ162" s="890"/>
      <c r="CA162" s="890"/>
      <c r="CB162" s="890"/>
      <c r="CD162" s="890"/>
      <c r="CE162" s="893">
        <v>1</v>
      </c>
    </row>
    <row r="163" spans="2:83" s="904" customFormat="1" x14ac:dyDescent="0.25">
      <c r="B163" s="890"/>
      <c r="C163" s="890"/>
      <c r="D163" s="919"/>
      <c r="E163" s="890"/>
      <c r="F163" s="910"/>
      <c r="G163" s="890"/>
      <c r="H163" s="910"/>
      <c r="I163" s="890"/>
      <c r="J163" s="910"/>
      <c r="K163" s="890"/>
      <c r="L163" s="910"/>
      <c r="M163" s="890"/>
      <c r="N163" s="1405">
        <v>1</v>
      </c>
      <c r="O163" s="890"/>
      <c r="P163" s="1369">
        <v>1</v>
      </c>
      <c r="Q163" s="890"/>
      <c r="R163" s="890"/>
      <c r="S163" s="890"/>
      <c r="T163" s="891"/>
      <c r="U163" s="890"/>
      <c r="V163" s="891"/>
      <c r="W163" s="890"/>
      <c r="X163" s="891"/>
      <c r="Y163" s="890"/>
      <c r="Z163" s="890"/>
      <c r="AA163" s="890"/>
      <c r="AB163" s="890"/>
      <c r="AC163" s="890"/>
      <c r="AD163" s="890"/>
      <c r="AE163" s="890"/>
      <c r="AF163" s="919"/>
      <c r="AG163" s="890"/>
      <c r="AH163" s="910"/>
      <c r="AI163" s="890"/>
      <c r="AJ163" s="910"/>
      <c r="AK163" s="890"/>
      <c r="AL163" s="910"/>
      <c r="AM163" s="890"/>
      <c r="AN163" s="910"/>
      <c r="AO163" s="890"/>
      <c r="AP163" s="1405" t="s">
        <v>5601</v>
      </c>
      <c r="AQ163" s="890"/>
      <c r="AR163" s="1369" t="s">
        <v>5601</v>
      </c>
      <c r="AS163" s="890"/>
      <c r="AT163" s="890"/>
      <c r="AU163" s="890"/>
      <c r="AV163" s="890"/>
      <c r="AW163" s="890"/>
      <c r="AX163" s="890"/>
      <c r="AY163" s="890"/>
      <c r="AZ163" s="890"/>
      <c r="BA163" s="890"/>
      <c r="BB163" s="890"/>
      <c r="BC163" s="890"/>
      <c r="BD163" s="890"/>
      <c r="BE163" s="890"/>
      <c r="BF163" s="919"/>
      <c r="BG163" s="890"/>
      <c r="BH163" s="910"/>
      <c r="BI163" s="890"/>
      <c r="BJ163" s="910"/>
      <c r="BK163" s="890"/>
      <c r="BL163" s="910"/>
      <c r="BM163" s="890"/>
      <c r="BN163" s="910"/>
      <c r="BO163" s="890"/>
      <c r="BP163" s="1405" t="s">
        <v>5601</v>
      </c>
      <c r="BQ163" s="890"/>
      <c r="BR163" s="1369" t="s">
        <v>5601</v>
      </c>
      <c r="BS163" s="890"/>
      <c r="BT163" s="890"/>
      <c r="BV163" s="890"/>
      <c r="BW163" s="890"/>
      <c r="BX163" s="890"/>
      <c r="BY163" s="891"/>
      <c r="BZ163" s="890"/>
      <c r="CA163" s="890"/>
      <c r="CB163" s="890"/>
      <c r="CD163" s="890"/>
      <c r="CE163" s="893">
        <v>1</v>
      </c>
    </row>
    <row r="164" spans="2:83" s="904" customFormat="1" ht="18" customHeight="1" x14ac:dyDescent="0.25">
      <c r="B164" s="890"/>
      <c r="C164" s="890"/>
      <c r="D164" s="919"/>
      <c r="E164" s="890"/>
      <c r="F164" s="910"/>
      <c r="G164" s="890"/>
      <c r="H164" s="910"/>
      <c r="I164" s="890"/>
      <c r="J164" s="910"/>
      <c r="K164" s="890"/>
      <c r="L164" s="910"/>
      <c r="M164" s="890"/>
      <c r="N164" s="921"/>
      <c r="O164" s="890"/>
      <c r="P164" s="921"/>
      <c r="Q164" s="890"/>
      <c r="R164" s="890"/>
      <c r="S164" s="890"/>
      <c r="T164" s="891"/>
      <c r="U164" s="890"/>
      <c r="V164" s="891"/>
      <c r="W164" s="890"/>
      <c r="X164" s="891"/>
      <c r="Y164" s="890"/>
      <c r="Z164" s="890"/>
      <c r="AA164" s="890"/>
      <c r="AB164" s="890"/>
      <c r="AC164" s="890"/>
      <c r="AD164" s="890"/>
      <c r="AE164" s="890"/>
      <c r="AF164" s="919"/>
      <c r="AG164" s="890"/>
      <c r="AH164" s="910"/>
      <c r="AI164" s="890"/>
      <c r="AJ164" s="910"/>
      <c r="AK164" s="890"/>
      <c r="AL164" s="910"/>
      <c r="AM164" s="890"/>
      <c r="AN164" s="910"/>
      <c r="AO164" s="890"/>
      <c r="AP164" s="921"/>
      <c r="AQ164" s="890"/>
      <c r="AR164" s="921"/>
      <c r="AS164" s="890"/>
      <c r="AT164" s="890"/>
      <c r="AU164" s="890"/>
      <c r="AV164" s="890"/>
      <c r="AW164" s="890"/>
      <c r="AX164" s="890"/>
      <c r="AY164" s="890"/>
      <c r="AZ164" s="890"/>
      <c r="BA164" s="890"/>
      <c r="BB164" s="890"/>
      <c r="BC164" s="890"/>
      <c r="BD164" s="890"/>
      <c r="BE164" s="890"/>
      <c r="BF164" s="919"/>
      <c r="BG164" s="890"/>
      <c r="BH164" s="910"/>
      <c r="BI164" s="890"/>
      <c r="BJ164" s="910"/>
      <c r="BK164" s="890"/>
      <c r="BL164" s="910"/>
      <c r="BM164" s="890"/>
      <c r="BN164" s="910"/>
      <c r="BO164" s="890"/>
      <c r="BP164" s="921"/>
      <c r="BQ164" s="890"/>
      <c r="BR164" s="921"/>
      <c r="BS164" s="890"/>
      <c r="BT164" s="890"/>
      <c r="BV164" s="890"/>
      <c r="BW164" s="890"/>
      <c r="BX164" s="890"/>
      <c r="BY164" s="891"/>
      <c r="BZ164" s="890"/>
      <c r="CA164" s="890"/>
      <c r="CB164" s="890"/>
      <c r="CD164" s="890"/>
      <c r="CE164" s="893"/>
    </row>
    <row r="165" spans="2:83" s="904" customFormat="1" x14ac:dyDescent="0.25">
      <c r="B165" s="890"/>
      <c r="C165" s="890"/>
      <c r="D165" s="919"/>
      <c r="E165" s="890"/>
      <c r="F165" s="910"/>
      <c r="G165" s="890"/>
      <c r="H165" s="910"/>
      <c r="I165" s="890"/>
      <c r="J165" s="910"/>
      <c r="K165" s="890"/>
      <c r="L165" s="910"/>
      <c r="M165" s="890"/>
      <c r="N165" s="1403" t="s">
        <v>6486</v>
      </c>
      <c r="O165" s="890"/>
      <c r="P165" s="1367" t="s">
        <v>6487</v>
      </c>
      <c r="Q165" s="890"/>
      <c r="R165" s="890"/>
      <c r="S165" s="890"/>
      <c r="T165" s="891"/>
      <c r="U165" s="890"/>
      <c r="V165" s="891"/>
      <c r="W165" s="890"/>
      <c r="X165" s="891"/>
      <c r="Y165" s="890"/>
      <c r="Z165" s="890"/>
      <c r="AA165" s="890"/>
      <c r="AB165" s="890"/>
      <c r="AC165" s="890"/>
      <c r="AD165" s="890"/>
      <c r="AE165" s="890"/>
      <c r="AF165" s="919"/>
      <c r="AG165" s="890"/>
      <c r="AH165" s="910"/>
      <c r="AI165" s="890"/>
      <c r="AJ165" s="910"/>
      <c r="AK165" s="890"/>
      <c r="AL165" s="910"/>
      <c r="AM165" s="890"/>
      <c r="AN165" s="910"/>
      <c r="AO165" s="890"/>
      <c r="AP165" s="1403" t="s">
        <v>6488</v>
      </c>
      <c r="AQ165" s="890"/>
      <c r="AR165" s="1367" t="s">
        <v>6489</v>
      </c>
      <c r="AS165" s="890"/>
      <c r="AT165" s="890"/>
      <c r="AU165" s="890"/>
      <c r="AV165" s="890"/>
      <c r="AW165" s="890"/>
      <c r="AX165" s="890"/>
      <c r="AY165" s="890"/>
      <c r="AZ165" s="890"/>
      <c r="BA165" s="890"/>
      <c r="BB165" s="890"/>
      <c r="BC165" s="890"/>
      <c r="BD165" s="890"/>
      <c r="BE165" s="890"/>
      <c r="BF165" s="919"/>
      <c r="BG165" s="890"/>
      <c r="BH165" s="910"/>
      <c r="BI165" s="890"/>
      <c r="BJ165" s="910"/>
      <c r="BK165" s="890"/>
      <c r="BL165" s="910"/>
      <c r="BM165" s="890"/>
      <c r="BN165" s="910"/>
      <c r="BO165" s="890"/>
      <c r="BP165" s="1403" t="s">
        <v>6490</v>
      </c>
      <c r="BQ165" s="890"/>
      <c r="BR165" s="1367" t="s">
        <v>6491</v>
      </c>
      <c r="BS165" s="890"/>
      <c r="BT165" s="890"/>
      <c r="BV165" s="890"/>
      <c r="BW165" s="890"/>
      <c r="BX165" s="890"/>
      <c r="BY165" s="891"/>
      <c r="BZ165" s="890"/>
      <c r="CA165" s="890"/>
      <c r="CB165" s="890"/>
      <c r="CD165" s="890"/>
      <c r="CE165" s="893">
        <v>1</v>
      </c>
    </row>
    <row r="166" spans="2:83" s="904" customFormat="1" x14ac:dyDescent="0.25">
      <c r="B166" s="890"/>
      <c r="C166" s="890"/>
      <c r="D166" s="919"/>
      <c r="E166" s="890"/>
      <c r="F166" s="910"/>
      <c r="G166" s="890"/>
      <c r="H166" s="910"/>
      <c r="I166" s="890"/>
      <c r="J166" s="910"/>
      <c r="K166" s="890"/>
      <c r="L166" s="910"/>
      <c r="M166" s="890"/>
      <c r="N166" s="1404"/>
      <c r="O166" s="890"/>
      <c r="P166" s="1368"/>
      <c r="Q166" s="890"/>
      <c r="R166" s="890"/>
      <c r="S166" s="890"/>
      <c r="T166" s="891"/>
      <c r="U166" s="890"/>
      <c r="V166" s="891"/>
      <c r="W166" s="890"/>
      <c r="X166" s="891"/>
      <c r="Y166" s="890"/>
      <c r="Z166" s="890"/>
      <c r="AA166" s="890"/>
      <c r="AB166" s="890"/>
      <c r="AC166" s="890"/>
      <c r="AD166" s="890"/>
      <c r="AE166" s="890"/>
      <c r="AF166" s="919"/>
      <c r="AG166" s="890"/>
      <c r="AH166" s="910"/>
      <c r="AI166" s="890"/>
      <c r="AJ166" s="910"/>
      <c r="AK166" s="890"/>
      <c r="AL166" s="910"/>
      <c r="AM166" s="890"/>
      <c r="AN166" s="910"/>
      <c r="AO166" s="890"/>
      <c r="AP166" s="1404" t="s">
        <v>5601</v>
      </c>
      <c r="AQ166" s="890"/>
      <c r="AR166" s="1368" t="s">
        <v>5601</v>
      </c>
      <c r="AS166" s="890"/>
      <c r="AT166" s="890"/>
      <c r="AU166" s="890"/>
      <c r="AV166" s="890"/>
      <c r="AW166" s="890"/>
      <c r="AX166" s="890"/>
      <c r="AY166" s="890"/>
      <c r="AZ166" s="890"/>
      <c r="BA166" s="890"/>
      <c r="BB166" s="890"/>
      <c r="BC166" s="890"/>
      <c r="BD166" s="890"/>
      <c r="BE166" s="890"/>
      <c r="BF166" s="919"/>
      <c r="BG166" s="890"/>
      <c r="BH166" s="910"/>
      <c r="BI166" s="890"/>
      <c r="BJ166" s="910"/>
      <c r="BK166" s="890"/>
      <c r="BL166" s="910"/>
      <c r="BM166" s="890"/>
      <c r="BN166" s="910"/>
      <c r="BO166" s="890"/>
      <c r="BP166" s="1404" t="s">
        <v>5601</v>
      </c>
      <c r="BQ166" s="890"/>
      <c r="BR166" s="1368" t="s">
        <v>5601</v>
      </c>
      <c r="BS166" s="890"/>
      <c r="BT166" s="890"/>
      <c r="BV166" s="890"/>
      <c r="BW166" s="890"/>
      <c r="BX166" s="890"/>
      <c r="BY166" s="891"/>
      <c r="BZ166" s="890"/>
      <c r="CA166" s="890"/>
      <c r="CB166" s="890"/>
      <c r="CD166" s="890"/>
      <c r="CE166" s="893">
        <v>1</v>
      </c>
    </row>
    <row r="167" spans="2:83" s="904" customFormat="1" x14ac:dyDescent="0.25">
      <c r="B167" s="890"/>
      <c r="C167" s="890"/>
      <c r="D167" s="919"/>
      <c r="E167" s="890"/>
      <c r="F167" s="910"/>
      <c r="G167" s="890"/>
      <c r="H167" s="910"/>
      <c r="I167" s="890"/>
      <c r="J167" s="910"/>
      <c r="K167" s="890"/>
      <c r="L167" s="910"/>
      <c r="M167" s="890"/>
      <c r="N167" s="1405">
        <v>1</v>
      </c>
      <c r="O167" s="890"/>
      <c r="P167" s="1369">
        <v>1</v>
      </c>
      <c r="Q167" s="890"/>
      <c r="R167" s="890"/>
      <c r="S167" s="890"/>
      <c r="T167" s="891"/>
      <c r="U167" s="890"/>
      <c r="V167" s="891"/>
      <c r="W167" s="890"/>
      <c r="X167" s="891"/>
      <c r="Y167" s="890"/>
      <c r="Z167" s="890"/>
      <c r="AA167" s="890"/>
      <c r="AB167" s="890"/>
      <c r="AC167" s="890"/>
      <c r="AD167" s="890"/>
      <c r="AE167" s="890"/>
      <c r="AF167" s="919"/>
      <c r="AG167" s="890"/>
      <c r="AH167" s="910"/>
      <c r="AI167" s="890"/>
      <c r="AJ167" s="910"/>
      <c r="AK167" s="890"/>
      <c r="AL167" s="910"/>
      <c r="AM167" s="890"/>
      <c r="AN167" s="910"/>
      <c r="AO167" s="890"/>
      <c r="AP167" s="1405" t="s">
        <v>5601</v>
      </c>
      <c r="AQ167" s="890"/>
      <c r="AR167" s="1369" t="s">
        <v>5601</v>
      </c>
      <c r="AS167" s="890"/>
      <c r="AT167" s="890"/>
      <c r="AU167" s="890"/>
      <c r="AV167" s="890"/>
      <c r="AW167" s="890"/>
      <c r="AX167" s="890"/>
      <c r="AY167" s="890"/>
      <c r="AZ167" s="890"/>
      <c r="BA167" s="890"/>
      <c r="BB167" s="890"/>
      <c r="BC167" s="890"/>
      <c r="BD167" s="890"/>
      <c r="BE167" s="890"/>
      <c r="BF167" s="919"/>
      <c r="BG167" s="890"/>
      <c r="BH167" s="910"/>
      <c r="BI167" s="890"/>
      <c r="BJ167" s="910"/>
      <c r="BK167" s="890"/>
      <c r="BL167" s="910"/>
      <c r="BM167" s="890"/>
      <c r="BN167" s="910"/>
      <c r="BO167" s="890"/>
      <c r="BP167" s="1405" t="s">
        <v>5601</v>
      </c>
      <c r="BQ167" s="890"/>
      <c r="BR167" s="1369" t="s">
        <v>5601</v>
      </c>
      <c r="BS167" s="890"/>
      <c r="BT167" s="890"/>
      <c r="BV167" s="890"/>
      <c r="BW167" s="890"/>
      <c r="BX167" s="890"/>
      <c r="BY167" s="891"/>
      <c r="BZ167" s="890"/>
      <c r="CA167" s="890"/>
      <c r="CB167" s="890"/>
      <c r="CD167" s="890"/>
      <c r="CE167" s="893">
        <v>1</v>
      </c>
    </row>
    <row r="168" spans="2:83" s="904" customFormat="1" ht="18" customHeight="1" x14ac:dyDescent="0.25">
      <c r="B168" s="890"/>
      <c r="C168" s="890"/>
      <c r="D168" s="919"/>
      <c r="E168" s="890"/>
      <c r="F168" s="910"/>
      <c r="G168" s="890"/>
      <c r="H168" s="910"/>
      <c r="I168" s="890"/>
      <c r="J168" s="910"/>
      <c r="K168" s="890"/>
      <c r="L168" s="910"/>
      <c r="M168" s="890"/>
      <c r="N168" s="921"/>
      <c r="O168" s="890"/>
      <c r="P168" s="921"/>
      <c r="Q168" s="890"/>
      <c r="R168" s="890"/>
      <c r="S168" s="890"/>
      <c r="T168" s="891"/>
      <c r="U168" s="890"/>
      <c r="V168" s="891"/>
      <c r="W168" s="890"/>
      <c r="X168" s="891"/>
      <c r="Y168" s="890"/>
      <c r="Z168" s="890"/>
      <c r="AA168" s="890"/>
      <c r="AB168" s="890"/>
      <c r="AC168" s="890"/>
      <c r="AD168" s="890"/>
      <c r="AE168" s="890"/>
      <c r="AF168" s="919"/>
      <c r="AG168" s="890"/>
      <c r="AH168" s="910"/>
      <c r="AI168" s="890"/>
      <c r="AJ168" s="910"/>
      <c r="AK168" s="890"/>
      <c r="AL168" s="910"/>
      <c r="AM168" s="890"/>
      <c r="AN168" s="910"/>
      <c r="AO168" s="890"/>
      <c r="AP168" s="921"/>
      <c r="AQ168" s="890"/>
      <c r="AR168" s="921"/>
      <c r="AS168" s="890"/>
      <c r="AT168" s="890"/>
      <c r="AU168" s="890"/>
      <c r="AV168" s="890"/>
      <c r="AW168" s="890"/>
      <c r="AX168" s="890"/>
      <c r="AY168" s="890"/>
      <c r="AZ168" s="890"/>
      <c r="BA168" s="890"/>
      <c r="BB168" s="890"/>
      <c r="BC168" s="890"/>
      <c r="BD168" s="890"/>
      <c r="BE168" s="890"/>
      <c r="BF168" s="919"/>
      <c r="BG168" s="890"/>
      <c r="BH168" s="910"/>
      <c r="BI168" s="890"/>
      <c r="BJ168" s="910"/>
      <c r="BK168" s="890"/>
      <c r="BL168" s="910"/>
      <c r="BM168" s="890"/>
      <c r="BN168" s="910"/>
      <c r="BO168" s="890"/>
      <c r="BP168" s="921"/>
      <c r="BQ168" s="890"/>
      <c r="BR168" s="921"/>
      <c r="BS168" s="890"/>
      <c r="BT168" s="890"/>
      <c r="BV168" s="890"/>
      <c r="BW168" s="890"/>
      <c r="BX168" s="890"/>
      <c r="BY168" s="891"/>
      <c r="BZ168" s="890"/>
      <c r="CA168" s="890"/>
      <c r="CB168" s="890"/>
      <c r="CD168" s="890"/>
      <c r="CE168" s="893"/>
    </row>
    <row r="169" spans="2:83" s="904" customFormat="1" x14ac:dyDescent="0.25">
      <c r="B169" s="890"/>
      <c r="C169" s="890"/>
      <c r="D169" s="919"/>
      <c r="E169" s="890"/>
      <c r="F169" s="910"/>
      <c r="G169" s="890"/>
      <c r="H169" s="910"/>
      <c r="I169" s="890"/>
      <c r="J169" s="910"/>
      <c r="K169" s="890"/>
      <c r="L169" s="910"/>
      <c r="M169" s="890"/>
      <c r="N169" s="1403" t="s">
        <v>6492</v>
      </c>
      <c r="O169" s="890"/>
      <c r="P169" s="1367" t="s">
        <v>6493</v>
      </c>
      <c r="Q169" s="890"/>
      <c r="R169" s="890"/>
      <c r="S169" s="890"/>
      <c r="T169" s="891"/>
      <c r="U169" s="890"/>
      <c r="V169" s="891"/>
      <c r="W169" s="890"/>
      <c r="X169" s="891"/>
      <c r="Y169" s="890"/>
      <c r="Z169" s="890"/>
      <c r="AA169" s="890"/>
      <c r="AB169" s="890"/>
      <c r="AC169" s="890"/>
      <c r="AD169" s="890"/>
      <c r="AE169" s="890"/>
      <c r="AF169" s="919"/>
      <c r="AG169" s="890"/>
      <c r="AH169" s="910"/>
      <c r="AI169" s="890"/>
      <c r="AJ169" s="910"/>
      <c r="AK169" s="890"/>
      <c r="AL169" s="910"/>
      <c r="AM169" s="890"/>
      <c r="AN169" s="910"/>
      <c r="AO169" s="890"/>
      <c r="AP169" s="1403" t="s">
        <v>6494</v>
      </c>
      <c r="AQ169" s="890"/>
      <c r="AR169" s="1367" t="s">
        <v>6495</v>
      </c>
      <c r="AS169" s="890"/>
      <c r="AT169" s="890"/>
      <c r="AU169" s="890"/>
      <c r="AV169" s="890"/>
      <c r="AW169" s="890"/>
      <c r="AX169" s="890"/>
      <c r="AY169" s="890"/>
      <c r="AZ169" s="890"/>
      <c r="BA169" s="890"/>
      <c r="BB169" s="890"/>
      <c r="BC169" s="890"/>
      <c r="BD169" s="890"/>
      <c r="BE169" s="890"/>
      <c r="BF169" s="919"/>
      <c r="BG169" s="890"/>
      <c r="BH169" s="910"/>
      <c r="BI169" s="890"/>
      <c r="BJ169" s="910"/>
      <c r="BK169" s="890"/>
      <c r="BL169" s="910"/>
      <c r="BM169" s="890"/>
      <c r="BN169" s="910"/>
      <c r="BO169" s="890"/>
      <c r="BP169" s="1403" t="s">
        <v>6496</v>
      </c>
      <c r="BQ169" s="890"/>
      <c r="BR169" s="1367" t="s">
        <v>6497</v>
      </c>
      <c r="BS169" s="890"/>
      <c r="BT169" s="890"/>
      <c r="BV169" s="890"/>
      <c r="BW169" s="890"/>
      <c r="BX169" s="890"/>
      <c r="BY169" s="891"/>
      <c r="BZ169" s="890"/>
      <c r="CA169" s="890"/>
      <c r="CB169" s="890"/>
      <c r="CD169" s="890"/>
      <c r="CE169" s="893">
        <v>1</v>
      </c>
    </row>
    <row r="170" spans="2:83" s="904" customFormat="1" x14ac:dyDescent="0.25">
      <c r="B170" s="890"/>
      <c r="C170" s="890"/>
      <c r="D170" s="919"/>
      <c r="E170" s="890"/>
      <c r="F170" s="910"/>
      <c r="G170" s="890"/>
      <c r="H170" s="910"/>
      <c r="I170" s="890"/>
      <c r="J170" s="910"/>
      <c r="K170" s="890"/>
      <c r="L170" s="910"/>
      <c r="M170" s="890"/>
      <c r="N170" s="1404"/>
      <c r="O170" s="890"/>
      <c r="P170" s="1368"/>
      <c r="Q170" s="890"/>
      <c r="R170" s="890"/>
      <c r="S170" s="890"/>
      <c r="T170" s="891"/>
      <c r="U170" s="890"/>
      <c r="V170" s="891"/>
      <c r="W170" s="890"/>
      <c r="X170" s="891"/>
      <c r="Y170" s="890"/>
      <c r="Z170" s="890"/>
      <c r="AA170" s="890"/>
      <c r="AB170" s="890"/>
      <c r="AC170" s="890"/>
      <c r="AD170" s="890"/>
      <c r="AE170" s="890"/>
      <c r="AF170" s="919"/>
      <c r="AG170" s="890"/>
      <c r="AH170" s="910"/>
      <c r="AI170" s="890"/>
      <c r="AJ170" s="910"/>
      <c r="AK170" s="890"/>
      <c r="AL170" s="910"/>
      <c r="AM170" s="890"/>
      <c r="AN170" s="910"/>
      <c r="AO170" s="890"/>
      <c r="AP170" s="1404" t="s">
        <v>5601</v>
      </c>
      <c r="AQ170" s="890"/>
      <c r="AR170" s="1368" t="s">
        <v>5601</v>
      </c>
      <c r="AS170" s="890"/>
      <c r="AT170" s="890"/>
      <c r="AU170" s="890"/>
      <c r="AV170" s="890"/>
      <c r="AW170" s="890"/>
      <c r="AX170" s="890"/>
      <c r="AY170" s="890"/>
      <c r="AZ170" s="890"/>
      <c r="BA170" s="890"/>
      <c r="BB170" s="890"/>
      <c r="BC170" s="890"/>
      <c r="BD170" s="890"/>
      <c r="BE170" s="890"/>
      <c r="BF170" s="919"/>
      <c r="BG170" s="890"/>
      <c r="BH170" s="910"/>
      <c r="BI170" s="890"/>
      <c r="BJ170" s="910"/>
      <c r="BK170" s="890"/>
      <c r="BL170" s="910"/>
      <c r="BM170" s="890"/>
      <c r="BN170" s="910"/>
      <c r="BO170" s="890"/>
      <c r="BP170" s="1404" t="s">
        <v>5601</v>
      </c>
      <c r="BQ170" s="890"/>
      <c r="BR170" s="1368" t="s">
        <v>5601</v>
      </c>
      <c r="BS170" s="890"/>
      <c r="BT170" s="890"/>
      <c r="BV170" s="890"/>
      <c r="BW170" s="890"/>
      <c r="BX170" s="890"/>
      <c r="BY170" s="891"/>
      <c r="BZ170" s="890"/>
      <c r="CA170" s="890"/>
      <c r="CB170" s="890"/>
      <c r="CD170" s="890"/>
      <c r="CE170" s="893">
        <v>1</v>
      </c>
    </row>
    <row r="171" spans="2:83" s="904" customFormat="1" x14ac:dyDescent="0.25">
      <c r="B171" s="890"/>
      <c r="C171" s="890"/>
      <c r="D171" s="919"/>
      <c r="E171" s="890"/>
      <c r="F171" s="910"/>
      <c r="G171" s="890"/>
      <c r="H171" s="910"/>
      <c r="I171" s="890"/>
      <c r="J171" s="910"/>
      <c r="K171" s="890"/>
      <c r="L171" s="910"/>
      <c r="M171" s="890"/>
      <c r="N171" s="1405">
        <v>1</v>
      </c>
      <c r="O171" s="890"/>
      <c r="P171" s="1369">
        <v>1</v>
      </c>
      <c r="Q171" s="890"/>
      <c r="R171" s="890"/>
      <c r="S171" s="890"/>
      <c r="T171" s="891"/>
      <c r="U171" s="890"/>
      <c r="V171" s="891"/>
      <c r="W171" s="890"/>
      <c r="X171" s="891"/>
      <c r="Y171" s="890"/>
      <c r="Z171" s="890"/>
      <c r="AA171" s="890"/>
      <c r="AB171" s="890"/>
      <c r="AC171" s="890"/>
      <c r="AD171" s="890"/>
      <c r="AE171" s="890"/>
      <c r="AF171" s="919"/>
      <c r="AG171" s="890"/>
      <c r="AH171" s="910"/>
      <c r="AI171" s="890"/>
      <c r="AJ171" s="910"/>
      <c r="AK171" s="890"/>
      <c r="AL171" s="910"/>
      <c r="AM171" s="890"/>
      <c r="AN171" s="910"/>
      <c r="AO171" s="890"/>
      <c r="AP171" s="1405" t="s">
        <v>5601</v>
      </c>
      <c r="AQ171" s="890"/>
      <c r="AR171" s="1369" t="s">
        <v>5601</v>
      </c>
      <c r="AS171" s="890"/>
      <c r="AT171" s="890"/>
      <c r="AU171" s="890"/>
      <c r="AV171" s="890"/>
      <c r="AW171" s="890"/>
      <c r="AX171" s="890"/>
      <c r="AY171" s="890"/>
      <c r="AZ171" s="890"/>
      <c r="BA171" s="890"/>
      <c r="BB171" s="890"/>
      <c r="BC171" s="890"/>
      <c r="BD171" s="890"/>
      <c r="BE171" s="890"/>
      <c r="BF171" s="919"/>
      <c r="BG171" s="890"/>
      <c r="BH171" s="910"/>
      <c r="BI171" s="890"/>
      <c r="BJ171" s="910"/>
      <c r="BK171" s="890"/>
      <c r="BL171" s="910"/>
      <c r="BM171" s="890"/>
      <c r="BN171" s="910"/>
      <c r="BO171" s="890"/>
      <c r="BP171" s="1405" t="s">
        <v>5601</v>
      </c>
      <c r="BQ171" s="890"/>
      <c r="BR171" s="1369" t="s">
        <v>5601</v>
      </c>
      <c r="BS171" s="890"/>
      <c r="BT171" s="890"/>
      <c r="BV171" s="890"/>
      <c r="BW171" s="890"/>
      <c r="BX171" s="890"/>
      <c r="BY171" s="891"/>
      <c r="BZ171" s="890"/>
      <c r="CA171" s="890"/>
      <c r="CB171" s="890"/>
      <c r="CD171" s="890"/>
      <c r="CE171" s="893">
        <v>1</v>
      </c>
    </row>
    <row r="172" spans="2:83" s="904" customFormat="1" ht="18" customHeight="1" x14ac:dyDescent="0.25">
      <c r="B172" s="890"/>
      <c r="C172" s="890"/>
      <c r="D172" s="919"/>
      <c r="E172" s="890"/>
      <c r="F172" s="910"/>
      <c r="G172" s="890"/>
      <c r="H172" s="910"/>
      <c r="I172" s="890"/>
      <c r="J172" s="910"/>
      <c r="K172" s="890"/>
      <c r="L172" s="910"/>
      <c r="M172" s="890"/>
      <c r="N172" s="921"/>
      <c r="O172" s="890"/>
      <c r="P172" s="921"/>
      <c r="Q172" s="890"/>
      <c r="R172" s="890"/>
      <c r="S172" s="890"/>
      <c r="T172" s="891"/>
      <c r="U172" s="890"/>
      <c r="V172" s="891"/>
      <c r="W172" s="890"/>
      <c r="X172" s="891"/>
      <c r="Y172" s="890"/>
      <c r="Z172" s="890"/>
      <c r="AA172" s="890"/>
      <c r="AB172" s="890"/>
      <c r="AC172" s="890"/>
      <c r="AD172" s="890"/>
      <c r="AE172" s="890"/>
      <c r="AF172" s="919"/>
      <c r="AG172" s="890"/>
      <c r="AH172" s="910"/>
      <c r="AI172" s="890"/>
      <c r="AJ172" s="910"/>
      <c r="AK172" s="890"/>
      <c r="AL172" s="910"/>
      <c r="AM172" s="890"/>
      <c r="AN172" s="910"/>
      <c r="AO172" s="890"/>
      <c r="AP172" s="921"/>
      <c r="AQ172" s="890"/>
      <c r="AR172" s="921"/>
      <c r="AS172" s="890"/>
      <c r="AT172" s="890"/>
      <c r="AU172" s="890"/>
      <c r="AV172" s="890"/>
      <c r="AW172" s="890"/>
      <c r="AX172" s="890"/>
      <c r="AY172" s="890"/>
      <c r="AZ172" s="890"/>
      <c r="BA172" s="890"/>
      <c r="BB172" s="890"/>
      <c r="BC172" s="890"/>
      <c r="BD172" s="890"/>
      <c r="BE172" s="890"/>
      <c r="BF172" s="919"/>
      <c r="BG172" s="890"/>
      <c r="BH172" s="910"/>
      <c r="BI172" s="890"/>
      <c r="BJ172" s="910"/>
      <c r="BK172" s="890"/>
      <c r="BL172" s="910"/>
      <c r="BM172" s="890"/>
      <c r="BN172" s="910"/>
      <c r="BO172" s="890"/>
      <c r="BP172" s="921"/>
      <c r="BQ172" s="890"/>
      <c r="BR172" s="921"/>
      <c r="BS172" s="890"/>
      <c r="BT172" s="890"/>
      <c r="BV172" s="890"/>
      <c r="BW172" s="890"/>
      <c r="BX172" s="890"/>
      <c r="BY172" s="891"/>
      <c r="BZ172" s="890"/>
      <c r="CA172" s="890"/>
      <c r="CB172" s="890"/>
      <c r="CD172" s="890"/>
      <c r="CE172" s="893"/>
    </row>
    <row r="173" spans="2:83" s="904" customFormat="1" x14ac:dyDescent="0.25">
      <c r="B173" s="890"/>
      <c r="C173" s="890"/>
      <c r="D173" s="919"/>
      <c r="E173" s="890"/>
      <c r="F173" s="910"/>
      <c r="G173" s="890"/>
      <c r="H173" s="910"/>
      <c r="I173" s="890"/>
      <c r="J173" s="910"/>
      <c r="K173" s="890"/>
      <c r="L173" s="910"/>
      <c r="M173" s="890"/>
      <c r="N173" s="1403" t="s">
        <v>6498</v>
      </c>
      <c r="O173" s="890"/>
      <c r="P173" s="1367" t="s">
        <v>6499</v>
      </c>
      <c r="Q173" s="890"/>
      <c r="R173" s="890"/>
      <c r="S173" s="890"/>
      <c r="T173" s="891"/>
      <c r="U173" s="890"/>
      <c r="V173" s="891"/>
      <c r="W173" s="890"/>
      <c r="X173" s="891"/>
      <c r="Y173" s="890"/>
      <c r="Z173" s="890"/>
      <c r="AA173" s="890"/>
      <c r="AB173" s="890"/>
      <c r="AC173" s="890"/>
      <c r="AD173" s="890"/>
      <c r="AE173" s="890"/>
      <c r="AF173" s="919"/>
      <c r="AG173" s="890"/>
      <c r="AH173" s="910"/>
      <c r="AI173" s="890"/>
      <c r="AJ173" s="910"/>
      <c r="AK173" s="890"/>
      <c r="AL173" s="910"/>
      <c r="AM173" s="890"/>
      <c r="AN173" s="910"/>
      <c r="AO173" s="890"/>
      <c r="AP173" s="1403" t="s">
        <v>6500</v>
      </c>
      <c r="AQ173" s="890"/>
      <c r="AR173" s="1367" t="s">
        <v>6501</v>
      </c>
      <c r="AS173" s="890"/>
      <c r="AT173" s="890"/>
      <c r="AU173" s="890"/>
      <c r="AV173" s="890"/>
      <c r="AW173" s="890"/>
      <c r="AX173" s="890"/>
      <c r="AY173" s="890"/>
      <c r="AZ173" s="890"/>
      <c r="BA173" s="890"/>
      <c r="BB173" s="890"/>
      <c r="BC173" s="890"/>
      <c r="BD173" s="890"/>
      <c r="BE173" s="890"/>
      <c r="BF173" s="919"/>
      <c r="BG173" s="890"/>
      <c r="BH173" s="910"/>
      <c r="BI173" s="890"/>
      <c r="BJ173" s="910"/>
      <c r="BK173" s="890"/>
      <c r="BL173" s="910"/>
      <c r="BM173" s="890"/>
      <c r="BN173" s="910"/>
      <c r="BO173" s="890"/>
      <c r="BP173" s="1403" t="s">
        <v>6502</v>
      </c>
      <c r="BQ173" s="890"/>
      <c r="BR173" s="1367" t="s">
        <v>6503</v>
      </c>
      <c r="BS173" s="890"/>
      <c r="BT173" s="890"/>
      <c r="BV173" s="890"/>
      <c r="BW173" s="890"/>
      <c r="BX173" s="890"/>
      <c r="BY173" s="891"/>
      <c r="BZ173" s="890"/>
      <c r="CA173" s="890"/>
      <c r="CB173" s="890"/>
      <c r="CD173" s="890"/>
      <c r="CE173" s="893">
        <v>1</v>
      </c>
    </row>
    <row r="174" spans="2:83" s="904" customFormat="1" x14ac:dyDescent="0.25">
      <c r="B174" s="890"/>
      <c r="C174" s="890"/>
      <c r="D174" s="919"/>
      <c r="E174" s="890"/>
      <c r="F174" s="910"/>
      <c r="G174" s="890"/>
      <c r="H174" s="910"/>
      <c r="I174" s="890"/>
      <c r="J174" s="910"/>
      <c r="K174" s="890"/>
      <c r="L174" s="910"/>
      <c r="M174" s="890"/>
      <c r="N174" s="1404"/>
      <c r="O174" s="890"/>
      <c r="P174" s="1368"/>
      <c r="Q174" s="890"/>
      <c r="R174" s="890"/>
      <c r="S174" s="890"/>
      <c r="T174" s="891"/>
      <c r="U174" s="890"/>
      <c r="V174" s="891"/>
      <c r="W174" s="890"/>
      <c r="X174" s="891"/>
      <c r="Y174" s="890"/>
      <c r="Z174" s="890"/>
      <c r="AA174" s="890"/>
      <c r="AB174" s="890"/>
      <c r="AC174" s="890"/>
      <c r="AD174" s="890"/>
      <c r="AE174" s="890"/>
      <c r="AF174" s="919"/>
      <c r="AG174" s="890"/>
      <c r="AH174" s="910"/>
      <c r="AI174" s="890"/>
      <c r="AJ174" s="910"/>
      <c r="AK174" s="890"/>
      <c r="AL174" s="910"/>
      <c r="AM174" s="890"/>
      <c r="AN174" s="910"/>
      <c r="AO174" s="890"/>
      <c r="AP174" s="1404" t="s">
        <v>5601</v>
      </c>
      <c r="AQ174" s="890"/>
      <c r="AR174" s="1368" t="s">
        <v>5601</v>
      </c>
      <c r="AS174" s="890"/>
      <c r="AT174" s="890"/>
      <c r="AU174" s="890"/>
      <c r="AV174" s="890"/>
      <c r="AW174" s="890"/>
      <c r="AX174" s="890"/>
      <c r="AY174" s="890"/>
      <c r="AZ174" s="890"/>
      <c r="BA174" s="890"/>
      <c r="BB174" s="890"/>
      <c r="BC174" s="890"/>
      <c r="BD174" s="890"/>
      <c r="BE174" s="890"/>
      <c r="BF174" s="919"/>
      <c r="BG174" s="890"/>
      <c r="BH174" s="910"/>
      <c r="BI174" s="890"/>
      <c r="BJ174" s="910"/>
      <c r="BK174" s="890"/>
      <c r="BL174" s="910"/>
      <c r="BM174" s="890"/>
      <c r="BN174" s="910"/>
      <c r="BO174" s="890"/>
      <c r="BP174" s="1404" t="s">
        <v>5601</v>
      </c>
      <c r="BQ174" s="890"/>
      <c r="BR174" s="1368" t="s">
        <v>5601</v>
      </c>
      <c r="BS174" s="890"/>
      <c r="BT174" s="890"/>
      <c r="BV174" s="890"/>
      <c r="BW174" s="890"/>
      <c r="BX174" s="890"/>
      <c r="BY174" s="891"/>
      <c r="BZ174" s="890"/>
      <c r="CA174" s="890"/>
      <c r="CB174" s="890"/>
      <c r="CD174" s="890"/>
      <c r="CE174" s="893">
        <v>1</v>
      </c>
    </row>
    <row r="175" spans="2:83" s="904" customFormat="1" x14ac:dyDescent="0.25">
      <c r="B175" s="890"/>
      <c r="C175" s="890"/>
      <c r="D175" s="919"/>
      <c r="E175" s="890"/>
      <c r="F175" s="910"/>
      <c r="G175" s="890"/>
      <c r="H175" s="910"/>
      <c r="I175" s="890"/>
      <c r="J175" s="910"/>
      <c r="K175" s="890"/>
      <c r="L175" s="910"/>
      <c r="M175" s="890"/>
      <c r="N175" s="1405">
        <v>1</v>
      </c>
      <c r="O175" s="890"/>
      <c r="P175" s="1369">
        <v>1</v>
      </c>
      <c r="Q175" s="890"/>
      <c r="R175" s="890"/>
      <c r="S175" s="890"/>
      <c r="T175" s="891"/>
      <c r="U175" s="890"/>
      <c r="V175" s="891"/>
      <c r="W175" s="890"/>
      <c r="X175" s="891"/>
      <c r="Y175" s="890"/>
      <c r="Z175" s="890"/>
      <c r="AA175" s="890"/>
      <c r="AB175" s="890"/>
      <c r="AC175" s="890"/>
      <c r="AD175" s="890"/>
      <c r="AE175" s="890"/>
      <c r="AF175" s="919"/>
      <c r="AG175" s="890"/>
      <c r="AH175" s="910"/>
      <c r="AI175" s="890"/>
      <c r="AJ175" s="910"/>
      <c r="AK175" s="890"/>
      <c r="AL175" s="910"/>
      <c r="AM175" s="890"/>
      <c r="AN175" s="910"/>
      <c r="AO175" s="890"/>
      <c r="AP175" s="1405" t="s">
        <v>5601</v>
      </c>
      <c r="AQ175" s="890"/>
      <c r="AR175" s="1369" t="s">
        <v>5601</v>
      </c>
      <c r="AS175" s="890"/>
      <c r="AT175" s="890"/>
      <c r="AU175" s="890"/>
      <c r="AV175" s="890"/>
      <c r="AW175" s="890"/>
      <c r="AX175" s="890"/>
      <c r="AY175" s="890"/>
      <c r="AZ175" s="890"/>
      <c r="BA175" s="890"/>
      <c r="BB175" s="890"/>
      <c r="BC175" s="890"/>
      <c r="BD175" s="890"/>
      <c r="BE175" s="890"/>
      <c r="BF175" s="919"/>
      <c r="BG175" s="890"/>
      <c r="BH175" s="910"/>
      <c r="BI175" s="890"/>
      <c r="BJ175" s="910"/>
      <c r="BK175" s="890"/>
      <c r="BL175" s="910"/>
      <c r="BM175" s="890"/>
      <c r="BN175" s="910"/>
      <c r="BO175" s="890"/>
      <c r="BP175" s="1405" t="s">
        <v>5601</v>
      </c>
      <c r="BQ175" s="890"/>
      <c r="BR175" s="1369" t="s">
        <v>5601</v>
      </c>
      <c r="BS175" s="890"/>
      <c r="BT175" s="890"/>
      <c r="BV175" s="890"/>
      <c r="BW175" s="890"/>
      <c r="BX175" s="890"/>
      <c r="BY175" s="891"/>
      <c r="BZ175" s="890"/>
      <c r="CA175" s="890"/>
      <c r="CB175" s="890"/>
      <c r="CD175" s="890"/>
      <c r="CE175" s="893">
        <v>1</v>
      </c>
    </row>
    <row r="176" spans="2:83" s="904" customFormat="1" ht="18" customHeight="1" x14ac:dyDescent="0.25">
      <c r="B176" s="890"/>
      <c r="C176" s="890"/>
      <c r="D176" s="919"/>
      <c r="E176" s="890"/>
      <c r="F176" s="910"/>
      <c r="G176" s="890"/>
      <c r="H176" s="910"/>
      <c r="I176" s="890"/>
      <c r="J176" s="910"/>
      <c r="K176" s="890"/>
      <c r="L176" s="910"/>
      <c r="M176" s="890"/>
      <c r="N176" s="921"/>
      <c r="O176" s="890"/>
      <c r="P176" s="921"/>
      <c r="Q176" s="890"/>
      <c r="R176" s="890"/>
      <c r="S176" s="890"/>
      <c r="T176" s="891"/>
      <c r="U176" s="890"/>
      <c r="V176" s="891"/>
      <c r="W176" s="890"/>
      <c r="X176" s="891"/>
      <c r="Y176" s="890"/>
      <c r="Z176" s="890"/>
      <c r="AA176" s="890"/>
      <c r="AB176" s="890"/>
      <c r="AC176" s="890"/>
      <c r="AD176" s="890"/>
      <c r="AE176" s="890"/>
      <c r="AF176" s="919"/>
      <c r="AG176" s="890"/>
      <c r="AH176" s="910"/>
      <c r="AI176" s="890"/>
      <c r="AJ176" s="910"/>
      <c r="AK176" s="890"/>
      <c r="AL176" s="910"/>
      <c r="AM176" s="890"/>
      <c r="AN176" s="910"/>
      <c r="AO176" s="890"/>
      <c r="AP176" s="921"/>
      <c r="AQ176" s="890"/>
      <c r="AR176" s="921"/>
      <c r="AS176" s="890"/>
      <c r="AT176" s="890"/>
      <c r="AU176" s="890"/>
      <c r="AV176" s="890"/>
      <c r="AW176" s="890"/>
      <c r="AX176" s="890"/>
      <c r="AY176" s="890"/>
      <c r="AZ176" s="890"/>
      <c r="BA176" s="890"/>
      <c r="BB176" s="890"/>
      <c r="BC176" s="890"/>
      <c r="BD176" s="890"/>
      <c r="BE176" s="890"/>
      <c r="BF176" s="919"/>
      <c r="BG176" s="890"/>
      <c r="BH176" s="910"/>
      <c r="BI176" s="890"/>
      <c r="BJ176" s="910"/>
      <c r="BK176" s="890"/>
      <c r="BL176" s="910"/>
      <c r="BM176" s="890"/>
      <c r="BN176" s="910"/>
      <c r="BO176" s="890"/>
      <c r="BP176" s="921"/>
      <c r="BQ176" s="890"/>
      <c r="BR176" s="921"/>
      <c r="BS176" s="890"/>
      <c r="BT176" s="890"/>
      <c r="BV176" s="890"/>
      <c r="BW176" s="890"/>
      <c r="BX176" s="890"/>
      <c r="BY176" s="891"/>
      <c r="BZ176" s="890"/>
      <c r="CA176" s="890"/>
      <c r="CB176" s="890"/>
      <c r="CD176" s="890"/>
      <c r="CE176" s="893"/>
    </row>
    <row r="177" spans="2:83" s="904" customFormat="1" x14ac:dyDescent="0.25">
      <c r="B177" s="919"/>
      <c r="C177" s="890"/>
      <c r="D177" s="919"/>
      <c r="E177" s="890"/>
      <c r="F177" s="910"/>
      <c r="G177" s="890"/>
      <c r="H177" s="910"/>
      <c r="I177" s="890"/>
      <c r="J177" s="910"/>
      <c r="K177" s="890"/>
      <c r="L177" s="910"/>
      <c r="M177" s="890"/>
      <c r="N177" s="1403" t="s">
        <v>6504</v>
      </c>
      <c r="O177" s="890"/>
      <c r="P177" s="1367" t="s">
        <v>6505</v>
      </c>
      <c r="Q177" s="890"/>
      <c r="R177" s="890"/>
      <c r="S177" s="890"/>
      <c r="T177" s="891"/>
      <c r="U177" s="890"/>
      <c r="V177" s="891"/>
      <c r="W177" s="890"/>
      <c r="X177" s="891"/>
      <c r="Y177" s="890"/>
      <c r="Z177" s="890"/>
      <c r="AA177" s="890"/>
      <c r="AB177" s="890"/>
      <c r="AC177" s="890"/>
      <c r="AD177" s="919"/>
      <c r="AE177" s="890"/>
      <c r="AF177" s="919"/>
      <c r="AG177" s="890"/>
      <c r="AH177" s="910"/>
      <c r="AI177" s="890"/>
      <c r="AJ177" s="910"/>
      <c r="AK177" s="890"/>
      <c r="AL177" s="910"/>
      <c r="AM177" s="890"/>
      <c r="AN177" s="910"/>
      <c r="AO177" s="890"/>
      <c r="AP177" s="1403" t="s">
        <v>6506</v>
      </c>
      <c r="AQ177" s="890"/>
      <c r="AR177" s="1367" t="s">
        <v>6507</v>
      </c>
      <c r="AS177" s="890"/>
      <c r="AT177" s="890"/>
      <c r="AU177" s="890"/>
      <c r="AV177" s="890"/>
      <c r="AW177" s="890"/>
      <c r="AX177" s="890"/>
      <c r="AY177" s="890"/>
      <c r="AZ177" s="890"/>
      <c r="BA177" s="890"/>
      <c r="BB177" s="890"/>
      <c r="BC177" s="890"/>
      <c r="BD177" s="919"/>
      <c r="BE177" s="890"/>
      <c r="BF177" s="919"/>
      <c r="BG177" s="890"/>
      <c r="BH177" s="910"/>
      <c r="BI177" s="890"/>
      <c r="BJ177" s="910"/>
      <c r="BK177" s="890"/>
      <c r="BL177" s="910"/>
      <c r="BM177" s="890"/>
      <c r="BN177" s="910"/>
      <c r="BO177" s="890"/>
      <c r="BP177" s="1403" t="s">
        <v>6508</v>
      </c>
      <c r="BQ177" s="890"/>
      <c r="BR177" s="1367" t="s">
        <v>6509</v>
      </c>
      <c r="BS177" s="890"/>
      <c r="BT177" s="890"/>
      <c r="BV177" s="890"/>
      <c r="BW177" s="890"/>
      <c r="BX177" s="890"/>
      <c r="BY177" s="891"/>
      <c r="BZ177" s="890"/>
      <c r="CA177" s="890"/>
      <c r="CB177" s="890"/>
      <c r="CD177" s="890"/>
      <c r="CE177" s="893">
        <v>1</v>
      </c>
    </row>
    <row r="178" spans="2:83" s="904" customFormat="1" x14ac:dyDescent="0.25">
      <c r="B178" s="919"/>
      <c r="C178" s="890"/>
      <c r="D178" s="919"/>
      <c r="E178" s="890"/>
      <c r="F178" s="910"/>
      <c r="G178" s="890"/>
      <c r="H178" s="910"/>
      <c r="I178" s="890"/>
      <c r="J178" s="910"/>
      <c r="K178" s="890"/>
      <c r="L178" s="910"/>
      <c r="M178" s="890"/>
      <c r="N178" s="1404"/>
      <c r="O178" s="890"/>
      <c r="P178" s="1368"/>
      <c r="Q178" s="890"/>
      <c r="R178" s="890"/>
      <c r="S178" s="890"/>
      <c r="T178" s="891"/>
      <c r="U178" s="890"/>
      <c r="V178" s="891"/>
      <c r="W178" s="890"/>
      <c r="X178" s="891"/>
      <c r="Y178" s="890"/>
      <c r="Z178" s="890"/>
      <c r="AA178" s="890"/>
      <c r="AB178" s="890"/>
      <c r="AC178" s="890"/>
      <c r="AD178" s="919"/>
      <c r="AE178" s="890"/>
      <c r="AF178" s="919"/>
      <c r="AG178" s="890"/>
      <c r="AH178" s="910"/>
      <c r="AI178" s="890"/>
      <c r="AJ178" s="910"/>
      <c r="AK178" s="890"/>
      <c r="AL178" s="910"/>
      <c r="AM178" s="890"/>
      <c r="AN178" s="910"/>
      <c r="AO178" s="890"/>
      <c r="AP178" s="1404" t="s">
        <v>5601</v>
      </c>
      <c r="AQ178" s="890"/>
      <c r="AR178" s="1368" t="s">
        <v>5601</v>
      </c>
      <c r="AS178" s="890"/>
      <c r="AT178" s="890"/>
      <c r="AU178" s="890"/>
      <c r="AV178" s="890"/>
      <c r="AW178" s="890"/>
      <c r="AX178" s="890"/>
      <c r="AY178" s="890"/>
      <c r="AZ178" s="890"/>
      <c r="BA178" s="890"/>
      <c r="BB178" s="890"/>
      <c r="BC178" s="890"/>
      <c r="BD178" s="919"/>
      <c r="BE178" s="890"/>
      <c r="BF178" s="919"/>
      <c r="BG178" s="890"/>
      <c r="BH178" s="910"/>
      <c r="BI178" s="890"/>
      <c r="BJ178" s="910"/>
      <c r="BK178" s="890"/>
      <c r="BL178" s="910"/>
      <c r="BM178" s="890"/>
      <c r="BN178" s="910"/>
      <c r="BO178" s="890"/>
      <c r="BP178" s="1404" t="s">
        <v>5601</v>
      </c>
      <c r="BQ178" s="890"/>
      <c r="BR178" s="1368" t="s">
        <v>5601</v>
      </c>
      <c r="BS178" s="890"/>
      <c r="BT178" s="890"/>
      <c r="BV178" s="890"/>
      <c r="BW178" s="890"/>
      <c r="BX178" s="890"/>
      <c r="BY178" s="891"/>
      <c r="BZ178" s="890"/>
      <c r="CA178" s="890"/>
      <c r="CB178" s="890"/>
      <c r="CD178" s="890"/>
      <c r="CE178" s="893">
        <v>1</v>
      </c>
    </row>
    <row r="179" spans="2:83" s="904" customFormat="1" x14ac:dyDescent="0.25">
      <c r="B179" s="919"/>
      <c r="C179" s="890"/>
      <c r="D179" s="919"/>
      <c r="E179" s="890"/>
      <c r="F179" s="910"/>
      <c r="G179" s="890"/>
      <c r="H179" s="910"/>
      <c r="I179" s="890"/>
      <c r="J179" s="910"/>
      <c r="K179" s="890"/>
      <c r="L179" s="910"/>
      <c r="M179" s="890"/>
      <c r="N179" s="1405">
        <v>1</v>
      </c>
      <c r="O179" s="890"/>
      <c r="P179" s="1369">
        <v>1</v>
      </c>
      <c r="Q179" s="890"/>
      <c r="R179" s="890"/>
      <c r="S179" s="890"/>
      <c r="T179" s="891"/>
      <c r="U179" s="890"/>
      <c r="V179" s="891"/>
      <c r="W179" s="890"/>
      <c r="X179" s="891"/>
      <c r="Y179" s="890"/>
      <c r="Z179" s="890"/>
      <c r="AA179" s="890"/>
      <c r="AB179" s="890"/>
      <c r="AC179" s="890"/>
      <c r="AD179" s="919"/>
      <c r="AE179" s="890"/>
      <c r="AF179" s="919"/>
      <c r="AG179" s="890"/>
      <c r="AH179" s="910"/>
      <c r="AI179" s="890"/>
      <c r="AJ179" s="910"/>
      <c r="AK179" s="890"/>
      <c r="AL179" s="910"/>
      <c r="AM179" s="890"/>
      <c r="AN179" s="910"/>
      <c r="AO179" s="890"/>
      <c r="AP179" s="1405" t="s">
        <v>5601</v>
      </c>
      <c r="AQ179" s="890"/>
      <c r="AR179" s="1369" t="s">
        <v>5601</v>
      </c>
      <c r="AS179" s="890"/>
      <c r="AT179" s="890"/>
      <c r="AU179" s="890"/>
      <c r="AV179" s="890"/>
      <c r="AW179" s="890"/>
      <c r="AX179" s="890"/>
      <c r="AY179" s="890"/>
      <c r="AZ179" s="890"/>
      <c r="BA179" s="890"/>
      <c r="BB179" s="890"/>
      <c r="BC179" s="890"/>
      <c r="BD179" s="919"/>
      <c r="BE179" s="890"/>
      <c r="BF179" s="919"/>
      <c r="BG179" s="890"/>
      <c r="BH179" s="910"/>
      <c r="BI179" s="890"/>
      <c r="BJ179" s="910"/>
      <c r="BK179" s="890"/>
      <c r="BL179" s="910"/>
      <c r="BM179" s="890"/>
      <c r="BN179" s="910"/>
      <c r="BO179" s="890"/>
      <c r="BP179" s="1405" t="s">
        <v>5601</v>
      </c>
      <c r="BQ179" s="890"/>
      <c r="BR179" s="1369" t="s">
        <v>5601</v>
      </c>
      <c r="BS179" s="890"/>
      <c r="BT179" s="890"/>
      <c r="BV179" s="890"/>
      <c r="BW179" s="890"/>
      <c r="BX179" s="890"/>
      <c r="BY179" s="891"/>
      <c r="BZ179" s="890"/>
      <c r="CA179" s="890"/>
      <c r="CB179" s="890"/>
      <c r="CD179" s="890"/>
      <c r="CE179" s="893">
        <v>1</v>
      </c>
    </row>
    <row r="180" spans="2:83" s="904" customFormat="1" ht="18" customHeight="1" x14ac:dyDescent="0.25">
      <c r="B180" s="919"/>
      <c r="C180" s="890"/>
      <c r="D180" s="919"/>
      <c r="E180" s="890"/>
      <c r="F180" s="910"/>
      <c r="G180" s="890"/>
      <c r="H180" s="910"/>
      <c r="I180" s="890"/>
      <c r="J180" s="910"/>
      <c r="K180" s="890"/>
      <c r="L180" s="910"/>
      <c r="M180" s="890"/>
      <c r="N180" s="921"/>
      <c r="O180" s="890"/>
      <c r="P180" s="921"/>
      <c r="Q180" s="890"/>
      <c r="R180" s="890"/>
      <c r="S180" s="890"/>
      <c r="T180" s="891"/>
      <c r="U180" s="890"/>
      <c r="V180" s="891"/>
      <c r="W180" s="890"/>
      <c r="X180" s="891"/>
      <c r="Y180" s="890"/>
      <c r="Z180" s="890"/>
      <c r="AA180" s="890"/>
      <c r="AB180" s="890"/>
      <c r="AC180" s="890"/>
      <c r="AD180" s="919"/>
      <c r="AE180" s="890"/>
      <c r="AF180" s="919"/>
      <c r="AG180" s="890"/>
      <c r="AH180" s="910"/>
      <c r="AI180" s="890"/>
      <c r="AJ180" s="910"/>
      <c r="AK180" s="890"/>
      <c r="AL180" s="910"/>
      <c r="AM180" s="890"/>
      <c r="AN180" s="910"/>
      <c r="AO180" s="890"/>
      <c r="AP180" s="921"/>
      <c r="AQ180" s="890"/>
      <c r="AR180" s="921"/>
      <c r="AS180" s="890"/>
      <c r="AT180" s="890"/>
      <c r="AU180" s="890"/>
      <c r="AV180" s="890"/>
      <c r="AW180" s="890"/>
      <c r="AX180" s="890"/>
      <c r="AY180" s="890"/>
      <c r="AZ180" s="890"/>
      <c r="BA180" s="890"/>
      <c r="BB180" s="890"/>
      <c r="BC180" s="890"/>
      <c r="BD180" s="919"/>
      <c r="BE180" s="890"/>
      <c r="BF180" s="919"/>
      <c r="BG180" s="890"/>
      <c r="BH180" s="910"/>
      <c r="BI180" s="890"/>
      <c r="BJ180" s="910"/>
      <c r="BK180" s="890"/>
      <c r="BL180" s="910"/>
      <c r="BM180" s="890"/>
      <c r="BN180" s="910"/>
      <c r="BO180" s="890"/>
      <c r="BP180" s="921"/>
      <c r="BQ180" s="890"/>
      <c r="BR180" s="921"/>
      <c r="BS180" s="890"/>
      <c r="BT180" s="890"/>
      <c r="BV180" s="890"/>
      <c r="BW180" s="890"/>
      <c r="BX180" s="890"/>
      <c r="BY180" s="891"/>
      <c r="BZ180" s="890"/>
      <c r="CA180" s="890"/>
      <c r="CB180" s="890"/>
      <c r="CD180" s="890"/>
      <c r="CE180" s="893"/>
    </row>
    <row r="181" spans="2:83" s="904" customFormat="1" x14ac:dyDescent="0.25">
      <c r="B181" s="919"/>
      <c r="C181" s="890"/>
      <c r="D181" s="919"/>
      <c r="E181" s="890"/>
      <c r="F181" s="910"/>
      <c r="G181" s="890"/>
      <c r="H181" s="910"/>
      <c r="I181" s="890"/>
      <c r="J181" s="910"/>
      <c r="K181" s="890"/>
      <c r="L181" s="910"/>
      <c r="M181" s="890"/>
      <c r="N181" s="1403" t="s">
        <v>6510</v>
      </c>
      <c r="O181" s="890"/>
      <c r="P181" s="1367" t="s">
        <v>6511</v>
      </c>
      <c r="Q181" s="890"/>
      <c r="R181" s="890"/>
      <c r="S181" s="890"/>
      <c r="T181" s="891"/>
      <c r="U181" s="890"/>
      <c r="V181" s="891"/>
      <c r="W181" s="890"/>
      <c r="X181" s="891"/>
      <c r="Y181" s="890"/>
      <c r="Z181" s="890"/>
      <c r="AA181" s="890"/>
      <c r="AB181" s="890"/>
      <c r="AC181" s="890"/>
      <c r="AD181" s="919"/>
      <c r="AE181" s="890"/>
      <c r="AF181" s="919"/>
      <c r="AG181" s="890"/>
      <c r="AH181" s="910"/>
      <c r="AI181" s="890"/>
      <c r="AJ181" s="910"/>
      <c r="AK181" s="890"/>
      <c r="AL181" s="910"/>
      <c r="AM181" s="890"/>
      <c r="AN181" s="910"/>
      <c r="AO181" s="890"/>
      <c r="AP181" s="1403" t="s">
        <v>6512</v>
      </c>
      <c r="AQ181" s="890"/>
      <c r="AR181" s="1367" t="s">
        <v>6513</v>
      </c>
      <c r="AS181" s="890"/>
      <c r="AT181" s="890"/>
      <c r="AU181" s="890"/>
      <c r="AV181" s="890"/>
      <c r="AW181" s="890"/>
      <c r="AX181" s="890"/>
      <c r="AY181" s="890"/>
      <c r="AZ181" s="890"/>
      <c r="BA181" s="890"/>
      <c r="BB181" s="890"/>
      <c r="BC181" s="890"/>
      <c r="BD181" s="919"/>
      <c r="BE181" s="890"/>
      <c r="BF181" s="919"/>
      <c r="BG181" s="890"/>
      <c r="BH181" s="910"/>
      <c r="BI181" s="890"/>
      <c r="BJ181" s="910"/>
      <c r="BK181" s="890"/>
      <c r="BL181" s="910"/>
      <c r="BM181" s="890"/>
      <c r="BN181" s="910"/>
      <c r="BO181" s="890"/>
      <c r="BP181" s="1403" t="s">
        <v>6514</v>
      </c>
      <c r="BQ181" s="890"/>
      <c r="BR181" s="1367" t="s">
        <v>6515</v>
      </c>
      <c r="BS181" s="890"/>
      <c r="BT181" s="890"/>
      <c r="BV181" s="890"/>
      <c r="BW181" s="890"/>
      <c r="BX181" s="890"/>
      <c r="BY181" s="891"/>
      <c r="BZ181" s="890"/>
      <c r="CA181" s="890"/>
      <c r="CB181" s="890"/>
      <c r="CD181" s="890"/>
      <c r="CE181" s="893">
        <v>1</v>
      </c>
    </row>
    <row r="182" spans="2:83" s="904" customFormat="1" x14ac:dyDescent="0.25">
      <c r="B182" s="919"/>
      <c r="C182" s="890"/>
      <c r="D182" s="919"/>
      <c r="E182" s="890"/>
      <c r="F182" s="910"/>
      <c r="G182" s="890"/>
      <c r="H182" s="910"/>
      <c r="I182" s="890"/>
      <c r="J182" s="910"/>
      <c r="K182" s="890"/>
      <c r="L182" s="910"/>
      <c r="M182" s="890"/>
      <c r="N182" s="1404"/>
      <c r="O182" s="890"/>
      <c r="P182" s="1368"/>
      <c r="Q182" s="890"/>
      <c r="R182" s="890"/>
      <c r="S182" s="890"/>
      <c r="T182" s="891"/>
      <c r="U182" s="890"/>
      <c r="V182" s="891"/>
      <c r="W182" s="890"/>
      <c r="X182" s="891"/>
      <c r="Y182" s="890"/>
      <c r="Z182" s="890"/>
      <c r="AA182" s="890"/>
      <c r="AB182" s="890"/>
      <c r="AC182" s="890"/>
      <c r="AD182" s="919"/>
      <c r="AE182" s="890"/>
      <c r="AF182" s="919"/>
      <c r="AG182" s="890"/>
      <c r="AH182" s="910"/>
      <c r="AI182" s="890"/>
      <c r="AJ182" s="910"/>
      <c r="AK182" s="890"/>
      <c r="AL182" s="910"/>
      <c r="AM182" s="890"/>
      <c r="AN182" s="910"/>
      <c r="AO182" s="890"/>
      <c r="AP182" s="1404" t="s">
        <v>5601</v>
      </c>
      <c r="AQ182" s="890"/>
      <c r="AR182" s="1368" t="s">
        <v>5601</v>
      </c>
      <c r="AS182" s="890"/>
      <c r="AT182" s="890"/>
      <c r="AU182" s="890"/>
      <c r="AV182" s="890"/>
      <c r="AW182" s="890"/>
      <c r="AX182" s="890"/>
      <c r="AY182" s="890"/>
      <c r="AZ182" s="890"/>
      <c r="BA182" s="890"/>
      <c r="BB182" s="890"/>
      <c r="BC182" s="890"/>
      <c r="BD182" s="919"/>
      <c r="BE182" s="890"/>
      <c r="BF182" s="919"/>
      <c r="BG182" s="890"/>
      <c r="BH182" s="910"/>
      <c r="BI182" s="890"/>
      <c r="BJ182" s="910"/>
      <c r="BK182" s="890"/>
      <c r="BL182" s="910"/>
      <c r="BM182" s="890"/>
      <c r="BN182" s="910"/>
      <c r="BO182" s="890"/>
      <c r="BP182" s="1404" t="s">
        <v>5601</v>
      </c>
      <c r="BQ182" s="890"/>
      <c r="BR182" s="1368" t="s">
        <v>5601</v>
      </c>
      <c r="BS182" s="890"/>
      <c r="BT182" s="890"/>
      <c r="BV182" s="890"/>
      <c r="BW182" s="890"/>
      <c r="BX182" s="890"/>
      <c r="BY182" s="891"/>
      <c r="BZ182" s="890"/>
      <c r="CA182" s="890"/>
      <c r="CB182" s="890"/>
      <c r="CD182" s="890"/>
      <c r="CE182" s="893">
        <v>1</v>
      </c>
    </row>
    <row r="183" spans="2:83" s="904" customFormat="1" x14ac:dyDescent="0.25">
      <c r="B183" s="919"/>
      <c r="C183" s="890"/>
      <c r="D183" s="919"/>
      <c r="E183" s="890"/>
      <c r="F183" s="910"/>
      <c r="G183" s="890"/>
      <c r="H183" s="910"/>
      <c r="I183" s="890"/>
      <c r="J183" s="910"/>
      <c r="K183" s="890"/>
      <c r="L183" s="910"/>
      <c r="M183" s="890"/>
      <c r="N183" s="1405"/>
      <c r="O183" s="890"/>
      <c r="P183" s="1369">
        <v>1</v>
      </c>
      <c r="Q183" s="890"/>
      <c r="R183" s="890"/>
      <c r="S183" s="890"/>
      <c r="T183" s="891"/>
      <c r="U183" s="890"/>
      <c r="V183" s="891"/>
      <c r="W183" s="890"/>
      <c r="X183" s="891"/>
      <c r="Y183" s="890"/>
      <c r="Z183" s="890"/>
      <c r="AA183" s="890"/>
      <c r="AB183" s="890"/>
      <c r="AC183" s="890"/>
      <c r="AD183" s="919"/>
      <c r="AE183" s="890"/>
      <c r="AF183" s="919"/>
      <c r="AG183" s="890"/>
      <c r="AH183" s="910"/>
      <c r="AI183" s="890"/>
      <c r="AJ183" s="910"/>
      <c r="AK183" s="890"/>
      <c r="AL183" s="910"/>
      <c r="AM183" s="890"/>
      <c r="AN183" s="910"/>
      <c r="AO183" s="890"/>
      <c r="AP183" s="1405" t="s">
        <v>5601</v>
      </c>
      <c r="AQ183" s="890"/>
      <c r="AR183" s="1369" t="s">
        <v>5601</v>
      </c>
      <c r="AS183" s="890"/>
      <c r="AT183" s="890"/>
      <c r="AU183" s="890"/>
      <c r="AV183" s="890"/>
      <c r="AW183" s="890"/>
      <c r="AX183" s="890"/>
      <c r="AY183" s="890"/>
      <c r="AZ183" s="890"/>
      <c r="BA183" s="890"/>
      <c r="BB183" s="890"/>
      <c r="BC183" s="890"/>
      <c r="BD183" s="919"/>
      <c r="BE183" s="890"/>
      <c r="BF183" s="919"/>
      <c r="BG183" s="890"/>
      <c r="BH183" s="910"/>
      <c r="BI183" s="890"/>
      <c r="BJ183" s="910"/>
      <c r="BK183" s="890"/>
      <c r="BL183" s="910"/>
      <c r="BM183" s="890"/>
      <c r="BN183" s="910"/>
      <c r="BO183" s="890"/>
      <c r="BP183" s="1405" t="s">
        <v>5601</v>
      </c>
      <c r="BQ183" s="890"/>
      <c r="BR183" s="1369" t="s">
        <v>5601</v>
      </c>
      <c r="BS183" s="890"/>
      <c r="BT183" s="890"/>
      <c r="BV183" s="890"/>
      <c r="BW183" s="890"/>
      <c r="BX183" s="890"/>
      <c r="BY183" s="891"/>
      <c r="BZ183" s="890"/>
      <c r="CA183" s="890"/>
      <c r="CB183" s="890"/>
      <c r="CD183" s="890"/>
      <c r="CE183" s="893">
        <v>1</v>
      </c>
    </row>
    <row r="184" spans="2:83" s="904" customFormat="1" ht="18" customHeight="1" x14ac:dyDescent="0.25">
      <c r="B184" s="919"/>
      <c r="C184" s="890"/>
      <c r="D184" s="919"/>
      <c r="E184" s="890"/>
      <c r="F184" s="910"/>
      <c r="G184" s="890"/>
      <c r="H184" s="910"/>
      <c r="I184" s="890"/>
      <c r="J184" s="910"/>
      <c r="K184" s="890"/>
      <c r="L184" s="910"/>
      <c r="M184" s="890"/>
      <c r="N184" s="890"/>
      <c r="O184" s="890"/>
      <c r="P184" s="890"/>
      <c r="Q184" s="890"/>
      <c r="R184" s="890"/>
      <c r="S184" s="890"/>
      <c r="T184" s="891"/>
      <c r="U184" s="890"/>
      <c r="V184" s="891"/>
      <c r="W184" s="890"/>
      <c r="X184" s="891"/>
      <c r="Y184" s="890"/>
      <c r="Z184" s="890"/>
      <c r="AA184" s="890"/>
      <c r="AB184" s="890"/>
      <c r="AC184" s="890"/>
      <c r="AD184" s="919"/>
      <c r="AE184" s="890"/>
      <c r="AF184" s="919"/>
      <c r="AG184" s="890"/>
      <c r="AH184" s="910"/>
      <c r="AI184" s="890"/>
      <c r="AJ184" s="910"/>
      <c r="AK184" s="890"/>
      <c r="AL184" s="910"/>
      <c r="AM184" s="890"/>
      <c r="AN184" s="910"/>
      <c r="AO184" s="890"/>
      <c r="AP184" s="890"/>
      <c r="AQ184" s="890"/>
      <c r="AR184" s="890"/>
      <c r="AS184" s="890"/>
      <c r="AT184" s="890"/>
      <c r="AU184" s="890"/>
      <c r="AV184" s="890"/>
      <c r="AW184" s="890"/>
      <c r="AX184" s="890"/>
      <c r="AY184" s="890"/>
      <c r="AZ184" s="890"/>
      <c r="BA184" s="890"/>
      <c r="BB184" s="890"/>
      <c r="BC184" s="890"/>
      <c r="BD184" s="919"/>
      <c r="BE184" s="890"/>
      <c r="BF184" s="919"/>
      <c r="BG184" s="890"/>
      <c r="BH184" s="910"/>
      <c r="BI184" s="890"/>
      <c r="BJ184" s="910"/>
      <c r="BK184" s="890"/>
      <c r="BL184" s="910"/>
      <c r="BM184" s="890"/>
      <c r="BN184" s="910"/>
      <c r="BO184" s="890"/>
      <c r="BP184" s="890"/>
      <c r="BQ184" s="890"/>
      <c r="BR184" s="890"/>
      <c r="BS184" s="890"/>
      <c r="BT184" s="890"/>
      <c r="BV184" s="890"/>
      <c r="BW184" s="890"/>
      <c r="BX184" s="890"/>
      <c r="BY184" s="891"/>
      <c r="BZ184" s="890"/>
      <c r="CA184" s="890"/>
      <c r="CB184" s="890"/>
      <c r="CD184" s="890"/>
      <c r="CE184" s="893"/>
    </row>
    <row r="185" spans="2:83" s="904" customFormat="1" x14ac:dyDescent="0.25">
      <c r="B185" s="919"/>
      <c r="C185" s="890"/>
      <c r="D185" s="919"/>
      <c r="E185" s="890"/>
      <c r="F185" s="910"/>
      <c r="G185" s="890"/>
      <c r="H185" s="910"/>
      <c r="I185" s="890"/>
      <c r="J185" s="910"/>
      <c r="K185" s="890"/>
      <c r="L185" s="910"/>
      <c r="M185" s="890"/>
      <c r="N185" s="1403"/>
      <c r="O185" s="890"/>
      <c r="P185" s="1367" t="s">
        <v>6516</v>
      </c>
      <c r="Q185" s="890"/>
      <c r="R185" s="890"/>
      <c r="S185" s="890"/>
      <c r="T185" s="891"/>
      <c r="U185" s="890"/>
      <c r="V185" s="891"/>
      <c r="W185" s="890"/>
      <c r="X185" s="891"/>
      <c r="Y185" s="890"/>
      <c r="Z185" s="890"/>
      <c r="AA185" s="890"/>
      <c r="AB185" s="890"/>
      <c r="AC185" s="890"/>
      <c r="AD185" s="919"/>
      <c r="AE185" s="890"/>
      <c r="AF185" s="919"/>
      <c r="AG185" s="890"/>
      <c r="AH185" s="910"/>
      <c r="AI185" s="890"/>
      <c r="AJ185" s="910"/>
      <c r="AK185" s="890"/>
      <c r="AL185" s="910"/>
      <c r="AM185" s="890"/>
      <c r="AN185" s="910"/>
      <c r="AO185" s="890"/>
      <c r="AP185" s="1403" t="s">
        <v>6517</v>
      </c>
      <c r="AQ185" s="890"/>
      <c r="AR185" s="1367" t="s">
        <v>6518</v>
      </c>
      <c r="AS185" s="890"/>
      <c r="AT185" s="890"/>
      <c r="AU185" s="890"/>
      <c r="AV185" s="890"/>
      <c r="AW185" s="890"/>
      <c r="AX185" s="890"/>
      <c r="AY185" s="890"/>
      <c r="AZ185" s="890"/>
      <c r="BA185" s="890"/>
      <c r="BB185" s="890"/>
      <c r="BC185" s="890"/>
      <c r="BD185" s="919"/>
      <c r="BE185" s="890"/>
      <c r="BF185" s="919"/>
      <c r="BG185" s="890"/>
      <c r="BH185" s="910"/>
      <c r="BI185" s="890"/>
      <c r="BJ185" s="910"/>
      <c r="BK185" s="890"/>
      <c r="BL185" s="910"/>
      <c r="BM185" s="890"/>
      <c r="BN185" s="910"/>
      <c r="BO185" s="890"/>
      <c r="BP185" s="1403" t="s">
        <v>6519</v>
      </c>
      <c r="BQ185" s="890"/>
      <c r="BR185" s="1367" t="s">
        <v>6520</v>
      </c>
      <c r="BS185" s="890"/>
      <c r="BT185" s="890"/>
      <c r="BV185" s="890"/>
      <c r="BW185" s="890"/>
      <c r="BX185" s="890"/>
      <c r="BY185" s="891"/>
      <c r="BZ185" s="890"/>
      <c r="CA185" s="890"/>
      <c r="CB185" s="890"/>
      <c r="CD185" s="890"/>
      <c r="CE185" s="893">
        <v>1</v>
      </c>
    </row>
    <row r="186" spans="2:83" s="904" customFormat="1" x14ac:dyDescent="0.25">
      <c r="B186" s="919"/>
      <c r="C186" s="890"/>
      <c r="D186" s="919"/>
      <c r="E186" s="890"/>
      <c r="F186" s="910"/>
      <c r="G186" s="890"/>
      <c r="H186" s="910"/>
      <c r="I186" s="890"/>
      <c r="J186" s="910"/>
      <c r="K186" s="890"/>
      <c r="L186" s="910"/>
      <c r="M186" s="890"/>
      <c r="N186" s="1404"/>
      <c r="O186" s="890"/>
      <c r="P186" s="1368"/>
      <c r="Q186" s="890"/>
      <c r="R186" s="890"/>
      <c r="S186" s="890"/>
      <c r="T186" s="891"/>
      <c r="U186" s="890"/>
      <c r="V186" s="891"/>
      <c r="W186" s="890"/>
      <c r="X186" s="891"/>
      <c r="Y186" s="890"/>
      <c r="Z186" s="890"/>
      <c r="AA186" s="890"/>
      <c r="AB186" s="890"/>
      <c r="AC186" s="890"/>
      <c r="AD186" s="919"/>
      <c r="AE186" s="890"/>
      <c r="AF186" s="919"/>
      <c r="AG186" s="890"/>
      <c r="AH186" s="910"/>
      <c r="AI186" s="890"/>
      <c r="AJ186" s="910"/>
      <c r="AK186" s="890"/>
      <c r="AL186" s="910"/>
      <c r="AM186" s="890"/>
      <c r="AN186" s="910"/>
      <c r="AO186" s="890"/>
      <c r="AP186" s="1404" t="s">
        <v>5601</v>
      </c>
      <c r="AQ186" s="890"/>
      <c r="AR186" s="1368" t="s">
        <v>5601</v>
      </c>
      <c r="AS186" s="890"/>
      <c r="AT186" s="890"/>
      <c r="AU186" s="890"/>
      <c r="AV186" s="890"/>
      <c r="AW186" s="890"/>
      <c r="AX186" s="890"/>
      <c r="AY186" s="890"/>
      <c r="AZ186" s="890"/>
      <c r="BA186" s="890"/>
      <c r="BB186" s="890"/>
      <c r="BC186" s="890"/>
      <c r="BD186" s="919"/>
      <c r="BE186" s="890"/>
      <c r="BF186" s="919"/>
      <c r="BG186" s="890"/>
      <c r="BH186" s="910"/>
      <c r="BI186" s="890"/>
      <c r="BJ186" s="910" t="s">
        <v>5601</v>
      </c>
      <c r="BK186" s="890"/>
      <c r="BL186" s="910"/>
      <c r="BM186" s="890"/>
      <c r="BN186" s="910" t="s">
        <v>5601</v>
      </c>
      <c r="BO186" s="890"/>
      <c r="BP186" s="1404" t="s">
        <v>5601</v>
      </c>
      <c r="BQ186" s="890"/>
      <c r="BR186" s="1368" t="s">
        <v>5601</v>
      </c>
      <c r="BS186" s="890"/>
      <c r="BT186" s="890"/>
      <c r="BV186" s="890"/>
      <c r="BW186" s="890"/>
      <c r="BX186" s="890"/>
      <c r="BY186" s="891"/>
      <c r="BZ186" s="890"/>
      <c r="CA186" s="890"/>
      <c r="CB186" s="890"/>
      <c r="CD186" s="890"/>
      <c r="CE186" s="893">
        <v>1</v>
      </c>
    </row>
    <row r="187" spans="2:83" s="904" customFormat="1" x14ac:dyDescent="0.25">
      <c r="B187" s="919"/>
      <c r="C187" s="890"/>
      <c r="D187" s="919"/>
      <c r="E187" s="890"/>
      <c r="F187" s="910"/>
      <c r="G187" s="890"/>
      <c r="H187" s="910"/>
      <c r="I187" s="890"/>
      <c r="J187" s="910"/>
      <c r="K187" s="890"/>
      <c r="L187" s="910"/>
      <c r="M187" s="890"/>
      <c r="N187" s="1405"/>
      <c r="O187" s="890"/>
      <c r="P187" s="1369">
        <v>1</v>
      </c>
      <c r="Q187" s="890"/>
      <c r="R187" s="890"/>
      <c r="S187" s="890"/>
      <c r="T187" s="891"/>
      <c r="U187" s="890"/>
      <c r="V187" s="891"/>
      <c r="W187" s="890"/>
      <c r="X187" s="891"/>
      <c r="Y187" s="890"/>
      <c r="Z187" s="890"/>
      <c r="AA187" s="890"/>
      <c r="AB187" s="890"/>
      <c r="AC187" s="890"/>
      <c r="AD187" s="919"/>
      <c r="AE187" s="890"/>
      <c r="AF187" s="919"/>
      <c r="AG187" s="890"/>
      <c r="AH187" s="910"/>
      <c r="AI187" s="890"/>
      <c r="AJ187" s="910"/>
      <c r="AK187" s="890"/>
      <c r="AL187" s="910"/>
      <c r="AM187" s="890"/>
      <c r="AN187" s="910"/>
      <c r="AO187" s="890"/>
      <c r="AP187" s="1405"/>
      <c r="AQ187" s="890"/>
      <c r="AR187" s="1369" t="s">
        <v>5601</v>
      </c>
      <c r="AS187" s="890"/>
      <c r="AT187" s="890"/>
      <c r="AU187" s="890"/>
      <c r="AV187" s="890"/>
      <c r="AW187" s="890"/>
      <c r="AX187" s="890"/>
      <c r="AY187" s="890"/>
      <c r="AZ187" s="890"/>
      <c r="BA187" s="890"/>
      <c r="BB187" s="890"/>
      <c r="BC187" s="890"/>
      <c r="BD187" s="919"/>
      <c r="BE187" s="890"/>
      <c r="BF187" s="919"/>
      <c r="BG187" s="890"/>
      <c r="BH187" s="910"/>
      <c r="BI187" s="890"/>
      <c r="BJ187" s="910" t="s">
        <v>5601</v>
      </c>
      <c r="BK187" s="890"/>
      <c r="BL187" s="910"/>
      <c r="BM187" s="890"/>
      <c r="BN187" s="910" t="s">
        <v>5601</v>
      </c>
      <c r="BO187" s="890"/>
      <c r="BP187" s="1405" t="s">
        <v>5601</v>
      </c>
      <c r="BQ187" s="890"/>
      <c r="BR187" s="1369" t="s">
        <v>5601</v>
      </c>
      <c r="BS187" s="890"/>
      <c r="BT187" s="890"/>
      <c r="BV187" s="890"/>
      <c r="BW187" s="890"/>
      <c r="BX187" s="890"/>
      <c r="BY187" s="891"/>
      <c r="BZ187" s="890"/>
      <c r="CA187" s="890"/>
      <c r="CB187" s="890"/>
      <c r="CD187" s="890"/>
      <c r="CE187" s="893">
        <v>1</v>
      </c>
    </row>
    <row r="188" spans="2:83" s="904" customFormat="1" ht="18" customHeight="1" x14ac:dyDescent="0.25">
      <c r="B188" s="919"/>
      <c r="C188" s="890"/>
      <c r="D188" s="919"/>
      <c r="E188" s="890"/>
      <c r="F188" s="910"/>
      <c r="G188" s="890"/>
      <c r="H188" s="910"/>
      <c r="I188" s="890"/>
      <c r="J188" s="910"/>
      <c r="K188" s="890"/>
      <c r="L188" s="910"/>
      <c r="M188" s="890"/>
      <c r="N188" s="890"/>
      <c r="O188" s="890"/>
      <c r="P188" s="890"/>
      <c r="Q188" s="890"/>
      <c r="R188" s="890"/>
      <c r="S188" s="890"/>
      <c r="T188" s="891"/>
      <c r="U188" s="890"/>
      <c r="V188" s="891"/>
      <c r="W188" s="890"/>
      <c r="X188" s="891"/>
      <c r="Y188" s="890"/>
      <c r="Z188" s="890"/>
      <c r="AA188" s="890"/>
      <c r="AB188" s="890"/>
      <c r="AC188" s="890"/>
      <c r="AD188" s="919"/>
      <c r="AE188" s="890"/>
      <c r="AF188" s="919"/>
      <c r="AG188" s="890"/>
      <c r="AH188" s="910"/>
      <c r="AI188" s="890"/>
      <c r="AJ188" s="910"/>
      <c r="AK188" s="890"/>
      <c r="AL188" s="910"/>
      <c r="AM188" s="890"/>
      <c r="AN188" s="910"/>
      <c r="AO188" s="890"/>
      <c r="AP188" s="890"/>
      <c r="AQ188" s="890"/>
      <c r="AR188" s="890"/>
      <c r="AS188" s="890"/>
      <c r="AT188" s="890"/>
      <c r="AU188" s="890"/>
      <c r="AV188" s="890"/>
      <c r="AW188" s="890"/>
      <c r="AX188" s="890"/>
      <c r="AY188" s="890"/>
      <c r="AZ188" s="890"/>
      <c r="BA188" s="890"/>
      <c r="BB188" s="890"/>
      <c r="BC188" s="890"/>
      <c r="BD188" s="919"/>
      <c r="BE188" s="890"/>
      <c r="BF188" s="919"/>
      <c r="BG188" s="890"/>
      <c r="BH188" s="910"/>
      <c r="BI188" s="890"/>
      <c r="BJ188" s="910"/>
      <c r="BK188" s="890"/>
      <c r="BL188" s="910"/>
      <c r="BM188" s="890"/>
      <c r="BN188" s="910"/>
      <c r="BO188" s="890"/>
      <c r="BP188" s="890"/>
      <c r="BQ188" s="890"/>
      <c r="BR188" s="890"/>
      <c r="BS188" s="890"/>
      <c r="BT188" s="890"/>
      <c r="BV188" s="890"/>
      <c r="BW188" s="890"/>
      <c r="BX188" s="890"/>
      <c r="BY188" s="891"/>
      <c r="BZ188" s="890"/>
      <c r="CA188" s="890"/>
      <c r="CB188" s="890"/>
      <c r="CD188" s="890"/>
      <c r="CE188" s="893"/>
    </row>
    <row r="189" spans="2:83" s="904" customFormat="1" x14ac:dyDescent="0.25">
      <c r="B189" s="919"/>
      <c r="C189" s="890"/>
      <c r="D189" s="919"/>
      <c r="E189" s="890"/>
      <c r="F189" s="910"/>
      <c r="G189" s="890"/>
      <c r="H189" s="910"/>
      <c r="I189" s="890"/>
      <c r="J189" s="910"/>
      <c r="K189" s="890"/>
      <c r="L189" s="910"/>
      <c r="M189" s="890"/>
      <c r="N189" s="890"/>
      <c r="O189" s="890"/>
      <c r="P189" s="1367" t="s">
        <v>6075</v>
      </c>
      <c r="Q189" s="890"/>
      <c r="R189" s="890"/>
      <c r="S189" s="890"/>
      <c r="T189" s="891"/>
      <c r="U189" s="890"/>
      <c r="V189" s="891"/>
      <c r="W189" s="890"/>
      <c r="X189" s="891"/>
      <c r="Y189" s="890"/>
      <c r="Z189" s="890"/>
      <c r="AA189" s="890"/>
      <c r="AB189" s="890"/>
      <c r="AC189" s="890"/>
      <c r="AD189" s="919"/>
      <c r="AE189" s="890"/>
      <c r="AF189" s="919"/>
      <c r="AG189" s="890"/>
      <c r="AH189" s="910"/>
      <c r="AI189" s="890"/>
      <c r="AJ189" s="910"/>
      <c r="AK189" s="890"/>
      <c r="AL189" s="910"/>
      <c r="AM189" s="890"/>
      <c r="AN189" s="910"/>
      <c r="AO189" s="890"/>
      <c r="AP189" s="890"/>
      <c r="AQ189" s="890"/>
      <c r="AR189" s="1367" t="s">
        <v>6521</v>
      </c>
      <c r="AS189" s="890"/>
      <c r="AT189" s="890"/>
      <c r="AU189" s="890"/>
      <c r="AV189" s="890"/>
      <c r="AW189" s="890"/>
      <c r="AX189" s="890"/>
      <c r="AY189" s="890"/>
      <c r="AZ189" s="890"/>
      <c r="BA189" s="890"/>
      <c r="BB189" s="890"/>
      <c r="BC189" s="890"/>
      <c r="BD189" s="919"/>
      <c r="BE189" s="890"/>
      <c r="BF189" s="919"/>
      <c r="BG189" s="890"/>
      <c r="BH189" s="910"/>
      <c r="BI189" s="890"/>
      <c r="BJ189" s="910"/>
      <c r="BK189" s="890"/>
      <c r="BL189" s="910"/>
      <c r="BM189" s="890"/>
      <c r="BN189" s="910"/>
      <c r="BO189" s="890"/>
      <c r="BP189" s="890"/>
      <c r="BQ189" s="890"/>
      <c r="BR189" s="1367" t="s">
        <v>6522</v>
      </c>
      <c r="BS189" s="890"/>
      <c r="BT189" s="890"/>
      <c r="BV189" s="890"/>
      <c r="BW189" s="890"/>
      <c r="BX189" s="890"/>
      <c r="BY189" s="891"/>
      <c r="BZ189" s="890"/>
      <c r="CA189" s="890"/>
      <c r="CB189" s="890"/>
      <c r="CD189" s="890"/>
      <c r="CE189" s="893">
        <v>1</v>
      </c>
    </row>
    <row r="190" spans="2:83" s="904" customFormat="1" x14ac:dyDescent="0.25">
      <c r="B190" s="919"/>
      <c r="C190" s="890"/>
      <c r="D190" s="919"/>
      <c r="E190" s="890"/>
      <c r="F190" s="910"/>
      <c r="G190" s="890"/>
      <c r="H190" s="910"/>
      <c r="I190" s="890"/>
      <c r="J190" s="910"/>
      <c r="K190" s="890"/>
      <c r="L190" s="910"/>
      <c r="M190" s="890"/>
      <c r="N190" s="890"/>
      <c r="O190" s="890"/>
      <c r="P190" s="1368"/>
      <c r="Q190" s="890"/>
      <c r="R190" s="890"/>
      <c r="S190" s="890"/>
      <c r="T190" s="891"/>
      <c r="U190" s="890"/>
      <c r="V190" s="891"/>
      <c r="W190" s="890"/>
      <c r="X190" s="891"/>
      <c r="Y190" s="890"/>
      <c r="Z190" s="890"/>
      <c r="AA190" s="890"/>
      <c r="AB190" s="890"/>
      <c r="AC190" s="890"/>
      <c r="AD190" s="919"/>
      <c r="AE190" s="890"/>
      <c r="AF190" s="919"/>
      <c r="AG190" s="890"/>
      <c r="AH190" s="910"/>
      <c r="AI190" s="890"/>
      <c r="AJ190" s="910"/>
      <c r="AK190" s="890"/>
      <c r="AL190" s="910"/>
      <c r="AM190" s="890"/>
      <c r="AN190" s="910"/>
      <c r="AO190" s="890"/>
      <c r="AP190" s="890"/>
      <c r="AQ190" s="890"/>
      <c r="AR190" s="1368" t="s">
        <v>5601</v>
      </c>
      <c r="AS190" s="890"/>
      <c r="AT190" s="890"/>
      <c r="AU190" s="890"/>
      <c r="AV190" s="890"/>
      <c r="AW190" s="890"/>
      <c r="AX190" s="890"/>
      <c r="AY190" s="890"/>
      <c r="AZ190" s="890"/>
      <c r="BA190" s="890"/>
      <c r="BB190" s="890"/>
      <c r="BC190" s="890"/>
      <c r="BD190" s="919"/>
      <c r="BE190" s="890"/>
      <c r="BF190" s="919"/>
      <c r="BG190" s="890"/>
      <c r="BH190" s="910"/>
      <c r="BI190" s="890"/>
      <c r="BJ190" s="910"/>
      <c r="BK190" s="890"/>
      <c r="BL190" s="910"/>
      <c r="BM190" s="890"/>
      <c r="BN190" s="910"/>
      <c r="BO190" s="890"/>
      <c r="BP190" s="890"/>
      <c r="BQ190" s="890"/>
      <c r="BR190" s="1368" t="s">
        <v>5601</v>
      </c>
      <c r="BS190" s="890"/>
      <c r="BT190" s="890"/>
      <c r="BV190" s="890"/>
      <c r="BW190" s="890"/>
      <c r="BX190" s="890"/>
      <c r="BY190" s="891"/>
      <c r="BZ190" s="890"/>
      <c r="CA190" s="890"/>
      <c r="CB190" s="890"/>
      <c r="CD190" s="890"/>
      <c r="CE190" s="893">
        <v>1</v>
      </c>
    </row>
    <row r="191" spans="2:83" s="904" customFormat="1" x14ac:dyDescent="0.25">
      <c r="B191" s="919"/>
      <c r="C191" s="890"/>
      <c r="D191" s="919"/>
      <c r="E191" s="890"/>
      <c r="F191" s="910"/>
      <c r="G191" s="890"/>
      <c r="H191" s="910"/>
      <c r="I191" s="890"/>
      <c r="J191" s="910"/>
      <c r="K191" s="890"/>
      <c r="L191" s="910"/>
      <c r="M191" s="890"/>
      <c r="N191" s="890"/>
      <c r="O191" s="890"/>
      <c r="P191" s="1369">
        <v>1</v>
      </c>
      <c r="Q191" s="890"/>
      <c r="R191" s="890"/>
      <c r="S191" s="890"/>
      <c r="T191" s="891"/>
      <c r="U191" s="890"/>
      <c r="V191" s="891"/>
      <c r="W191" s="890"/>
      <c r="X191" s="891"/>
      <c r="Y191" s="890"/>
      <c r="Z191" s="890"/>
      <c r="AA191" s="890"/>
      <c r="AB191" s="890"/>
      <c r="AC191" s="890"/>
      <c r="AD191" s="919"/>
      <c r="AE191" s="890"/>
      <c r="AF191" s="919"/>
      <c r="AG191" s="890"/>
      <c r="AH191" s="910"/>
      <c r="AI191" s="890"/>
      <c r="AJ191" s="910"/>
      <c r="AK191" s="890"/>
      <c r="AL191" s="910"/>
      <c r="AM191" s="890"/>
      <c r="AN191" s="910"/>
      <c r="AO191" s="890"/>
      <c r="AP191" s="890"/>
      <c r="AQ191" s="890"/>
      <c r="AR191" s="1369" t="s">
        <v>5601</v>
      </c>
      <c r="AS191" s="890"/>
      <c r="AT191" s="890"/>
      <c r="AU191" s="890"/>
      <c r="AV191" s="890"/>
      <c r="AW191" s="890"/>
      <c r="AX191" s="890"/>
      <c r="AY191" s="890"/>
      <c r="AZ191" s="890"/>
      <c r="BA191" s="890"/>
      <c r="BB191" s="890"/>
      <c r="BC191" s="890"/>
      <c r="BD191" s="919"/>
      <c r="BE191" s="890"/>
      <c r="BF191" s="919"/>
      <c r="BG191" s="890"/>
      <c r="BH191" s="910"/>
      <c r="BI191" s="890"/>
      <c r="BJ191" s="910"/>
      <c r="BK191" s="890"/>
      <c r="BL191" s="910"/>
      <c r="BM191" s="890"/>
      <c r="BN191" s="910"/>
      <c r="BO191" s="890"/>
      <c r="BP191" s="890"/>
      <c r="BQ191" s="890"/>
      <c r="BR191" s="1369" t="s">
        <v>5601</v>
      </c>
      <c r="BS191" s="890"/>
      <c r="BT191" s="890"/>
      <c r="BV191" s="890"/>
      <c r="BW191" s="890"/>
      <c r="BX191" s="890"/>
      <c r="BY191" s="891"/>
      <c r="BZ191" s="890"/>
      <c r="CA191" s="890"/>
      <c r="CB191" s="890"/>
      <c r="CD191" s="890"/>
      <c r="CE191" s="893">
        <v>1</v>
      </c>
    </row>
    <row r="192" spans="2:83" s="904" customFormat="1" ht="18" customHeight="1" x14ac:dyDescent="0.25">
      <c r="B192" s="919"/>
      <c r="C192" s="890"/>
      <c r="D192" s="919"/>
      <c r="E192" s="890"/>
      <c r="F192" s="910"/>
      <c r="G192" s="890"/>
      <c r="H192" s="910"/>
      <c r="I192" s="890"/>
      <c r="J192" s="910"/>
      <c r="K192" s="890"/>
      <c r="L192" s="910"/>
      <c r="M192" s="890"/>
      <c r="N192" s="890"/>
      <c r="O192" s="890"/>
      <c r="P192" s="890"/>
      <c r="Q192" s="890"/>
      <c r="R192" s="890"/>
      <c r="S192" s="890"/>
      <c r="T192" s="891"/>
      <c r="U192" s="890"/>
      <c r="V192" s="891"/>
      <c r="W192" s="890"/>
      <c r="X192" s="891"/>
      <c r="Y192" s="890"/>
      <c r="Z192" s="890"/>
      <c r="AA192" s="890"/>
      <c r="AB192" s="890"/>
      <c r="AC192" s="890"/>
      <c r="AD192" s="919"/>
      <c r="AE192" s="890"/>
      <c r="AF192" s="919"/>
      <c r="AG192" s="890"/>
      <c r="AH192" s="910"/>
      <c r="AI192" s="890"/>
      <c r="AJ192" s="910"/>
      <c r="AK192" s="890"/>
      <c r="AL192" s="910"/>
      <c r="AM192" s="890"/>
      <c r="AN192" s="910"/>
      <c r="AO192" s="890"/>
      <c r="AP192" s="890"/>
      <c r="AQ192" s="890"/>
      <c r="AR192" s="890"/>
      <c r="AS192" s="890"/>
      <c r="AT192" s="890"/>
      <c r="AU192" s="890"/>
      <c r="AV192" s="890"/>
      <c r="AW192" s="890"/>
      <c r="AX192" s="890"/>
      <c r="AY192" s="890"/>
      <c r="AZ192" s="890"/>
      <c r="BA192" s="890"/>
      <c r="BB192" s="890"/>
      <c r="BC192" s="890"/>
      <c r="BD192" s="919"/>
      <c r="BE192" s="890"/>
      <c r="BF192" s="919"/>
      <c r="BG192" s="890"/>
      <c r="BH192" s="910"/>
      <c r="BI192" s="890"/>
      <c r="BJ192" s="910"/>
      <c r="BK192" s="890"/>
      <c r="BL192" s="910"/>
      <c r="BM192" s="890"/>
      <c r="BN192" s="910"/>
      <c r="BO192" s="890"/>
      <c r="BP192" s="890"/>
      <c r="BQ192" s="890"/>
      <c r="BR192" s="890"/>
      <c r="BS192" s="890"/>
      <c r="BT192" s="890"/>
      <c r="BV192" s="890"/>
      <c r="BW192" s="890"/>
      <c r="BX192" s="890"/>
      <c r="BY192" s="891"/>
      <c r="BZ192" s="890"/>
      <c r="CA192" s="890"/>
      <c r="CB192" s="890"/>
      <c r="CD192" s="890"/>
      <c r="CE192" s="893"/>
    </row>
    <row r="193" spans="2:83" s="904" customFormat="1" x14ac:dyDescent="0.25">
      <c r="B193" s="919"/>
      <c r="C193" s="890"/>
      <c r="D193" s="919"/>
      <c r="E193" s="890"/>
      <c r="F193" s="910"/>
      <c r="G193" s="890"/>
      <c r="H193" s="910"/>
      <c r="I193" s="890"/>
      <c r="J193" s="910"/>
      <c r="K193" s="890"/>
      <c r="L193" s="910"/>
      <c r="M193" s="890"/>
      <c r="N193" s="890"/>
      <c r="O193" s="890"/>
      <c r="P193" s="1367" t="s">
        <v>6523</v>
      </c>
      <c r="Q193" s="890"/>
      <c r="R193" s="890"/>
      <c r="S193" s="890"/>
      <c r="T193" s="891"/>
      <c r="U193" s="890"/>
      <c r="V193" s="891"/>
      <c r="W193" s="890"/>
      <c r="X193" s="891"/>
      <c r="Y193" s="890"/>
      <c r="Z193" s="890"/>
      <c r="AA193" s="890"/>
      <c r="AB193" s="890"/>
      <c r="AC193" s="890"/>
      <c r="AD193" s="919"/>
      <c r="AE193" s="890"/>
      <c r="AF193" s="919"/>
      <c r="AG193" s="890"/>
      <c r="AH193" s="910"/>
      <c r="AI193" s="890"/>
      <c r="AJ193" s="910"/>
      <c r="AK193" s="890"/>
      <c r="AL193" s="910"/>
      <c r="AM193" s="890"/>
      <c r="AN193" s="910"/>
      <c r="AO193" s="890"/>
      <c r="AP193" s="890"/>
      <c r="AQ193" s="890"/>
      <c r="AR193" s="1367" t="s">
        <v>6076</v>
      </c>
      <c r="AS193" s="890"/>
      <c r="AT193" s="890"/>
      <c r="AU193" s="890"/>
      <c r="AV193" s="890"/>
      <c r="AW193" s="890"/>
      <c r="AX193" s="890"/>
      <c r="AY193" s="890"/>
      <c r="AZ193" s="890"/>
      <c r="BA193" s="890"/>
      <c r="BB193" s="890"/>
      <c r="BC193" s="890"/>
      <c r="BD193" s="919"/>
      <c r="BE193" s="890"/>
      <c r="BF193" s="919"/>
      <c r="BG193" s="890"/>
      <c r="BH193" s="910"/>
      <c r="BI193" s="890"/>
      <c r="BJ193" s="910"/>
      <c r="BK193" s="890"/>
      <c r="BL193" s="910"/>
      <c r="BM193" s="890"/>
      <c r="BN193" s="910"/>
      <c r="BO193" s="890"/>
      <c r="BP193" s="890"/>
      <c r="BQ193" s="890"/>
      <c r="BR193" s="1367" t="s">
        <v>6077</v>
      </c>
      <c r="BS193" s="890"/>
      <c r="BT193" s="890"/>
      <c r="BV193" s="890"/>
      <c r="BW193" s="890"/>
      <c r="BX193" s="890"/>
      <c r="BY193" s="891"/>
      <c r="BZ193" s="890"/>
      <c r="CA193" s="890"/>
      <c r="CB193" s="890"/>
      <c r="CD193" s="890"/>
      <c r="CE193" s="893">
        <v>1</v>
      </c>
    </row>
    <row r="194" spans="2:83" s="904" customFormat="1" x14ac:dyDescent="0.25">
      <c r="B194" s="919"/>
      <c r="C194" s="890"/>
      <c r="D194" s="919"/>
      <c r="E194" s="890"/>
      <c r="F194" s="910"/>
      <c r="G194" s="890"/>
      <c r="H194" s="910"/>
      <c r="I194" s="890"/>
      <c r="J194" s="910"/>
      <c r="K194" s="890"/>
      <c r="L194" s="910"/>
      <c r="M194" s="890"/>
      <c r="N194" s="890"/>
      <c r="O194" s="890"/>
      <c r="P194" s="1368"/>
      <c r="Q194" s="890"/>
      <c r="R194" s="890"/>
      <c r="S194" s="890"/>
      <c r="T194" s="891"/>
      <c r="U194" s="890"/>
      <c r="V194" s="891"/>
      <c r="W194" s="890"/>
      <c r="X194" s="891"/>
      <c r="Y194" s="890"/>
      <c r="Z194" s="890"/>
      <c r="AA194" s="890"/>
      <c r="AB194" s="890"/>
      <c r="AC194" s="890"/>
      <c r="AD194" s="919"/>
      <c r="AE194" s="890"/>
      <c r="AF194" s="919"/>
      <c r="AG194" s="890"/>
      <c r="AH194" s="910"/>
      <c r="AI194" s="890"/>
      <c r="AJ194" s="910"/>
      <c r="AK194" s="890"/>
      <c r="AL194" s="910"/>
      <c r="AM194" s="890"/>
      <c r="AN194" s="910"/>
      <c r="AO194" s="890"/>
      <c r="AP194" s="890"/>
      <c r="AQ194" s="890"/>
      <c r="AR194" s="1368" t="s">
        <v>5601</v>
      </c>
      <c r="AS194" s="890"/>
      <c r="AT194" s="890"/>
      <c r="AU194" s="890"/>
      <c r="AV194" s="890"/>
      <c r="AW194" s="890"/>
      <c r="AX194" s="890"/>
      <c r="AY194" s="890"/>
      <c r="AZ194" s="890"/>
      <c r="BA194" s="890"/>
      <c r="BB194" s="890"/>
      <c r="BC194" s="890"/>
      <c r="BD194" s="919"/>
      <c r="BE194" s="890"/>
      <c r="BF194" s="919"/>
      <c r="BG194" s="890"/>
      <c r="BH194" s="910"/>
      <c r="BI194" s="890"/>
      <c r="BJ194" s="910"/>
      <c r="BK194" s="890"/>
      <c r="BL194" s="910"/>
      <c r="BM194" s="890"/>
      <c r="BN194" s="910"/>
      <c r="BO194" s="890"/>
      <c r="BP194" s="890"/>
      <c r="BQ194" s="890"/>
      <c r="BR194" s="1368" t="s">
        <v>5601</v>
      </c>
      <c r="BS194" s="890"/>
      <c r="BT194" s="890"/>
      <c r="BV194" s="890"/>
      <c r="BW194" s="890"/>
      <c r="BX194" s="890"/>
      <c r="BY194" s="891"/>
      <c r="BZ194" s="890"/>
      <c r="CA194" s="890"/>
      <c r="CB194" s="890"/>
      <c r="CD194" s="890"/>
      <c r="CE194" s="893">
        <v>1</v>
      </c>
    </row>
    <row r="195" spans="2:83" s="904" customFormat="1" x14ac:dyDescent="0.25">
      <c r="B195" s="919"/>
      <c r="C195" s="890"/>
      <c r="D195" s="919"/>
      <c r="E195" s="890"/>
      <c r="F195" s="910"/>
      <c r="G195" s="890"/>
      <c r="H195" s="910"/>
      <c r="I195" s="890"/>
      <c r="J195" s="910"/>
      <c r="K195" s="890"/>
      <c r="L195" s="910"/>
      <c r="M195" s="890"/>
      <c r="N195" s="890"/>
      <c r="O195" s="890"/>
      <c r="P195" s="1369">
        <v>1</v>
      </c>
      <c r="Q195" s="890"/>
      <c r="R195" s="890"/>
      <c r="S195" s="890"/>
      <c r="T195" s="891"/>
      <c r="U195" s="890"/>
      <c r="V195" s="891"/>
      <c r="W195" s="890"/>
      <c r="X195" s="891"/>
      <c r="Y195" s="890"/>
      <c r="Z195" s="890"/>
      <c r="AA195" s="890"/>
      <c r="AB195" s="890"/>
      <c r="AC195" s="890"/>
      <c r="AD195" s="919"/>
      <c r="AE195" s="890"/>
      <c r="AF195" s="919"/>
      <c r="AG195" s="890"/>
      <c r="AH195" s="910"/>
      <c r="AI195" s="890"/>
      <c r="AJ195" s="910"/>
      <c r="AK195" s="890"/>
      <c r="AL195" s="910"/>
      <c r="AM195" s="890"/>
      <c r="AN195" s="910"/>
      <c r="AO195" s="890"/>
      <c r="AP195" s="890"/>
      <c r="AQ195" s="890"/>
      <c r="AR195" s="1369" t="s">
        <v>5601</v>
      </c>
      <c r="AS195" s="890"/>
      <c r="AT195" s="890"/>
      <c r="AU195" s="890"/>
      <c r="AV195" s="890"/>
      <c r="AW195" s="890"/>
      <c r="AX195" s="890"/>
      <c r="AY195" s="890"/>
      <c r="AZ195" s="890"/>
      <c r="BA195" s="890"/>
      <c r="BB195" s="890"/>
      <c r="BC195" s="890"/>
      <c r="BD195" s="919"/>
      <c r="BE195" s="890"/>
      <c r="BF195" s="919"/>
      <c r="BG195" s="890"/>
      <c r="BH195" s="910"/>
      <c r="BI195" s="890"/>
      <c r="BJ195" s="910"/>
      <c r="BK195" s="890"/>
      <c r="BL195" s="910"/>
      <c r="BM195" s="890"/>
      <c r="BN195" s="910"/>
      <c r="BO195" s="890"/>
      <c r="BP195" s="890"/>
      <c r="BQ195" s="890"/>
      <c r="BR195" s="1369" t="s">
        <v>5601</v>
      </c>
      <c r="BS195" s="890"/>
      <c r="BT195" s="890"/>
      <c r="BV195" s="890"/>
      <c r="BW195" s="890"/>
      <c r="BX195" s="890"/>
      <c r="BY195" s="891"/>
      <c r="BZ195" s="890"/>
      <c r="CA195" s="890"/>
      <c r="CB195" s="890"/>
      <c r="CD195" s="890"/>
      <c r="CE195" s="893">
        <v>1</v>
      </c>
    </row>
    <row r="196" spans="2:83" s="904" customFormat="1" ht="18" customHeight="1" x14ac:dyDescent="0.25">
      <c r="B196" s="919"/>
      <c r="C196" s="890"/>
      <c r="D196" s="919"/>
      <c r="E196" s="890"/>
      <c r="F196" s="910"/>
      <c r="G196" s="890"/>
      <c r="H196" s="910"/>
      <c r="I196" s="890"/>
      <c r="J196" s="910"/>
      <c r="K196" s="890"/>
      <c r="L196" s="910"/>
      <c r="M196" s="890"/>
      <c r="N196" s="890"/>
      <c r="O196" s="890"/>
      <c r="P196" s="890"/>
      <c r="Q196" s="890"/>
      <c r="R196" s="890"/>
      <c r="S196" s="890"/>
      <c r="T196" s="891"/>
      <c r="U196" s="890"/>
      <c r="V196" s="891"/>
      <c r="W196" s="890"/>
      <c r="X196" s="891"/>
      <c r="Y196" s="890"/>
      <c r="Z196" s="890"/>
      <c r="AA196" s="890"/>
      <c r="AB196" s="890"/>
      <c r="AC196" s="890"/>
      <c r="AD196" s="919"/>
      <c r="AE196" s="890"/>
      <c r="AF196" s="919"/>
      <c r="AG196" s="890"/>
      <c r="AH196" s="910"/>
      <c r="AI196" s="890"/>
      <c r="AJ196" s="910"/>
      <c r="AK196" s="890"/>
      <c r="AL196" s="910"/>
      <c r="AM196" s="890"/>
      <c r="AN196" s="910"/>
      <c r="AO196" s="890"/>
      <c r="AP196" s="890"/>
      <c r="AQ196" s="890"/>
      <c r="AR196" s="890"/>
      <c r="AS196" s="890"/>
      <c r="AT196" s="890"/>
      <c r="AU196" s="890"/>
      <c r="AV196" s="890"/>
      <c r="AW196" s="890"/>
      <c r="AX196" s="890"/>
      <c r="AY196" s="890"/>
      <c r="AZ196" s="890"/>
      <c r="BA196" s="890"/>
      <c r="BB196" s="890"/>
      <c r="BC196" s="890"/>
      <c r="BD196" s="919"/>
      <c r="BE196" s="890"/>
      <c r="BF196" s="919"/>
      <c r="BG196" s="890"/>
      <c r="BH196" s="910"/>
      <c r="BI196" s="890"/>
      <c r="BJ196" s="910"/>
      <c r="BK196" s="890"/>
      <c r="BL196" s="910"/>
      <c r="BM196" s="890"/>
      <c r="BN196" s="910"/>
      <c r="BO196" s="890"/>
      <c r="BP196" s="890"/>
      <c r="BQ196" s="890"/>
      <c r="BR196" s="890"/>
      <c r="BS196" s="890"/>
      <c r="BT196" s="890"/>
      <c r="BV196" s="890"/>
      <c r="BW196" s="890"/>
      <c r="BX196" s="890"/>
      <c r="BY196" s="891"/>
      <c r="BZ196" s="890"/>
      <c r="CA196" s="890"/>
      <c r="CB196" s="890"/>
      <c r="CD196" s="890"/>
      <c r="CE196" s="893"/>
    </row>
    <row r="197" spans="2:83" s="904" customFormat="1" x14ac:dyDescent="0.25">
      <c r="B197" s="919"/>
      <c r="C197" s="890"/>
      <c r="D197" s="919"/>
      <c r="E197" s="890"/>
      <c r="F197" s="910"/>
      <c r="G197" s="890"/>
      <c r="H197" s="910"/>
      <c r="I197" s="890"/>
      <c r="J197" s="910"/>
      <c r="K197" s="890"/>
      <c r="L197" s="910"/>
      <c r="M197" s="890"/>
      <c r="N197" s="890"/>
      <c r="O197" s="890"/>
      <c r="P197" s="1367" t="s">
        <v>6524</v>
      </c>
      <c r="Q197" s="890"/>
      <c r="R197" s="890"/>
      <c r="S197" s="890"/>
      <c r="T197" s="891"/>
      <c r="U197" s="890"/>
      <c r="V197" s="891"/>
      <c r="W197" s="890"/>
      <c r="X197" s="891"/>
      <c r="Y197" s="890"/>
      <c r="Z197" s="890"/>
      <c r="AA197" s="890"/>
      <c r="AB197" s="890"/>
      <c r="AC197" s="890"/>
      <c r="AD197" s="919"/>
      <c r="AE197" s="890"/>
      <c r="AF197" s="919"/>
      <c r="AG197" s="890"/>
      <c r="AH197" s="910"/>
      <c r="AI197" s="890"/>
      <c r="AJ197" s="910"/>
      <c r="AK197" s="890"/>
      <c r="AL197" s="910"/>
      <c r="AM197" s="890"/>
      <c r="AN197" s="910"/>
      <c r="AO197" s="890"/>
      <c r="AP197" s="890"/>
      <c r="AQ197" s="890"/>
      <c r="AR197" s="1367" t="s">
        <v>6525</v>
      </c>
      <c r="AS197" s="890"/>
      <c r="AT197" s="890"/>
      <c r="AU197" s="890"/>
      <c r="AV197" s="890"/>
      <c r="AW197" s="890"/>
      <c r="AX197" s="890"/>
      <c r="AY197" s="890"/>
      <c r="AZ197" s="890"/>
      <c r="BA197" s="890"/>
      <c r="BB197" s="890"/>
      <c r="BC197" s="890"/>
      <c r="BD197" s="919"/>
      <c r="BE197" s="890"/>
      <c r="BF197" s="919"/>
      <c r="BG197" s="890"/>
      <c r="BH197" s="910"/>
      <c r="BI197" s="890"/>
      <c r="BJ197" s="910"/>
      <c r="BK197" s="890"/>
      <c r="BL197" s="910"/>
      <c r="BM197" s="890"/>
      <c r="BN197" s="910"/>
      <c r="BO197" s="890"/>
      <c r="BP197" s="890"/>
      <c r="BQ197" s="890"/>
      <c r="BR197" s="1367" t="s">
        <v>6526</v>
      </c>
      <c r="BS197" s="890"/>
      <c r="BT197" s="890"/>
      <c r="BV197" s="890"/>
      <c r="BW197" s="890"/>
      <c r="BX197" s="890"/>
      <c r="BY197" s="891"/>
      <c r="BZ197" s="890"/>
      <c r="CA197" s="890"/>
      <c r="CB197" s="890"/>
      <c r="CD197" s="890"/>
      <c r="CE197" s="893">
        <v>1</v>
      </c>
    </row>
    <row r="198" spans="2:83" s="904" customFormat="1" x14ac:dyDescent="0.25">
      <c r="B198" s="919"/>
      <c r="C198" s="890"/>
      <c r="D198" s="919"/>
      <c r="E198" s="890"/>
      <c r="F198" s="910"/>
      <c r="G198" s="890"/>
      <c r="H198" s="910"/>
      <c r="I198" s="890"/>
      <c r="J198" s="910"/>
      <c r="K198" s="890"/>
      <c r="L198" s="910"/>
      <c r="M198" s="890"/>
      <c r="N198" s="890"/>
      <c r="O198" s="890"/>
      <c r="P198" s="1368"/>
      <c r="Q198" s="890"/>
      <c r="R198" s="890"/>
      <c r="S198" s="890"/>
      <c r="T198" s="891"/>
      <c r="U198" s="890"/>
      <c r="V198" s="891"/>
      <c r="W198" s="890"/>
      <c r="X198" s="891"/>
      <c r="Y198" s="890"/>
      <c r="Z198" s="890"/>
      <c r="AA198" s="890"/>
      <c r="AB198" s="890"/>
      <c r="AC198" s="890"/>
      <c r="AD198" s="919"/>
      <c r="AE198" s="890"/>
      <c r="AF198" s="919"/>
      <c r="AG198" s="890"/>
      <c r="AH198" s="910"/>
      <c r="AI198" s="890"/>
      <c r="AJ198" s="910"/>
      <c r="AK198" s="890"/>
      <c r="AL198" s="910"/>
      <c r="AM198" s="890"/>
      <c r="AN198" s="910"/>
      <c r="AO198" s="890"/>
      <c r="AP198" s="890"/>
      <c r="AQ198" s="890"/>
      <c r="AR198" s="1368" t="s">
        <v>5601</v>
      </c>
      <c r="AS198" s="890"/>
      <c r="AT198" s="890"/>
      <c r="AU198" s="890"/>
      <c r="AV198" s="890"/>
      <c r="AW198" s="890"/>
      <c r="AX198" s="890"/>
      <c r="AY198" s="890"/>
      <c r="AZ198" s="890"/>
      <c r="BA198" s="890"/>
      <c r="BB198" s="890"/>
      <c r="BC198" s="890"/>
      <c r="BD198" s="919"/>
      <c r="BE198" s="890"/>
      <c r="BF198" s="919"/>
      <c r="BG198" s="890"/>
      <c r="BH198" s="910"/>
      <c r="BI198" s="890"/>
      <c r="BJ198" s="910"/>
      <c r="BK198" s="890"/>
      <c r="BL198" s="910"/>
      <c r="BM198" s="890"/>
      <c r="BN198" s="910"/>
      <c r="BO198" s="890"/>
      <c r="BP198" s="890"/>
      <c r="BQ198" s="890"/>
      <c r="BR198" s="1368" t="s">
        <v>5601</v>
      </c>
      <c r="BS198" s="890"/>
      <c r="BT198" s="890"/>
      <c r="BV198" s="890"/>
      <c r="BW198" s="890"/>
      <c r="BX198" s="890"/>
      <c r="BY198" s="891"/>
      <c r="BZ198" s="890"/>
      <c r="CA198" s="890"/>
      <c r="CB198" s="890"/>
      <c r="CD198" s="890"/>
      <c r="CE198" s="893">
        <v>1</v>
      </c>
    </row>
    <row r="199" spans="2:83" s="904" customFormat="1" x14ac:dyDescent="0.25">
      <c r="B199" s="919"/>
      <c r="C199" s="890"/>
      <c r="D199" s="919"/>
      <c r="E199" s="890"/>
      <c r="F199" s="910"/>
      <c r="G199" s="890"/>
      <c r="H199" s="910"/>
      <c r="I199" s="890"/>
      <c r="J199" s="910"/>
      <c r="K199" s="890"/>
      <c r="L199" s="910"/>
      <c r="M199" s="890"/>
      <c r="N199" s="890"/>
      <c r="O199" s="890"/>
      <c r="P199" s="1369">
        <v>1</v>
      </c>
      <c r="Q199" s="890"/>
      <c r="R199" s="890"/>
      <c r="S199" s="890"/>
      <c r="T199" s="891"/>
      <c r="U199" s="890"/>
      <c r="V199" s="891"/>
      <c r="W199" s="890"/>
      <c r="X199" s="891"/>
      <c r="Y199" s="890"/>
      <c r="Z199" s="890"/>
      <c r="AA199" s="890"/>
      <c r="AB199" s="890"/>
      <c r="AC199" s="890"/>
      <c r="AD199" s="919"/>
      <c r="AE199" s="890"/>
      <c r="AF199" s="919"/>
      <c r="AG199" s="890"/>
      <c r="AH199" s="910"/>
      <c r="AI199" s="890"/>
      <c r="AJ199" s="910"/>
      <c r="AK199" s="890"/>
      <c r="AL199" s="910"/>
      <c r="AM199" s="890"/>
      <c r="AN199" s="910"/>
      <c r="AO199" s="890"/>
      <c r="AP199" s="890"/>
      <c r="AQ199" s="890"/>
      <c r="AR199" s="1369" t="s">
        <v>5601</v>
      </c>
      <c r="AS199" s="890"/>
      <c r="AT199" s="890"/>
      <c r="AU199" s="890"/>
      <c r="AV199" s="890"/>
      <c r="AW199" s="890"/>
      <c r="AX199" s="890"/>
      <c r="AY199" s="890"/>
      <c r="AZ199" s="890"/>
      <c r="BA199" s="890"/>
      <c r="BB199" s="890"/>
      <c r="BC199" s="890"/>
      <c r="BD199" s="919"/>
      <c r="BE199" s="890"/>
      <c r="BF199" s="919"/>
      <c r="BG199" s="890"/>
      <c r="BH199" s="910"/>
      <c r="BI199" s="890"/>
      <c r="BJ199" s="910"/>
      <c r="BK199" s="890"/>
      <c r="BL199" s="910"/>
      <c r="BM199" s="890"/>
      <c r="BN199" s="910"/>
      <c r="BO199" s="890"/>
      <c r="BP199" s="890"/>
      <c r="BQ199" s="890"/>
      <c r="BR199" s="1369" t="s">
        <v>5601</v>
      </c>
      <c r="BS199" s="890"/>
      <c r="BT199" s="890"/>
      <c r="BV199" s="890"/>
      <c r="BW199" s="890"/>
      <c r="BX199" s="890"/>
      <c r="BY199" s="891"/>
      <c r="BZ199" s="890"/>
      <c r="CA199" s="890"/>
      <c r="CB199" s="890"/>
      <c r="CD199" s="890"/>
      <c r="CE199" s="893">
        <v>1</v>
      </c>
    </row>
    <row r="200" spans="2:83" s="904" customFormat="1" ht="18" customHeight="1" x14ac:dyDescent="0.25">
      <c r="B200" s="919"/>
      <c r="C200" s="890"/>
      <c r="D200" s="919"/>
      <c r="E200" s="890"/>
      <c r="F200" s="910"/>
      <c r="G200" s="890"/>
      <c r="H200" s="910"/>
      <c r="I200" s="890"/>
      <c r="J200" s="910"/>
      <c r="K200" s="890"/>
      <c r="L200" s="910"/>
      <c r="M200" s="890"/>
      <c r="N200" s="890"/>
      <c r="O200" s="890"/>
      <c r="P200" s="890"/>
      <c r="Q200" s="890"/>
      <c r="R200" s="890"/>
      <c r="S200" s="890"/>
      <c r="T200" s="891"/>
      <c r="U200" s="890"/>
      <c r="V200" s="891"/>
      <c r="W200" s="890"/>
      <c r="X200" s="891"/>
      <c r="Y200" s="890"/>
      <c r="Z200" s="890"/>
      <c r="AA200" s="890"/>
      <c r="AB200" s="890"/>
      <c r="AC200" s="890"/>
      <c r="AD200" s="919"/>
      <c r="AE200" s="890"/>
      <c r="AF200" s="919"/>
      <c r="AG200" s="890"/>
      <c r="AH200" s="910"/>
      <c r="AI200" s="890"/>
      <c r="AJ200" s="910"/>
      <c r="AK200" s="890"/>
      <c r="AL200" s="910"/>
      <c r="AM200" s="890"/>
      <c r="AN200" s="910"/>
      <c r="AO200" s="890"/>
      <c r="AP200" s="890"/>
      <c r="AQ200" s="890"/>
      <c r="AR200" s="890"/>
      <c r="AS200" s="890"/>
      <c r="AT200" s="890"/>
      <c r="AU200" s="890"/>
      <c r="AV200" s="890"/>
      <c r="AW200" s="890"/>
      <c r="AX200" s="890"/>
      <c r="AY200" s="890"/>
      <c r="AZ200" s="890"/>
      <c r="BA200" s="890"/>
      <c r="BB200" s="890"/>
      <c r="BC200" s="890"/>
      <c r="BD200" s="919"/>
      <c r="BE200" s="890"/>
      <c r="BF200" s="919"/>
      <c r="BG200" s="890"/>
      <c r="BH200" s="910"/>
      <c r="BI200" s="890"/>
      <c r="BJ200" s="910"/>
      <c r="BK200" s="890"/>
      <c r="BL200" s="910"/>
      <c r="BM200" s="890"/>
      <c r="BN200" s="910"/>
      <c r="BO200" s="890"/>
      <c r="BP200" s="890"/>
      <c r="BQ200" s="890"/>
      <c r="BR200" s="890"/>
      <c r="BS200" s="890"/>
      <c r="BT200" s="890"/>
      <c r="BV200" s="890"/>
      <c r="BW200" s="890"/>
      <c r="BX200" s="890"/>
      <c r="BY200" s="891"/>
      <c r="BZ200" s="890"/>
      <c r="CA200" s="890"/>
      <c r="CB200" s="890"/>
      <c r="CD200" s="890"/>
      <c r="CE200" s="893"/>
    </row>
    <row r="201" spans="2:83" s="904" customFormat="1" x14ac:dyDescent="0.25">
      <c r="B201" s="919"/>
      <c r="C201" s="890"/>
      <c r="D201" s="919"/>
      <c r="E201" s="890"/>
      <c r="F201" s="910"/>
      <c r="G201" s="890"/>
      <c r="H201" s="910"/>
      <c r="I201" s="890"/>
      <c r="J201" s="910"/>
      <c r="K201" s="890"/>
      <c r="L201" s="910"/>
      <c r="M201" s="890"/>
      <c r="N201" s="890"/>
      <c r="O201" s="890"/>
      <c r="P201" s="1367" t="s">
        <v>6527</v>
      </c>
      <c r="Q201" s="890"/>
      <c r="R201" s="890"/>
      <c r="S201" s="890"/>
      <c r="T201" s="891"/>
      <c r="U201" s="890"/>
      <c r="V201" s="891"/>
      <c r="W201" s="890"/>
      <c r="X201" s="891"/>
      <c r="Y201" s="890"/>
      <c r="Z201" s="890"/>
      <c r="AA201" s="890"/>
      <c r="AB201" s="890"/>
      <c r="AC201" s="890"/>
      <c r="AD201" s="919"/>
      <c r="AE201" s="890"/>
      <c r="AF201" s="919"/>
      <c r="AG201" s="890"/>
      <c r="AH201" s="910"/>
      <c r="AI201" s="890"/>
      <c r="AJ201" s="910"/>
      <c r="AK201" s="890"/>
      <c r="AL201" s="910"/>
      <c r="AM201" s="890"/>
      <c r="AN201" s="910"/>
      <c r="AO201" s="890"/>
      <c r="AP201" s="890"/>
      <c r="AQ201" s="890"/>
      <c r="AR201" s="1367" t="s">
        <v>6528</v>
      </c>
      <c r="AS201" s="890"/>
      <c r="AT201" s="890"/>
      <c r="AU201" s="890"/>
      <c r="AV201" s="890"/>
      <c r="AW201" s="890"/>
      <c r="AX201" s="890"/>
      <c r="AY201" s="890"/>
      <c r="AZ201" s="890"/>
      <c r="BA201" s="890"/>
      <c r="BB201" s="890"/>
      <c r="BC201" s="890"/>
      <c r="BD201" s="919"/>
      <c r="BE201" s="890"/>
      <c r="BF201" s="919"/>
      <c r="BG201" s="890"/>
      <c r="BH201" s="910"/>
      <c r="BI201" s="890"/>
      <c r="BJ201" s="910"/>
      <c r="BK201" s="890"/>
      <c r="BL201" s="910"/>
      <c r="BM201" s="890"/>
      <c r="BN201" s="910"/>
      <c r="BO201" s="890"/>
      <c r="BP201" s="890"/>
      <c r="BQ201" s="890"/>
      <c r="BR201" s="1367" t="s">
        <v>6524</v>
      </c>
      <c r="BS201" s="890"/>
      <c r="BT201" s="890"/>
      <c r="BV201" s="890"/>
      <c r="BW201" s="890"/>
      <c r="BX201" s="890"/>
      <c r="BY201" s="891"/>
      <c r="BZ201" s="890"/>
      <c r="CA201" s="890"/>
      <c r="CB201" s="890"/>
      <c r="CD201" s="890"/>
      <c r="CE201" s="893">
        <v>1</v>
      </c>
    </row>
    <row r="202" spans="2:83" s="904" customFormat="1" x14ac:dyDescent="0.25">
      <c r="B202" s="919"/>
      <c r="C202" s="890"/>
      <c r="D202" s="919"/>
      <c r="E202" s="890"/>
      <c r="F202" s="910"/>
      <c r="G202" s="890"/>
      <c r="H202" s="910"/>
      <c r="I202" s="890"/>
      <c r="J202" s="910"/>
      <c r="K202" s="890"/>
      <c r="L202" s="910"/>
      <c r="M202" s="890"/>
      <c r="N202" s="890"/>
      <c r="O202" s="890"/>
      <c r="P202" s="1368"/>
      <c r="Q202" s="890"/>
      <c r="R202" s="890"/>
      <c r="S202" s="890"/>
      <c r="T202" s="891"/>
      <c r="U202" s="890"/>
      <c r="V202" s="891"/>
      <c r="W202" s="890"/>
      <c r="X202" s="891"/>
      <c r="Y202" s="890"/>
      <c r="Z202" s="890"/>
      <c r="AA202" s="890"/>
      <c r="AB202" s="890"/>
      <c r="AC202" s="890"/>
      <c r="AD202" s="919"/>
      <c r="AE202" s="890"/>
      <c r="AF202" s="919"/>
      <c r="AG202" s="890"/>
      <c r="AH202" s="910"/>
      <c r="AI202" s="890"/>
      <c r="AJ202" s="910"/>
      <c r="AK202" s="890"/>
      <c r="AL202" s="910"/>
      <c r="AM202" s="890"/>
      <c r="AN202" s="910"/>
      <c r="AO202" s="890"/>
      <c r="AP202" s="890"/>
      <c r="AQ202" s="890"/>
      <c r="AR202" s="1368" t="s">
        <v>5601</v>
      </c>
      <c r="AS202" s="890"/>
      <c r="AT202" s="890"/>
      <c r="AU202" s="890"/>
      <c r="AV202" s="890"/>
      <c r="AW202" s="890"/>
      <c r="AX202" s="890"/>
      <c r="AY202" s="890"/>
      <c r="AZ202" s="890"/>
      <c r="BA202" s="890"/>
      <c r="BB202" s="890"/>
      <c r="BC202" s="890"/>
      <c r="BD202" s="919"/>
      <c r="BE202" s="890"/>
      <c r="BF202" s="919"/>
      <c r="BG202" s="890"/>
      <c r="BH202" s="910"/>
      <c r="BI202" s="890"/>
      <c r="BJ202" s="910"/>
      <c r="BK202" s="890"/>
      <c r="BL202" s="910"/>
      <c r="BM202" s="890"/>
      <c r="BN202" s="910"/>
      <c r="BO202" s="890"/>
      <c r="BP202" s="890"/>
      <c r="BQ202" s="890"/>
      <c r="BR202" s="1368" t="s">
        <v>5601</v>
      </c>
      <c r="BS202" s="890"/>
      <c r="BT202" s="890"/>
      <c r="BV202" s="890"/>
      <c r="BW202" s="890"/>
      <c r="BX202" s="890"/>
      <c r="BY202" s="891"/>
      <c r="BZ202" s="890"/>
      <c r="CA202" s="890"/>
      <c r="CB202" s="890"/>
      <c r="CD202" s="890"/>
      <c r="CE202" s="893">
        <v>1</v>
      </c>
    </row>
    <row r="203" spans="2:83" s="904" customFormat="1" x14ac:dyDescent="0.25">
      <c r="B203" s="919"/>
      <c r="C203" s="890"/>
      <c r="D203" s="919"/>
      <c r="E203" s="890"/>
      <c r="F203" s="910"/>
      <c r="G203" s="890"/>
      <c r="H203" s="910"/>
      <c r="I203" s="890"/>
      <c r="J203" s="910"/>
      <c r="K203" s="890"/>
      <c r="L203" s="910"/>
      <c r="M203" s="890"/>
      <c r="N203" s="890"/>
      <c r="O203" s="890"/>
      <c r="P203" s="1369">
        <v>1</v>
      </c>
      <c r="Q203" s="890"/>
      <c r="R203" s="890"/>
      <c r="S203" s="890"/>
      <c r="T203" s="891"/>
      <c r="U203" s="890"/>
      <c r="V203" s="891"/>
      <c r="W203" s="890"/>
      <c r="X203" s="891"/>
      <c r="Y203" s="890"/>
      <c r="Z203" s="890"/>
      <c r="AA203" s="890"/>
      <c r="AB203" s="890"/>
      <c r="AC203" s="890"/>
      <c r="AD203" s="919"/>
      <c r="AE203" s="890"/>
      <c r="AF203" s="919"/>
      <c r="AG203" s="890"/>
      <c r="AH203" s="910"/>
      <c r="AI203" s="890"/>
      <c r="AJ203" s="910"/>
      <c r="AK203" s="890"/>
      <c r="AL203" s="910"/>
      <c r="AM203" s="890"/>
      <c r="AN203" s="910"/>
      <c r="AO203" s="890"/>
      <c r="AP203" s="890"/>
      <c r="AQ203" s="890"/>
      <c r="AR203" s="1369" t="s">
        <v>5601</v>
      </c>
      <c r="AS203" s="890"/>
      <c r="AT203" s="890"/>
      <c r="AU203" s="890"/>
      <c r="AV203" s="890"/>
      <c r="AW203" s="890"/>
      <c r="AX203" s="890"/>
      <c r="AY203" s="890"/>
      <c r="AZ203" s="890"/>
      <c r="BA203" s="890"/>
      <c r="BB203" s="890"/>
      <c r="BC203" s="890"/>
      <c r="BD203" s="919"/>
      <c r="BE203" s="890"/>
      <c r="BF203" s="919"/>
      <c r="BG203" s="890"/>
      <c r="BH203" s="910"/>
      <c r="BI203" s="890"/>
      <c r="BJ203" s="910"/>
      <c r="BK203" s="890"/>
      <c r="BL203" s="910"/>
      <c r="BM203" s="890"/>
      <c r="BN203" s="910"/>
      <c r="BO203" s="890"/>
      <c r="BP203" s="890"/>
      <c r="BQ203" s="890"/>
      <c r="BR203" s="1369" t="s">
        <v>5601</v>
      </c>
      <c r="BS203" s="890"/>
      <c r="BT203" s="890"/>
      <c r="BV203" s="890"/>
      <c r="BW203" s="890"/>
      <c r="BX203" s="890"/>
      <c r="BY203" s="891"/>
      <c r="BZ203" s="890"/>
      <c r="CA203" s="890"/>
      <c r="CB203" s="890"/>
      <c r="CD203" s="890"/>
      <c r="CE203" s="893">
        <v>1</v>
      </c>
    </row>
    <row r="204" spans="2:83" s="904" customFormat="1" ht="18" customHeight="1" x14ac:dyDescent="0.25">
      <c r="B204" s="919"/>
      <c r="C204" s="890"/>
      <c r="D204" s="919"/>
      <c r="E204" s="890"/>
      <c r="F204" s="890"/>
      <c r="G204" s="890"/>
      <c r="H204" s="890"/>
      <c r="I204" s="890"/>
      <c r="J204" s="890"/>
      <c r="K204" s="890"/>
      <c r="L204" s="890"/>
      <c r="M204" s="890"/>
      <c r="N204" s="890"/>
      <c r="O204" s="890"/>
      <c r="P204" s="890"/>
      <c r="Q204" s="890"/>
      <c r="R204" s="890"/>
      <c r="S204" s="890"/>
      <c r="T204" s="891"/>
      <c r="U204" s="890"/>
      <c r="V204" s="891"/>
      <c r="W204" s="890"/>
      <c r="X204" s="891"/>
      <c r="Y204" s="890"/>
      <c r="Z204" s="890"/>
      <c r="AA204" s="890"/>
      <c r="AB204" s="890"/>
      <c r="AC204" s="890"/>
      <c r="AD204" s="919"/>
      <c r="AE204" s="890"/>
      <c r="AF204" s="919"/>
      <c r="AG204" s="890"/>
      <c r="AH204" s="890"/>
      <c r="AI204" s="890"/>
      <c r="AJ204" s="890"/>
      <c r="AK204" s="890"/>
      <c r="AL204" s="890"/>
      <c r="AM204" s="890"/>
      <c r="AN204" s="890"/>
      <c r="AO204" s="890"/>
      <c r="AP204" s="890"/>
      <c r="AQ204" s="890"/>
      <c r="AR204" s="890"/>
      <c r="AS204" s="890"/>
      <c r="AT204" s="890"/>
      <c r="AU204" s="890"/>
      <c r="AV204" s="890"/>
      <c r="AW204" s="890"/>
      <c r="AX204" s="890"/>
      <c r="AY204" s="890"/>
      <c r="AZ204" s="890"/>
      <c r="BA204" s="890"/>
      <c r="BB204" s="890"/>
      <c r="BC204" s="890"/>
      <c r="BD204" s="919"/>
      <c r="BE204" s="890"/>
      <c r="BF204" s="919"/>
      <c r="BG204" s="890"/>
      <c r="BH204" s="890"/>
      <c r="BI204" s="890"/>
      <c r="BJ204" s="890"/>
      <c r="BK204" s="890"/>
      <c r="BL204" s="890"/>
      <c r="BM204" s="890"/>
      <c r="BN204" s="890"/>
      <c r="BO204" s="890"/>
      <c r="BP204" s="890"/>
      <c r="BQ204" s="890"/>
      <c r="BR204" s="890"/>
      <c r="BS204" s="890"/>
      <c r="BT204" s="890"/>
      <c r="BV204" s="890"/>
      <c r="BW204" s="890"/>
      <c r="BX204" s="890"/>
      <c r="BY204" s="891"/>
      <c r="BZ204" s="890"/>
      <c r="CA204" s="890"/>
      <c r="CB204" s="890"/>
      <c r="CD204" s="890"/>
      <c r="CE204" s="893"/>
    </row>
    <row r="205" spans="2:83" s="904" customFormat="1" x14ac:dyDescent="0.25">
      <c r="B205" s="919"/>
      <c r="C205" s="890"/>
      <c r="D205" s="919"/>
      <c r="E205" s="890"/>
      <c r="F205" s="890"/>
      <c r="G205" s="890"/>
      <c r="H205" s="890"/>
      <c r="I205" s="890"/>
      <c r="J205" s="890"/>
      <c r="K205" s="890"/>
      <c r="L205" s="890"/>
      <c r="M205" s="890"/>
      <c r="N205" s="890"/>
      <c r="O205" s="890"/>
      <c r="P205" s="1367" t="s">
        <v>6529</v>
      </c>
      <c r="Q205" s="890"/>
      <c r="R205" s="890"/>
      <c r="S205" s="890"/>
      <c r="T205" s="891"/>
      <c r="U205" s="890"/>
      <c r="V205" s="891"/>
      <c r="W205" s="890"/>
      <c r="X205" s="891"/>
      <c r="Y205" s="890"/>
      <c r="Z205" s="890"/>
      <c r="AA205" s="890"/>
      <c r="AB205" s="890"/>
      <c r="AC205" s="890"/>
      <c r="AD205" s="919"/>
      <c r="AE205" s="890"/>
      <c r="AF205" s="919"/>
      <c r="AG205" s="890"/>
      <c r="AH205" s="890"/>
      <c r="AI205" s="890"/>
      <c r="AJ205" s="890"/>
      <c r="AK205" s="890"/>
      <c r="AL205" s="890"/>
      <c r="AM205" s="890"/>
      <c r="AN205" s="890"/>
      <c r="AO205" s="890"/>
      <c r="AP205" s="890"/>
      <c r="AQ205" s="890"/>
      <c r="AR205" s="1367" t="s">
        <v>6530</v>
      </c>
      <c r="AS205" s="890"/>
      <c r="AT205" s="890"/>
      <c r="AU205" s="890"/>
      <c r="AV205" s="890"/>
      <c r="AW205" s="890"/>
      <c r="AX205" s="890"/>
      <c r="AY205" s="890"/>
      <c r="AZ205" s="890"/>
      <c r="BA205" s="890"/>
      <c r="BB205" s="890"/>
      <c r="BC205" s="890"/>
      <c r="BD205" s="919"/>
      <c r="BE205" s="890"/>
      <c r="BF205" s="919"/>
      <c r="BG205" s="890"/>
      <c r="BH205" s="890"/>
      <c r="BI205" s="890"/>
      <c r="BJ205" s="890"/>
      <c r="BK205" s="890"/>
      <c r="BL205" s="890"/>
      <c r="BM205" s="890"/>
      <c r="BN205" s="890"/>
      <c r="BO205" s="890"/>
      <c r="BP205" s="890"/>
      <c r="BQ205" s="890"/>
      <c r="BR205" s="1367" t="s">
        <v>6527</v>
      </c>
      <c r="BS205" s="890"/>
      <c r="BT205" s="890"/>
      <c r="BV205" s="890"/>
      <c r="BW205" s="890"/>
      <c r="BX205" s="890"/>
      <c r="BY205" s="891"/>
      <c r="BZ205" s="890"/>
      <c r="CA205" s="890"/>
      <c r="CB205" s="890"/>
      <c r="CD205" s="890"/>
      <c r="CE205" s="893">
        <v>1</v>
      </c>
    </row>
    <row r="206" spans="2:83" s="904" customFormat="1" x14ac:dyDescent="0.25">
      <c r="B206" s="919"/>
      <c r="C206" s="890"/>
      <c r="D206" s="919"/>
      <c r="E206" s="890"/>
      <c r="F206" s="890"/>
      <c r="G206" s="890"/>
      <c r="H206" s="890"/>
      <c r="I206" s="890"/>
      <c r="J206" s="890"/>
      <c r="K206" s="890"/>
      <c r="L206" s="890"/>
      <c r="M206" s="890"/>
      <c r="N206" s="890"/>
      <c r="O206" s="890"/>
      <c r="P206" s="1368"/>
      <c r="Q206" s="890"/>
      <c r="R206" s="890"/>
      <c r="S206" s="890"/>
      <c r="T206" s="891"/>
      <c r="U206" s="890"/>
      <c r="V206" s="891"/>
      <c r="W206" s="890"/>
      <c r="X206" s="891"/>
      <c r="Y206" s="890"/>
      <c r="Z206" s="890"/>
      <c r="AA206" s="890"/>
      <c r="AB206" s="890"/>
      <c r="AC206" s="890"/>
      <c r="AD206" s="919"/>
      <c r="AE206" s="890"/>
      <c r="AF206" s="919"/>
      <c r="AG206" s="890"/>
      <c r="AH206" s="890"/>
      <c r="AI206" s="890"/>
      <c r="AJ206" s="890"/>
      <c r="AK206" s="890"/>
      <c r="AL206" s="890"/>
      <c r="AM206" s="890"/>
      <c r="AN206" s="890"/>
      <c r="AO206" s="890"/>
      <c r="AP206" s="890"/>
      <c r="AQ206" s="890"/>
      <c r="AR206" s="1368" t="s">
        <v>5601</v>
      </c>
      <c r="AS206" s="890"/>
      <c r="AT206" s="890"/>
      <c r="AU206" s="890"/>
      <c r="AV206" s="890"/>
      <c r="AW206" s="890"/>
      <c r="AX206" s="890"/>
      <c r="AY206" s="890"/>
      <c r="AZ206" s="890"/>
      <c r="BA206" s="890"/>
      <c r="BB206" s="890"/>
      <c r="BC206" s="890"/>
      <c r="BD206" s="919"/>
      <c r="BE206" s="890"/>
      <c r="BF206" s="919"/>
      <c r="BG206" s="890"/>
      <c r="BH206" s="890"/>
      <c r="BI206" s="890"/>
      <c r="BJ206" s="890"/>
      <c r="BK206" s="890"/>
      <c r="BL206" s="890"/>
      <c r="BM206" s="890"/>
      <c r="BN206" s="890"/>
      <c r="BO206" s="890"/>
      <c r="BP206" s="890"/>
      <c r="BQ206" s="890"/>
      <c r="BR206" s="1368" t="s">
        <v>5601</v>
      </c>
      <c r="BS206" s="890"/>
      <c r="BT206" s="890"/>
      <c r="BV206" s="890"/>
      <c r="BW206" s="890"/>
      <c r="BX206" s="890"/>
      <c r="BY206" s="891"/>
      <c r="BZ206" s="890"/>
      <c r="CA206" s="890"/>
      <c r="CB206" s="890"/>
      <c r="CD206" s="890"/>
      <c r="CE206" s="893">
        <v>1</v>
      </c>
    </row>
    <row r="207" spans="2:83" s="904" customFormat="1" x14ac:dyDescent="0.25">
      <c r="B207" s="919"/>
      <c r="C207" s="890"/>
      <c r="D207" s="919"/>
      <c r="E207" s="890"/>
      <c r="F207" s="890"/>
      <c r="G207" s="890"/>
      <c r="H207" s="890"/>
      <c r="I207" s="890"/>
      <c r="J207" s="890"/>
      <c r="K207" s="890"/>
      <c r="L207" s="890"/>
      <c r="M207" s="890"/>
      <c r="N207" s="890"/>
      <c r="O207" s="890"/>
      <c r="P207" s="1369">
        <v>1</v>
      </c>
      <c r="Q207" s="890"/>
      <c r="R207" s="890"/>
      <c r="S207" s="890"/>
      <c r="T207" s="891"/>
      <c r="U207" s="890"/>
      <c r="V207" s="891"/>
      <c r="W207" s="890"/>
      <c r="X207" s="891"/>
      <c r="Y207" s="890"/>
      <c r="Z207" s="890"/>
      <c r="AA207" s="890"/>
      <c r="AB207" s="890"/>
      <c r="AC207" s="890"/>
      <c r="AD207" s="919"/>
      <c r="AE207" s="890"/>
      <c r="AF207" s="919"/>
      <c r="AG207" s="890"/>
      <c r="AH207" s="890"/>
      <c r="AI207" s="890"/>
      <c r="AJ207" s="890"/>
      <c r="AK207" s="890"/>
      <c r="AL207" s="890"/>
      <c r="AM207" s="890"/>
      <c r="AN207" s="890"/>
      <c r="AO207" s="890"/>
      <c r="AP207" s="890"/>
      <c r="AQ207" s="890"/>
      <c r="AR207" s="1369" t="s">
        <v>5601</v>
      </c>
      <c r="AS207" s="890"/>
      <c r="AT207" s="890"/>
      <c r="AU207" s="890"/>
      <c r="AV207" s="890"/>
      <c r="AW207" s="890"/>
      <c r="AX207" s="890"/>
      <c r="AY207" s="890"/>
      <c r="AZ207" s="890"/>
      <c r="BA207" s="890"/>
      <c r="BB207" s="890"/>
      <c r="BC207" s="890"/>
      <c r="BD207" s="919"/>
      <c r="BE207" s="890"/>
      <c r="BF207" s="919"/>
      <c r="BG207" s="890"/>
      <c r="BH207" s="890"/>
      <c r="BI207" s="890"/>
      <c r="BJ207" s="890"/>
      <c r="BK207" s="890"/>
      <c r="BL207" s="890"/>
      <c r="BM207" s="890"/>
      <c r="BN207" s="890"/>
      <c r="BO207" s="890"/>
      <c r="BP207" s="890"/>
      <c r="BQ207" s="890"/>
      <c r="BR207" s="1369" t="s">
        <v>5601</v>
      </c>
      <c r="BS207" s="890"/>
      <c r="BT207" s="890"/>
      <c r="BV207" s="890"/>
      <c r="BW207" s="890"/>
      <c r="BX207" s="890"/>
      <c r="BY207" s="891"/>
      <c r="BZ207" s="890"/>
      <c r="CA207" s="890"/>
      <c r="CB207" s="890"/>
      <c r="CD207" s="890"/>
      <c r="CE207" s="893">
        <v>1</v>
      </c>
    </row>
    <row r="208" spans="2:83" s="904" customFormat="1" ht="18" customHeight="1" x14ac:dyDescent="0.25">
      <c r="B208" s="919"/>
      <c r="C208" s="890"/>
      <c r="D208" s="919"/>
      <c r="E208" s="890"/>
      <c r="F208" s="890"/>
      <c r="G208" s="890"/>
      <c r="H208" s="890"/>
      <c r="I208" s="890"/>
      <c r="J208" s="890"/>
      <c r="K208" s="890"/>
      <c r="L208" s="890"/>
      <c r="M208" s="890"/>
      <c r="N208" s="890"/>
      <c r="O208" s="890"/>
      <c r="P208" s="890"/>
      <c r="Q208" s="890"/>
      <c r="R208" s="890"/>
      <c r="S208" s="890"/>
      <c r="T208" s="891"/>
      <c r="U208" s="890"/>
      <c r="V208" s="891"/>
      <c r="W208" s="890"/>
      <c r="X208" s="891"/>
      <c r="Y208" s="890"/>
      <c r="Z208" s="890"/>
      <c r="AA208" s="890"/>
      <c r="AB208" s="890"/>
      <c r="AC208" s="890"/>
      <c r="AD208" s="919"/>
      <c r="AE208" s="890"/>
      <c r="AF208" s="919"/>
      <c r="AG208" s="890"/>
      <c r="AH208" s="890"/>
      <c r="AI208" s="890"/>
      <c r="AJ208" s="890"/>
      <c r="AK208" s="890"/>
      <c r="AL208" s="890"/>
      <c r="AM208" s="890"/>
      <c r="AN208" s="890"/>
      <c r="AO208" s="890"/>
      <c r="AP208" s="890"/>
      <c r="AQ208" s="890"/>
      <c r="AR208" s="890"/>
      <c r="AS208" s="890"/>
      <c r="AT208" s="890"/>
      <c r="AU208" s="890"/>
      <c r="AV208" s="890"/>
      <c r="AW208" s="890"/>
      <c r="AX208" s="890"/>
      <c r="AY208" s="890"/>
      <c r="AZ208" s="890"/>
      <c r="BA208" s="890"/>
      <c r="BB208" s="890"/>
      <c r="BC208" s="890"/>
      <c r="BD208" s="919"/>
      <c r="BE208" s="890"/>
      <c r="BF208" s="919"/>
      <c r="BG208" s="890"/>
      <c r="BH208" s="890"/>
      <c r="BI208" s="890"/>
      <c r="BJ208" s="890"/>
      <c r="BK208" s="890"/>
      <c r="BL208" s="890"/>
      <c r="BM208" s="890"/>
      <c r="BN208" s="890"/>
      <c r="BO208" s="890"/>
      <c r="BP208" s="890"/>
      <c r="BQ208" s="890"/>
      <c r="BR208" s="890"/>
      <c r="BS208" s="890"/>
      <c r="BT208" s="890"/>
      <c r="BV208" s="890"/>
      <c r="BW208" s="890"/>
      <c r="BX208" s="890"/>
      <c r="BY208" s="891"/>
      <c r="BZ208" s="890"/>
      <c r="CA208" s="890"/>
      <c r="CB208" s="890"/>
      <c r="CD208" s="890"/>
      <c r="CE208" s="893"/>
    </row>
    <row r="209" spans="1:83" s="904" customFormat="1" x14ac:dyDescent="0.25">
      <c r="B209" s="919"/>
      <c r="C209" s="890"/>
      <c r="D209" s="919"/>
      <c r="E209" s="890"/>
      <c r="F209" s="890"/>
      <c r="G209" s="890"/>
      <c r="H209" s="890"/>
      <c r="I209" s="890"/>
      <c r="J209" s="890"/>
      <c r="K209" s="890"/>
      <c r="L209" s="890"/>
      <c r="M209" s="890"/>
      <c r="N209" s="890"/>
      <c r="O209" s="890"/>
      <c r="P209" s="1367" t="s">
        <v>6531</v>
      </c>
      <c r="Q209" s="890"/>
      <c r="R209" s="890"/>
      <c r="S209" s="890"/>
      <c r="T209" s="891"/>
      <c r="U209" s="890"/>
      <c r="V209" s="891"/>
      <c r="W209" s="890"/>
      <c r="X209" s="891"/>
      <c r="Y209" s="890"/>
      <c r="Z209" s="890"/>
      <c r="AA209" s="890"/>
      <c r="AB209" s="890"/>
      <c r="AC209" s="890"/>
      <c r="AD209" s="919"/>
      <c r="AE209" s="890"/>
      <c r="AF209" s="919"/>
      <c r="AG209" s="890"/>
      <c r="AH209" s="890"/>
      <c r="AI209" s="890"/>
      <c r="AJ209" s="890"/>
      <c r="AK209" s="890"/>
      <c r="AL209" s="890"/>
      <c r="AM209" s="890"/>
      <c r="AN209" s="890"/>
      <c r="AO209" s="890"/>
      <c r="AP209" s="890"/>
      <c r="AQ209" s="890"/>
      <c r="AR209" s="1367" t="s">
        <v>6532</v>
      </c>
      <c r="AS209" s="890"/>
      <c r="AT209" s="890"/>
      <c r="AU209" s="890"/>
      <c r="AV209" s="890"/>
      <c r="AW209" s="890"/>
      <c r="AX209" s="890"/>
      <c r="AY209" s="890"/>
      <c r="AZ209" s="890"/>
      <c r="BA209" s="890"/>
      <c r="BB209" s="890"/>
      <c r="BC209" s="890"/>
      <c r="BD209" s="919"/>
      <c r="BE209" s="890"/>
      <c r="BF209" s="919"/>
      <c r="BG209" s="890"/>
      <c r="BH209" s="890"/>
      <c r="BI209" s="890"/>
      <c r="BJ209" s="890"/>
      <c r="BK209" s="890"/>
      <c r="BL209" s="890"/>
      <c r="BM209" s="890"/>
      <c r="BN209" s="890"/>
      <c r="BO209" s="890"/>
      <c r="BP209" s="890"/>
      <c r="BQ209" s="890"/>
      <c r="BR209" s="1367" t="s">
        <v>6533</v>
      </c>
      <c r="BS209" s="890"/>
      <c r="BT209" s="890"/>
      <c r="BV209" s="890"/>
      <c r="BW209" s="890"/>
      <c r="BX209" s="890"/>
      <c r="BY209" s="891"/>
      <c r="BZ209" s="890"/>
      <c r="CA209" s="890"/>
      <c r="CB209" s="890"/>
      <c r="CD209" s="890"/>
      <c r="CE209" s="893">
        <v>1</v>
      </c>
    </row>
    <row r="210" spans="1:83" s="904" customFormat="1" x14ac:dyDescent="0.25">
      <c r="B210" s="919"/>
      <c r="C210" s="890"/>
      <c r="D210" s="919"/>
      <c r="E210" s="890"/>
      <c r="F210" s="890"/>
      <c r="G210" s="890"/>
      <c r="H210" s="890"/>
      <c r="I210" s="890"/>
      <c r="J210" s="890"/>
      <c r="K210" s="890"/>
      <c r="L210" s="890"/>
      <c r="M210" s="890"/>
      <c r="N210" s="890"/>
      <c r="O210" s="890"/>
      <c r="P210" s="1368"/>
      <c r="Q210" s="890"/>
      <c r="R210" s="890"/>
      <c r="S210" s="890"/>
      <c r="T210" s="891"/>
      <c r="U210" s="890"/>
      <c r="V210" s="891"/>
      <c r="W210" s="890"/>
      <c r="X210" s="891"/>
      <c r="Y210" s="890"/>
      <c r="Z210" s="890"/>
      <c r="AA210" s="890"/>
      <c r="AB210" s="890"/>
      <c r="AC210" s="890"/>
      <c r="AD210" s="919"/>
      <c r="AE210" s="890"/>
      <c r="AF210" s="919"/>
      <c r="AG210" s="890"/>
      <c r="AH210" s="890"/>
      <c r="AI210" s="890"/>
      <c r="AJ210" s="890"/>
      <c r="AK210" s="890"/>
      <c r="AL210" s="890"/>
      <c r="AM210" s="890"/>
      <c r="AN210" s="890"/>
      <c r="AO210" s="890"/>
      <c r="AP210" s="890"/>
      <c r="AQ210" s="890"/>
      <c r="AR210" s="1368" t="s">
        <v>5601</v>
      </c>
      <c r="AS210" s="890"/>
      <c r="AT210" s="890"/>
      <c r="AU210" s="890"/>
      <c r="AV210" s="890"/>
      <c r="AW210" s="890"/>
      <c r="AX210" s="890"/>
      <c r="AY210" s="890"/>
      <c r="AZ210" s="890"/>
      <c r="BA210" s="890"/>
      <c r="BB210" s="890"/>
      <c r="BC210" s="890"/>
      <c r="BD210" s="919"/>
      <c r="BE210" s="890"/>
      <c r="BF210" s="919"/>
      <c r="BG210" s="890"/>
      <c r="BH210" s="890"/>
      <c r="BI210" s="890"/>
      <c r="BJ210" s="890"/>
      <c r="BK210" s="890"/>
      <c r="BL210" s="890"/>
      <c r="BM210" s="890"/>
      <c r="BN210" s="890"/>
      <c r="BO210" s="890"/>
      <c r="BP210" s="890"/>
      <c r="BQ210" s="890"/>
      <c r="BR210" s="1368" t="s">
        <v>5601</v>
      </c>
      <c r="BS210" s="890"/>
      <c r="BT210" s="890"/>
      <c r="BV210" s="890"/>
      <c r="BW210" s="890"/>
      <c r="BX210" s="890"/>
      <c r="BY210" s="891"/>
      <c r="BZ210" s="890"/>
      <c r="CA210" s="890"/>
      <c r="CB210" s="890"/>
      <c r="CD210" s="890"/>
      <c r="CE210" s="893">
        <v>1</v>
      </c>
    </row>
    <row r="211" spans="1:83" s="904" customFormat="1" x14ac:dyDescent="0.25">
      <c r="A211" s="890"/>
      <c r="B211" s="919"/>
      <c r="C211" s="890"/>
      <c r="D211" s="919"/>
      <c r="E211" s="890"/>
      <c r="F211" s="890"/>
      <c r="G211" s="890"/>
      <c r="H211" s="890"/>
      <c r="I211" s="890"/>
      <c r="J211" s="890"/>
      <c r="K211" s="890"/>
      <c r="L211" s="890"/>
      <c r="M211" s="890"/>
      <c r="N211" s="890"/>
      <c r="O211" s="890"/>
      <c r="P211" s="1369">
        <v>1</v>
      </c>
      <c r="Q211" s="890"/>
      <c r="R211" s="890"/>
      <c r="S211" s="890"/>
      <c r="T211" s="891"/>
      <c r="U211" s="890"/>
      <c r="V211" s="891"/>
      <c r="W211" s="890"/>
      <c r="X211" s="891"/>
      <c r="Y211" s="890"/>
      <c r="Z211" s="890"/>
      <c r="AA211" s="890"/>
      <c r="AB211" s="890"/>
      <c r="AC211" s="890"/>
      <c r="AD211" s="919"/>
      <c r="AE211" s="890"/>
      <c r="AF211" s="919"/>
      <c r="AG211" s="890"/>
      <c r="AH211" s="890"/>
      <c r="AI211" s="890"/>
      <c r="AJ211" s="890"/>
      <c r="AK211" s="890"/>
      <c r="AL211" s="890"/>
      <c r="AM211" s="890"/>
      <c r="AN211" s="890"/>
      <c r="AO211" s="890"/>
      <c r="AP211" s="890"/>
      <c r="AQ211" s="890"/>
      <c r="AR211" s="1369" t="s">
        <v>5601</v>
      </c>
      <c r="AS211" s="890"/>
      <c r="AT211" s="890"/>
      <c r="AU211" s="890"/>
      <c r="AV211" s="890"/>
      <c r="AW211" s="890"/>
      <c r="AX211" s="890"/>
      <c r="AY211" s="890"/>
      <c r="AZ211" s="890"/>
      <c r="BA211" s="890"/>
      <c r="BB211" s="890"/>
      <c r="BC211" s="890"/>
      <c r="BD211" s="919"/>
      <c r="BE211" s="890"/>
      <c r="BF211" s="919"/>
      <c r="BG211" s="890"/>
      <c r="BH211" s="890"/>
      <c r="BI211" s="890"/>
      <c r="BJ211" s="890"/>
      <c r="BK211" s="890"/>
      <c r="BL211" s="890"/>
      <c r="BM211" s="890"/>
      <c r="BN211" s="890"/>
      <c r="BO211" s="890"/>
      <c r="BP211" s="890"/>
      <c r="BQ211" s="890"/>
      <c r="BR211" s="1369" t="s">
        <v>5601</v>
      </c>
      <c r="BS211" s="890"/>
      <c r="BT211" s="890"/>
      <c r="BU211" s="890"/>
      <c r="BV211" s="890"/>
      <c r="BW211" s="890"/>
      <c r="BX211" s="890"/>
      <c r="BY211" s="891"/>
      <c r="BZ211" s="890"/>
      <c r="CA211" s="890"/>
      <c r="CB211" s="890"/>
      <c r="CC211" s="890"/>
      <c r="CD211" s="890"/>
      <c r="CE211" s="893">
        <v>1</v>
      </c>
    </row>
    <row r="212" spans="1:83" s="904" customFormat="1" ht="18" customHeight="1" x14ac:dyDescent="0.25">
      <c r="A212" s="890"/>
      <c r="B212" s="919"/>
      <c r="C212" s="890"/>
      <c r="D212" s="919"/>
      <c r="E212" s="890"/>
      <c r="F212" s="890"/>
      <c r="G212" s="890"/>
      <c r="H212" s="890"/>
      <c r="I212" s="890"/>
      <c r="J212" s="890"/>
      <c r="K212" s="890"/>
      <c r="L212" s="890"/>
      <c r="M212" s="890"/>
      <c r="N212" s="890"/>
      <c r="O212" s="890"/>
      <c r="P212" s="890"/>
      <c r="Q212" s="890"/>
      <c r="R212" s="890"/>
      <c r="S212" s="890"/>
      <c r="T212" s="891"/>
      <c r="U212" s="890"/>
      <c r="V212" s="891"/>
      <c r="W212" s="890"/>
      <c r="X212" s="891"/>
      <c r="Y212" s="890"/>
      <c r="Z212" s="890"/>
      <c r="AA212" s="890"/>
      <c r="AB212" s="890"/>
      <c r="AC212" s="890"/>
      <c r="AD212" s="919"/>
      <c r="AE212" s="890"/>
      <c r="AF212" s="919"/>
      <c r="AG212" s="890"/>
      <c r="AH212" s="890"/>
      <c r="AI212" s="890"/>
      <c r="AJ212" s="890"/>
      <c r="AK212" s="890"/>
      <c r="AL212" s="890"/>
      <c r="AM212" s="890"/>
      <c r="AN212" s="890"/>
      <c r="AO212" s="890"/>
      <c r="AP212" s="890"/>
      <c r="AQ212" s="890"/>
      <c r="AR212" s="890"/>
      <c r="AS212" s="890"/>
      <c r="AT212" s="890"/>
      <c r="AU212" s="890"/>
      <c r="AV212" s="890"/>
      <c r="AW212" s="890"/>
      <c r="AX212" s="890"/>
      <c r="AY212" s="890"/>
      <c r="AZ212" s="890"/>
      <c r="BA212" s="890"/>
      <c r="BB212" s="890"/>
      <c r="BC212" s="890"/>
      <c r="BD212" s="919"/>
      <c r="BE212" s="890"/>
      <c r="BF212" s="919"/>
      <c r="BG212" s="890"/>
      <c r="BH212" s="890"/>
      <c r="BI212" s="890"/>
      <c r="BJ212" s="890"/>
      <c r="BK212" s="890"/>
      <c r="BL212" s="890"/>
      <c r="BM212" s="890"/>
      <c r="BN212" s="890"/>
      <c r="BO212" s="890"/>
      <c r="BP212" s="890"/>
      <c r="BQ212" s="890"/>
      <c r="BR212" s="890"/>
      <c r="BS212" s="890"/>
      <c r="BT212" s="890"/>
      <c r="BU212" s="890"/>
      <c r="BV212" s="890"/>
      <c r="BW212" s="890"/>
      <c r="BX212" s="890"/>
      <c r="BY212" s="891"/>
      <c r="BZ212" s="890"/>
      <c r="CA212" s="890"/>
      <c r="CB212" s="890"/>
      <c r="CC212" s="890"/>
      <c r="CD212" s="890"/>
      <c r="CE212" s="893"/>
    </row>
    <row r="213" spans="1:83" x14ac:dyDescent="0.25">
      <c r="B213" s="919"/>
      <c r="D213" s="919"/>
      <c r="P213" s="1367" t="s">
        <v>6534</v>
      </c>
      <c r="AD213" s="919"/>
      <c r="AF213" s="919"/>
      <c r="AR213" s="1367" t="s">
        <v>6535</v>
      </c>
      <c r="BD213" s="919"/>
      <c r="BF213" s="919"/>
      <c r="BR213" s="1367" t="s">
        <v>6531</v>
      </c>
      <c r="CE213" s="893">
        <v>1</v>
      </c>
    </row>
    <row r="214" spans="1:83" x14ac:dyDescent="0.25">
      <c r="B214" s="919"/>
      <c r="D214" s="919"/>
      <c r="P214" s="1368"/>
      <c r="AD214" s="919"/>
      <c r="AF214" s="919"/>
      <c r="AR214" s="1368" t="s">
        <v>5601</v>
      </c>
      <c r="BD214" s="919"/>
      <c r="BF214" s="919"/>
      <c r="BR214" s="1368" t="s">
        <v>5601</v>
      </c>
      <c r="CE214" s="893">
        <v>1</v>
      </c>
    </row>
    <row r="215" spans="1:83" x14ac:dyDescent="0.25">
      <c r="B215" s="919"/>
      <c r="D215" s="919"/>
      <c r="P215" s="1369">
        <v>1</v>
      </c>
      <c r="AD215" s="919"/>
      <c r="AF215" s="919"/>
      <c r="AR215" s="1369" t="s">
        <v>5601</v>
      </c>
      <c r="BD215" s="919"/>
      <c r="BF215" s="919"/>
      <c r="BR215" s="1369" t="s">
        <v>5601</v>
      </c>
      <c r="CE215" s="893">
        <v>1</v>
      </c>
    </row>
    <row r="216" spans="1:83" x14ac:dyDescent="0.25">
      <c r="B216" s="919"/>
      <c r="D216" s="919"/>
      <c r="AD216" s="919"/>
      <c r="AF216" s="919"/>
      <c r="BD216" s="919"/>
      <c r="BF216" s="919"/>
      <c r="CE216" s="893"/>
    </row>
    <row r="217" spans="1:83" x14ac:dyDescent="0.25">
      <c r="B217" s="919"/>
      <c r="D217" s="919"/>
      <c r="P217" s="1367" t="s">
        <v>6536</v>
      </c>
      <c r="AD217" s="919"/>
      <c r="AF217" s="919"/>
      <c r="AR217" s="1367" t="s">
        <v>6537</v>
      </c>
      <c r="BD217" s="919"/>
      <c r="BF217" s="919"/>
      <c r="BR217" s="1367" t="s">
        <v>6538</v>
      </c>
      <c r="CE217" s="893">
        <v>1</v>
      </c>
    </row>
    <row r="218" spans="1:83" x14ac:dyDescent="0.25">
      <c r="B218" s="919"/>
      <c r="D218" s="919"/>
      <c r="P218" s="1368"/>
      <c r="AD218" s="919"/>
      <c r="AF218" s="919"/>
      <c r="AR218" s="1368" t="s">
        <v>5601</v>
      </c>
      <c r="BD218" s="919"/>
      <c r="BF218" s="919"/>
      <c r="BR218" s="1368" t="s">
        <v>5601</v>
      </c>
      <c r="CE218" s="893">
        <v>1</v>
      </c>
    </row>
    <row r="219" spans="1:83" x14ac:dyDescent="0.25">
      <c r="B219" s="919"/>
      <c r="D219" s="919"/>
      <c r="P219" s="1369"/>
      <c r="AD219" s="919"/>
      <c r="AF219" s="919"/>
      <c r="AR219" s="1369" t="s">
        <v>5601</v>
      </c>
      <c r="BD219" s="919"/>
      <c r="BF219" s="919"/>
      <c r="BR219" s="1369" t="s">
        <v>5601</v>
      </c>
      <c r="CE219" s="893">
        <v>1</v>
      </c>
    </row>
    <row r="220" spans="1:83" x14ac:dyDescent="0.25">
      <c r="B220" s="919"/>
      <c r="D220" s="919"/>
      <c r="AD220" s="919"/>
      <c r="AF220" s="919"/>
      <c r="BD220" s="919"/>
      <c r="BF220" s="919"/>
      <c r="CE220" s="893"/>
    </row>
    <row r="221" spans="1:83" ht="15" customHeight="1" x14ac:dyDescent="0.25">
      <c r="B221" s="919"/>
      <c r="D221" s="919"/>
      <c r="AD221" s="919"/>
      <c r="AF221" s="919"/>
      <c r="AR221" s="1367" t="s">
        <v>6539</v>
      </c>
      <c r="BD221" s="919"/>
      <c r="BF221" s="919"/>
      <c r="BR221" s="1367" t="s">
        <v>6540</v>
      </c>
      <c r="CE221" s="893">
        <v>1</v>
      </c>
    </row>
    <row r="222" spans="1:83" ht="15" customHeight="1" x14ac:dyDescent="0.25">
      <c r="B222" s="919"/>
      <c r="D222" s="919"/>
      <c r="T222" s="890"/>
      <c r="V222" s="890"/>
      <c r="X222" s="890"/>
      <c r="AD222" s="919"/>
      <c r="AF222" s="919" t="s">
        <v>5601</v>
      </c>
      <c r="AH222" s="890" t="s">
        <v>5601</v>
      </c>
      <c r="AR222" s="1368" t="s">
        <v>5601</v>
      </c>
      <c r="BD222" s="919"/>
      <c r="BF222" s="919"/>
      <c r="BR222" s="1368" t="s">
        <v>5601</v>
      </c>
      <c r="BY222" s="890"/>
      <c r="CE222" s="893">
        <v>1</v>
      </c>
    </row>
    <row r="223" spans="1:83" x14ac:dyDescent="0.25">
      <c r="B223" s="919"/>
      <c r="D223" s="919"/>
      <c r="T223" s="890"/>
      <c r="V223" s="890"/>
      <c r="X223" s="890"/>
      <c r="AD223" s="919"/>
      <c r="AF223" s="919"/>
      <c r="AR223" s="1369"/>
      <c r="BD223" s="919"/>
      <c r="BF223" s="919"/>
      <c r="BR223" s="1369"/>
      <c r="BY223" s="890"/>
      <c r="CE223" s="893">
        <v>1</v>
      </c>
    </row>
    <row r="224" spans="1:83" x14ac:dyDescent="0.25">
      <c r="B224" s="919"/>
      <c r="D224" s="919"/>
      <c r="T224" s="890"/>
      <c r="V224" s="890"/>
      <c r="X224" s="890"/>
      <c r="AD224" s="919"/>
      <c r="AF224" s="919"/>
      <c r="BD224" s="919"/>
      <c r="BF224" s="919"/>
      <c r="BY224" s="890"/>
      <c r="CE224" s="893">
        <v>1</v>
      </c>
    </row>
    <row r="225" spans="1:85" x14ac:dyDescent="0.25">
      <c r="CE225" s="912" t="s">
        <v>6078</v>
      </c>
      <c r="CF225" s="890"/>
      <c r="CG225" s="890"/>
    </row>
    <row r="226" spans="1:85" x14ac:dyDescent="0.25">
      <c r="A226" s="893">
        <v>1</v>
      </c>
      <c r="B226" s="893">
        <v>1</v>
      </c>
      <c r="C226" s="893"/>
      <c r="D226" s="893">
        <v>1</v>
      </c>
      <c r="E226" s="893">
        <v>1</v>
      </c>
      <c r="F226" s="893">
        <v>1</v>
      </c>
      <c r="G226" s="893">
        <v>1</v>
      </c>
      <c r="H226" s="893">
        <v>1</v>
      </c>
      <c r="I226" s="893">
        <v>1</v>
      </c>
      <c r="J226" s="893">
        <v>1</v>
      </c>
      <c r="K226" s="893"/>
      <c r="L226" s="893">
        <v>1</v>
      </c>
      <c r="M226" s="893"/>
      <c r="N226" s="893">
        <v>1</v>
      </c>
      <c r="O226" s="893">
        <v>1</v>
      </c>
      <c r="P226" s="893">
        <v>1</v>
      </c>
      <c r="Q226" s="893"/>
      <c r="R226" s="893">
        <v>1</v>
      </c>
      <c r="S226" s="893">
        <v>1</v>
      </c>
      <c r="T226" s="893">
        <v>1</v>
      </c>
      <c r="U226" s="893">
        <v>1</v>
      </c>
      <c r="V226" s="893">
        <v>1</v>
      </c>
      <c r="W226" s="893">
        <v>1</v>
      </c>
      <c r="X226" s="893">
        <v>1</v>
      </c>
      <c r="Y226" s="893">
        <v>1</v>
      </c>
      <c r="Z226" s="893">
        <v>1</v>
      </c>
      <c r="AA226" s="893">
        <v>1</v>
      </c>
      <c r="AB226" s="893">
        <v>1</v>
      </c>
      <c r="AC226" s="893">
        <v>1</v>
      </c>
      <c r="AD226" s="893">
        <v>1</v>
      </c>
      <c r="AE226" s="893">
        <v>1</v>
      </c>
      <c r="AF226" s="893">
        <v>1</v>
      </c>
      <c r="AG226" s="893">
        <v>1</v>
      </c>
      <c r="AH226" s="893">
        <v>1</v>
      </c>
      <c r="AI226" s="893">
        <v>1</v>
      </c>
      <c r="AJ226" s="893">
        <v>1</v>
      </c>
      <c r="AK226" s="893">
        <v>1</v>
      </c>
      <c r="AL226" s="893">
        <v>1</v>
      </c>
      <c r="AM226" s="893">
        <v>1</v>
      </c>
      <c r="AN226" s="893">
        <v>1</v>
      </c>
      <c r="AO226" s="893">
        <v>1</v>
      </c>
      <c r="AP226" s="893">
        <v>1</v>
      </c>
      <c r="AQ226" s="893">
        <v>1</v>
      </c>
      <c r="AR226" s="893">
        <v>1</v>
      </c>
      <c r="AS226" s="893">
        <v>1</v>
      </c>
      <c r="AT226" s="893">
        <v>1</v>
      </c>
      <c r="AU226" s="893">
        <v>1</v>
      </c>
      <c r="AV226" s="893">
        <v>1</v>
      </c>
      <c r="AW226" s="893">
        <v>1</v>
      </c>
      <c r="AX226" s="893">
        <v>1</v>
      </c>
      <c r="AY226" s="893">
        <v>1</v>
      </c>
      <c r="AZ226" s="893">
        <v>1</v>
      </c>
      <c r="BA226" s="893"/>
      <c r="BB226" s="893"/>
      <c r="BC226" s="893">
        <v>1</v>
      </c>
      <c r="BD226" s="893">
        <v>1</v>
      </c>
      <c r="BE226" s="893">
        <v>1</v>
      </c>
      <c r="BF226" s="893">
        <v>1</v>
      </c>
      <c r="BG226" s="893">
        <v>1</v>
      </c>
      <c r="BH226" s="893">
        <v>1</v>
      </c>
      <c r="BI226" s="893">
        <v>1</v>
      </c>
      <c r="BJ226" s="893">
        <v>1</v>
      </c>
      <c r="BK226" s="893">
        <v>1</v>
      </c>
      <c r="BL226" s="893">
        <v>1</v>
      </c>
      <c r="BM226" s="893">
        <v>1</v>
      </c>
      <c r="BN226" s="893">
        <v>1</v>
      </c>
      <c r="BO226" s="893">
        <v>1</v>
      </c>
      <c r="BP226" s="893">
        <v>1</v>
      </c>
      <c r="BQ226" s="893">
        <v>1</v>
      </c>
      <c r="BR226" s="893">
        <v>1</v>
      </c>
      <c r="BS226" s="893">
        <v>1</v>
      </c>
      <c r="BT226" s="893">
        <v>1</v>
      </c>
      <c r="BU226" s="893">
        <v>1</v>
      </c>
      <c r="BV226" s="893">
        <v>1</v>
      </c>
      <c r="BW226" s="893">
        <v>1</v>
      </c>
      <c r="BX226" s="893">
        <v>1</v>
      </c>
      <c r="BY226" s="893">
        <v>1</v>
      </c>
      <c r="BZ226" s="893">
        <v>1</v>
      </c>
      <c r="CA226" s="893">
        <v>1</v>
      </c>
      <c r="CB226" s="893">
        <v>1</v>
      </c>
      <c r="CC226" s="893"/>
      <c r="CD226" s="893">
        <v>1</v>
      </c>
      <c r="CE226" s="888" t="str">
        <f>ADDRESS(ROW(),COLUMN(),4)</f>
        <v>CE226</v>
      </c>
      <c r="CF226" s="913"/>
      <c r="CG226" s="914" t="str">
        <f>ADDRESS(ROW(),COLUMN(),4)</f>
        <v>CG226</v>
      </c>
    </row>
  </sheetData>
  <mergeCells count="1069">
    <mergeCell ref="BP13:BP15"/>
    <mergeCell ref="BR13:BR15"/>
    <mergeCell ref="BT13:BT15"/>
    <mergeCell ref="BV13:BV15"/>
    <mergeCell ref="AV13:AV15"/>
    <mergeCell ref="AD13:AD15"/>
    <mergeCell ref="AN13:AN15"/>
    <mergeCell ref="AP13:AP15"/>
    <mergeCell ref="AR13:AR15"/>
    <mergeCell ref="AL21:AL23"/>
    <mergeCell ref="AN21:AN23"/>
    <mergeCell ref="AP21:AP23"/>
    <mergeCell ref="AR21:AR23"/>
    <mergeCell ref="AV21:AV23"/>
    <mergeCell ref="AT13:AT15"/>
    <mergeCell ref="AT17:AT19"/>
    <mergeCell ref="AT21:AT23"/>
    <mergeCell ref="AZ17:AZ19"/>
    <mergeCell ref="AZ21:AZ23"/>
    <mergeCell ref="BN17:BN19"/>
    <mergeCell ref="BP17:BP19"/>
    <mergeCell ref="BR17:BR19"/>
    <mergeCell ref="BT17:BT19"/>
    <mergeCell ref="BF21:BF23"/>
    <mergeCell ref="BH21:BH23"/>
    <mergeCell ref="BJ21:BJ23"/>
    <mergeCell ref="BL21:BL23"/>
    <mergeCell ref="BN21:BN23"/>
    <mergeCell ref="BP21:BP23"/>
    <mergeCell ref="AR29:AR31"/>
    <mergeCell ref="AV29:AV31"/>
    <mergeCell ref="AT29:AT31"/>
    <mergeCell ref="AT33:AT35"/>
    <mergeCell ref="BJ33:BJ35"/>
    <mergeCell ref="BL33:BL35"/>
    <mergeCell ref="BN33:BN35"/>
    <mergeCell ref="BP33:BP35"/>
    <mergeCell ref="BR33:BR35"/>
    <mergeCell ref="BR21:BR23"/>
    <mergeCell ref="BT21:BT23"/>
    <mergeCell ref="BB21:BB23"/>
    <mergeCell ref="AD21:AD23"/>
    <mergeCell ref="AF21:AF23"/>
    <mergeCell ref="AH21:AH23"/>
    <mergeCell ref="AJ21:AJ23"/>
    <mergeCell ref="AV17:AV19"/>
    <mergeCell ref="AD17:AD19"/>
    <mergeCell ref="AN17:AN19"/>
    <mergeCell ref="AP17:AP19"/>
    <mergeCell ref="AR17:AR19"/>
    <mergeCell ref="AR25:AR27"/>
    <mergeCell ref="AV25:AV27"/>
    <mergeCell ref="AF29:AF31"/>
    <mergeCell ref="AH29:AH31"/>
    <mergeCell ref="AJ29:AJ31"/>
    <mergeCell ref="AL29:AL31"/>
    <mergeCell ref="AN29:AN31"/>
    <mergeCell ref="AP29:AP31"/>
    <mergeCell ref="AF25:AF27"/>
    <mergeCell ref="AH25:AH27"/>
    <mergeCell ref="AJ25:AJ27"/>
    <mergeCell ref="AN53:AN55"/>
    <mergeCell ref="AP53:AP55"/>
    <mergeCell ref="AZ37:AZ39"/>
    <mergeCell ref="AZ41:AZ43"/>
    <mergeCell ref="AZ45:AZ47"/>
    <mergeCell ref="AZ49:AZ51"/>
    <mergeCell ref="BD49:BD51"/>
    <mergeCell ref="S33:S35"/>
    <mergeCell ref="AF33:AF35"/>
    <mergeCell ref="AH33:AH35"/>
    <mergeCell ref="AJ33:AJ35"/>
    <mergeCell ref="BT33:BT35"/>
    <mergeCell ref="AV33:AV35"/>
    <mergeCell ref="BF33:BF35"/>
    <mergeCell ref="AL33:AL35"/>
    <mergeCell ref="AN33:AN35"/>
    <mergeCell ref="AP33:AP35"/>
    <mergeCell ref="AR33:AR35"/>
    <mergeCell ref="AF45:AF47"/>
    <mergeCell ref="AF53:AF55"/>
    <mergeCell ref="BD53:BD55"/>
    <mergeCell ref="BX49:BX51"/>
    <mergeCell ref="BZ49:BZ51"/>
    <mergeCell ref="CB49:CB51"/>
    <mergeCell ref="AV49:AV51"/>
    <mergeCell ref="BR41:BR43"/>
    <mergeCell ref="BT41:BT43"/>
    <mergeCell ref="AF41:AF43"/>
    <mergeCell ref="AH41:AH43"/>
    <mergeCell ref="AJ41:AJ43"/>
    <mergeCell ref="AL41:AL43"/>
    <mergeCell ref="BF37:BF39"/>
    <mergeCell ref="BH37:BH39"/>
    <mergeCell ref="BJ37:BJ39"/>
    <mergeCell ref="BL37:BL39"/>
    <mergeCell ref="AR37:AR39"/>
    <mergeCell ref="AV37:AV39"/>
    <mergeCell ref="AV41:AV43"/>
    <mergeCell ref="BP49:BP51"/>
    <mergeCell ref="BR49:BR51"/>
    <mergeCell ref="BT49:BT51"/>
    <mergeCell ref="BP41:BP43"/>
    <mergeCell ref="AN37:AN39"/>
    <mergeCell ref="AP37:AP39"/>
    <mergeCell ref="AR61:AR63"/>
    <mergeCell ref="AV61:AV63"/>
    <mergeCell ref="AT61:AT63"/>
    <mergeCell ref="BR57:BR59"/>
    <mergeCell ref="BT57:BT59"/>
    <mergeCell ref="BV57:BV59"/>
    <mergeCell ref="BX57:BX59"/>
    <mergeCell ref="AA49:AA51"/>
    <mergeCell ref="AD49:AD51"/>
    <mergeCell ref="AD53:AD55"/>
    <mergeCell ref="AD57:AD59"/>
    <mergeCell ref="BV53:BV55"/>
    <mergeCell ref="BX53:BX55"/>
    <mergeCell ref="BF53:BF55"/>
    <mergeCell ref="BH53:BH55"/>
    <mergeCell ref="BJ53:BJ55"/>
    <mergeCell ref="BL53:BL55"/>
    <mergeCell ref="AV53:AV55"/>
    <mergeCell ref="AH61:AH63"/>
    <mergeCell ref="AJ61:AJ63"/>
    <mergeCell ref="AL61:AL63"/>
    <mergeCell ref="AN61:AN63"/>
    <mergeCell ref="AP61:AP63"/>
    <mergeCell ref="AF57:AF59"/>
    <mergeCell ref="AH57:AH59"/>
    <mergeCell ref="AJ57:AJ59"/>
    <mergeCell ref="AL57:AL59"/>
    <mergeCell ref="AN57:AN59"/>
    <mergeCell ref="AP57:AP59"/>
    <mergeCell ref="AH53:AH55"/>
    <mergeCell ref="AJ53:AJ55"/>
    <mergeCell ref="BV49:BV51"/>
    <mergeCell ref="AD89:AD91"/>
    <mergeCell ref="AV89:AV91"/>
    <mergeCell ref="BV81:BV83"/>
    <mergeCell ref="BX81:BX83"/>
    <mergeCell ref="BF81:BF83"/>
    <mergeCell ref="BH81:BH83"/>
    <mergeCell ref="BJ81:BJ83"/>
    <mergeCell ref="AF81:AF83"/>
    <mergeCell ref="AH81:AH83"/>
    <mergeCell ref="AJ81:AJ83"/>
    <mergeCell ref="AN81:AN83"/>
    <mergeCell ref="BR77:BR79"/>
    <mergeCell ref="BT77:BT79"/>
    <mergeCell ref="BV77:BV79"/>
    <mergeCell ref="BX77:BX79"/>
    <mergeCell ref="AF77:AF79"/>
    <mergeCell ref="AH77:AH79"/>
    <mergeCell ref="AJ77:AJ79"/>
    <mergeCell ref="AL77:AL79"/>
    <mergeCell ref="AF89:AF91"/>
    <mergeCell ref="AH89:AH91"/>
    <mergeCell ref="AJ89:AJ91"/>
    <mergeCell ref="AN89:AN91"/>
    <mergeCell ref="AP89:AP91"/>
    <mergeCell ref="AR89:AR91"/>
    <mergeCell ref="AP81:AP83"/>
    <mergeCell ref="AR81:AR83"/>
    <mergeCell ref="AV81:AV83"/>
    <mergeCell ref="AF85:AF87"/>
    <mergeCell ref="AH85:AH87"/>
    <mergeCell ref="AJ85:AJ87"/>
    <mergeCell ref="AN85:AN87"/>
    <mergeCell ref="BV97:BV99"/>
    <mergeCell ref="BX97:BX99"/>
    <mergeCell ref="AX97:AX99"/>
    <mergeCell ref="BD97:BD99"/>
    <mergeCell ref="AD97:AD99"/>
    <mergeCell ref="AF97:AF99"/>
    <mergeCell ref="AH97:AH99"/>
    <mergeCell ref="AJ97:AJ99"/>
    <mergeCell ref="BF93:BF95"/>
    <mergeCell ref="BH93:BH95"/>
    <mergeCell ref="BJ93:BJ95"/>
    <mergeCell ref="BN93:BN95"/>
    <mergeCell ref="AD93:AD95"/>
    <mergeCell ref="AF93:AF95"/>
    <mergeCell ref="AH93:AH95"/>
    <mergeCell ref="AJ93:AJ95"/>
    <mergeCell ref="BT101:BT103"/>
    <mergeCell ref="BP93:BP95"/>
    <mergeCell ref="BR93:BR95"/>
    <mergeCell ref="BT93:BT95"/>
    <mergeCell ref="BF97:BF99"/>
    <mergeCell ref="BH97:BH99"/>
    <mergeCell ref="BJ97:BJ99"/>
    <mergeCell ref="BN97:BN99"/>
    <mergeCell ref="BP97:BP99"/>
    <mergeCell ref="BR97:BR99"/>
    <mergeCell ref="BT97:BT99"/>
    <mergeCell ref="P153:P155"/>
    <mergeCell ref="P157:P159"/>
    <mergeCell ref="BP113:BP115"/>
    <mergeCell ref="BR113:BR115"/>
    <mergeCell ref="BF113:BF115"/>
    <mergeCell ref="BH113:BH115"/>
    <mergeCell ref="BJ113:BJ115"/>
    <mergeCell ref="BR109:BR111"/>
    <mergeCell ref="BF109:BF111"/>
    <mergeCell ref="BH109:BH111"/>
    <mergeCell ref="BJ109:BJ111"/>
    <mergeCell ref="BP109:BP111"/>
    <mergeCell ref="AF109:AF111"/>
    <mergeCell ref="AH109:AH111"/>
    <mergeCell ref="AJ109:AJ111"/>
    <mergeCell ref="AP109:AP111"/>
    <mergeCell ref="BD101:BD103"/>
    <mergeCell ref="BF101:BF103"/>
    <mergeCell ref="BH101:BH103"/>
    <mergeCell ref="BJ101:BJ103"/>
    <mergeCell ref="BN101:BN103"/>
    <mergeCell ref="BP101:BP103"/>
    <mergeCell ref="BR101:BR103"/>
    <mergeCell ref="BF105:BF107"/>
    <mergeCell ref="BH105:BH107"/>
    <mergeCell ref="BJ105:BJ107"/>
    <mergeCell ref="BN105:BN107"/>
    <mergeCell ref="BP105:BP107"/>
    <mergeCell ref="BR105:BR107"/>
    <mergeCell ref="AD101:AD103"/>
    <mergeCell ref="AF101:AF103"/>
    <mergeCell ref="AH101:AH103"/>
    <mergeCell ref="N25:N27"/>
    <mergeCell ref="N29:N31"/>
    <mergeCell ref="AR217:AR219"/>
    <mergeCell ref="BR217:BR219"/>
    <mergeCell ref="AR213:AR215"/>
    <mergeCell ref="BR213:BR215"/>
    <mergeCell ref="AR205:AR207"/>
    <mergeCell ref="AR209:AR211"/>
    <mergeCell ref="N157:N159"/>
    <mergeCell ref="D157:D159"/>
    <mergeCell ref="AF157:AF159"/>
    <mergeCell ref="AP157:AP159"/>
    <mergeCell ref="N129:N131"/>
    <mergeCell ref="BF153:BF155"/>
    <mergeCell ref="BP153:BP155"/>
    <mergeCell ref="N125:N127"/>
    <mergeCell ref="BF141:BF143"/>
    <mergeCell ref="BP141:BP143"/>
    <mergeCell ref="BR141:BR143"/>
    <mergeCell ref="AF133:AF135"/>
    <mergeCell ref="AH133:AH135"/>
    <mergeCell ref="AJ133:AJ135"/>
    <mergeCell ref="AP133:AP135"/>
    <mergeCell ref="BD129:BD131"/>
    <mergeCell ref="N185:N187"/>
    <mergeCell ref="P173:P175"/>
    <mergeCell ref="P177:P179"/>
    <mergeCell ref="P181:P183"/>
    <mergeCell ref="P185:P187"/>
    <mergeCell ref="P189:P191"/>
    <mergeCell ref="P145:P147"/>
    <mergeCell ref="P149:P151"/>
    <mergeCell ref="N169:N171"/>
    <mergeCell ref="N173:N175"/>
    <mergeCell ref="N177:N179"/>
    <mergeCell ref="N181:N183"/>
    <mergeCell ref="N133:N135"/>
    <mergeCell ref="N137:N139"/>
    <mergeCell ref="N141:N143"/>
    <mergeCell ref="N145:N147"/>
    <mergeCell ref="N149:N151"/>
    <mergeCell ref="N153:N155"/>
    <mergeCell ref="N101:N103"/>
    <mergeCell ref="N105:N107"/>
    <mergeCell ref="N109:N111"/>
    <mergeCell ref="N113:N115"/>
    <mergeCell ref="N117:N119"/>
    <mergeCell ref="N121:N123"/>
    <mergeCell ref="N77:N79"/>
    <mergeCell ref="N81:N83"/>
    <mergeCell ref="N85:N87"/>
    <mergeCell ref="N89:N91"/>
    <mergeCell ref="N93:N95"/>
    <mergeCell ref="N97:N99"/>
    <mergeCell ref="P49:P51"/>
    <mergeCell ref="P53:P55"/>
    <mergeCell ref="P57:P59"/>
    <mergeCell ref="P61:P63"/>
    <mergeCell ref="P65:P67"/>
    <mergeCell ref="P69:P71"/>
    <mergeCell ref="P13:P15"/>
    <mergeCell ref="P17:P19"/>
    <mergeCell ref="P21:P23"/>
    <mergeCell ref="P25:P27"/>
    <mergeCell ref="P29:P31"/>
    <mergeCell ref="P33:P35"/>
    <mergeCell ref="P37:P39"/>
    <mergeCell ref="P41:P43"/>
    <mergeCell ref="P45:P47"/>
    <mergeCell ref="N161:N163"/>
    <mergeCell ref="N165:N167"/>
    <mergeCell ref="P97:P99"/>
    <mergeCell ref="N53:N55"/>
    <mergeCell ref="N57:N59"/>
    <mergeCell ref="N61:N63"/>
    <mergeCell ref="N65:N67"/>
    <mergeCell ref="N69:N71"/>
    <mergeCell ref="N73:N75"/>
    <mergeCell ref="N33:N35"/>
    <mergeCell ref="N37:N39"/>
    <mergeCell ref="N41:N43"/>
    <mergeCell ref="N45:N47"/>
    <mergeCell ref="N49:N51"/>
    <mergeCell ref="N13:N15"/>
    <mergeCell ref="N17:N19"/>
    <mergeCell ref="N21:N23"/>
    <mergeCell ref="L101:L103"/>
    <mergeCell ref="L105:L107"/>
    <mergeCell ref="L73:L75"/>
    <mergeCell ref="L77:L79"/>
    <mergeCell ref="L81:L83"/>
    <mergeCell ref="L85:L87"/>
    <mergeCell ref="L89:L91"/>
    <mergeCell ref="L93:L95"/>
    <mergeCell ref="P101:P103"/>
    <mergeCell ref="P105:P107"/>
    <mergeCell ref="P109:P111"/>
    <mergeCell ref="P113:P115"/>
    <mergeCell ref="P117:P119"/>
    <mergeCell ref="P73:P75"/>
    <mergeCell ref="P77:P79"/>
    <mergeCell ref="P81:P83"/>
    <mergeCell ref="P85:P87"/>
    <mergeCell ref="P89:P91"/>
    <mergeCell ref="P93:P95"/>
    <mergeCell ref="L49:L51"/>
    <mergeCell ref="L53:L55"/>
    <mergeCell ref="L57:L59"/>
    <mergeCell ref="L61:L63"/>
    <mergeCell ref="L65:L67"/>
    <mergeCell ref="L69:L71"/>
    <mergeCell ref="P217:P219"/>
    <mergeCell ref="L13:L15"/>
    <mergeCell ref="L17:L19"/>
    <mergeCell ref="L21:L23"/>
    <mergeCell ref="L25:L27"/>
    <mergeCell ref="L29:L31"/>
    <mergeCell ref="L33:L35"/>
    <mergeCell ref="L37:L39"/>
    <mergeCell ref="L41:L43"/>
    <mergeCell ref="L45:L47"/>
    <mergeCell ref="P193:P195"/>
    <mergeCell ref="P197:P199"/>
    <mergeCell ref="P201:P203"/>
    <mergeCell ref="P205:P207"/>
    <mergeCell ref="P209:P211"/>
    <mergeCell ref="P213:P215"/>
    <mergeCell ref="P169:P171"/>
    <mergeCell ref="P161:P163"/>
    <mergeCell ref="P165:P167"/>
    <mergeCell ref="P121:P123"/>
    <mergeCell ref="P125:P127"/>
    <mergeCell ref="P129:P131"/>
    <mergeCell ref="P133:P135"/>
    <mergeCell ref="P137:P139"/>
    <mergeCell ref="P141:P143"/>
    <mergeCell ref="L97:L99"/>
    <mergeCell ref="H53:H55"/>
    <mergeCell ref="H57:H59"/>
    <mergeCell ref="H13:H15"/>
    <mergeCell ref="H17:H19"/>
    <mergeCell ref="H21:H23"/>
    <mergeCell ref="H25:H27"/>
    <mergeCell ref="H29:H31"/>
    <mergeCell ref="H33:H35"/>
    <mergeCell ref="J57:J59"/>
    <mergeCell ref="J61:J63"/>
    <mergeCell ref="J65:J67"/>
    <mergeCell ref="J69:J71"/>
    <mergeCell ref="J73:J75"/>
    <mergeCell ref="J77:J79"/>
    <mergeCell ref="J33:J35"/>
    <mergeCell ref="J37:J39"/>
    <mergeCell ref="J41:J43"/>
    <mergeCell ref="J45:J47"/>
    <mergeCell ref="J49:J51"/>
    <mergeCell ref="J53:J55"/>
    <mergeCell ref="J13:J15"/>
    <mergeCell ref="J17:J19"/>
    <mergeCell ref="J21:J23"/>
    <mergeCell ref="J25:J27"/>
    <mergeCell ref="J29:J31"/>
    <mergeCell ref="H133:H135"/>
    <mergeCell ref="H137:H139"/>
    <mergeCell ref="F13:F15"/>
    <mergeCell ref="F17:F19"/>
    <mergeCell ref="F21:F23"/>
    <mergeCell ref="F25:F27"/>
    <mergeCell ref="F29:F31"/>
    <mergeCell ref="F33:F35"/>
    <mergeCell ref="F37:F39"/>
    <mergeCell ref="F41:F43"/>
    <mergeCell ref="H109:H111"/>
    <mergeCell ref="H113:H115"/>
    <mergeCell ref="H117:H119"/>
    <mergeCell ref="H121:H123"/>
    <mergeCell ref="H125:H127"/>
    <mergeCell ref="H129:H131"/>
    <mergeCell ref="H85:H87"/>
    <mergeCell ref="H89:H91"/>
    <mergeCell ref="H93:H95"/>
    <mergeCell ref="H97:H99"/>
    <mergeCell ref="H101:H103"/>
    <mergeCell ref="H105:H107"/>
    <mergeCell ref="H61:H63"/>
    <mergeCell ref="H65:H67"/>
    <mergeCell ref="H69:H71"/>
    <mergeCell ref="H73:H75"/>
    <mergeCell ref="H77:H79"/>
    <mergeCell ref="H81:H83"/>
    <mergeCell ref="H37:H39"/>
    <mergeCell ref="H41:H43"/>
    <mergeCell ref="H45:H47"/>
    <mergeCell ref="H49:H51"/>
    <mergeCell ref="D53:D55"/>
    <mergeCell ref="D57:D59"/>
    <mergeCell ref="D13:D15"/>
    <mergeCell ref="D17:D19"/>
    <mergeCell ref="D21:D23"/>
    <mergeCell ref="D25:D27"/>
    <mergeCell ref="D29:D31"/>
    <mergeCell ref="D33:D35"/>
    <mergeCell ref="F117:F119"/>
    <mergeCell ref="F121:F123"/>
    <mergeCell ref="F125:F127"/>
    <mergeCell ref="F129:F131"/>
    <mergeCell ref="F133:F135"/>
    <mergeCell ref="F137:F139"/>
    <mergeCell ref="F93:F95"/>
    <mergeCell ref="F97:F99"/>
    <mergeCell ref="F101:F103"/>
    <mergeCell ref="F105:F107"/>
    <mergeCell ref="F109:F111"/>
    <mergeCell ref="F113:F115"/>
    <mergeCell ref="F69:F71"/>
    <mergeCell ref="F73:F75"/>
    <mergeCell ref="F77:F79"/>
    <mergeCell ref="F81:F83"/>
    <mergeCell ref="F85:F87"/>
    <mergeCell ref="F89:F91"/>
    <mergeCell ref="F45:F47"/>
    <mergeCell ref="F49:F51"/>
    <mergeCell ref="F53:F55"/>
    <mergeCell ref="F57:F59"/>
    <mergeCell ref="F61:F63"/>
    <mergeCell ref="F65:F67"/>
    <mergeCell ref="B29:B31"/>
    <mergeCell ref="B33:B35"/>
    <mergeCell ref="B37:B39"/>
    <mergeCell ref="B41:B43"/>
    <mergeCell ref="D133:D135"/>
    <mergeCell ref="D137:D139"/>
    <mergeCell ref="D141:D143"/>
    <mergeCell ref="D145:D147"/>
    <mergeCell ref="D149:D151"/>
    <mergeCell ref="D153:D155"/>
    <mergeCell ref="D109:D111"/>
    <mergeCell ref="D113:D115"/>
    <mergeCell ref="D117:D119"/>
    <mergeCell ref="D121:D123"/>
    <mergeCell ref="D125:D127"/>
    <mergeCell ref="D129:D131"/>
    <mergeCell ref="D85:D87"/>
    <mergeCell ref="D89:D91"/>
    <mergeCell ref="D93:D95"/>
    <mergeCell ref="D97:D99"/>
    <mergeCell ref="D101:D103"/>
    <mergeCell ref="D105:D107"/>
    <mergeCell ref="D61:D63"/>
    <mergeCell ref="D65:D67"/>
    <mergeCell ref="D69:D71"/>
    <mergeCell ref="D73:D75"/>
    <mergeCell ref="D77:D79"/>
    <mergeCell ref="D81:D83"/>
    <mergeCell ref="D37:D39"/>
    <mergeCell ref="D41:D43"/>
    <mergeCell ref="D45:D47"/>
    <mergeCell ref="D49:D51"/>
    <mergeCell ref="S13:S15"/>
    <mergeCell ref="S17:S19"/>
    <mergeCell ref="S21:S23"/>
    <mergeCell ref="S25:S27"/>
    <mergeCell ref="S29:S31"/>
    <mergeCell ref="B117:B119"/>
    <mergeCell ref="B121:B123"/>
    <mergeCell ref="B125:B127"/>
    <mergeCell ref="B129:B131"/>
    <mergeCell ref="B133:B135"/>
    <mergeCell ref="B93:B95"/>
    <mergeCell ref="B97:B99"/>
    <mergeCell ref="B101:B103"/>
    <mergeCell ref="B105:B107"/>
    <mergeCell ref="B109:B111"/>
    <mergeCell ref="B113:B115"/>
    <mergeCell ref="B69:B71"/>
    <mergeCell ref="B73:B75"/>
    <mergeCell ref="B77:B79"/>
    <mergeCell ref="B81:B83"/>
    <mergeCell ref="B85:B87"/>
    <mergeCell ref="B89:B91"/>
    <mergeCell ref="B45:B47"/>
    <mergeCell ref="B49:B51"/>
    <mergeCell ref="B53:B55"/>
    <mergeCell ref="B57:B59"/>
    <mergeCell ref="B61:B63"/>
    <mergeCell ref="B65:B67"/>
    <mergeCell ref="B13:B15"/>
    <mergeCell ref="B17:B19"/>
    <mergeCell ref="B21:B23"/>
    <mergeCell ref="B25:B27"/>
    <mergeCell ref="S85:S87"/>
    <mergeCell ref="S89:S91"/>
    <mergeCell ref="S93:S95"/>
    <mergeCell ref="S97:S99"/>
    <mergeCell ref="S101:S103"/>
    <mergeCell ref="S61:S63"/>
    <mergeCell ref="S65:S67"/>
    <mergeCell ref="S69:S71"/>
    <mergeCell ref="S73:S75"/>
    <mergeCell ref="S77:S79"/>
    <mergeCell ref="S81:S83"/>
    <mergeCell ref="S37:S39"/>
    <mergeCell ref="S41:S43"/>
    <mergeCell ref="S45:S47"/>
    <mergeCell ref="S49:S51"/>
    <mergeCell ref="S53:S55"/>
    <mergeCell ref="S57:S59"/>
    <mergeCell ref="U97:U99"/>
    <mergeCell ref="U101:U103"/>
    <mergeCell ref="W13:W15"/>
    <mergeCell ref="W17:W19"/>
    <mergeCell ref="W21:W23"/>
    <mergeCell ref="W25:W27"/>
    <mergeCell ref="W29:W31"/>
    <mergeCell ref="W33:W35"/>
    <mergeCell ref="W37:W39"/>
    <mergeCell ref="W41:W43"/>
    <mergeCell ref="U73:U75"/>
    <mergeCell ref="U77:U79"/>
    <mergeCell ref="U81:U83"/>
    <mergeCell ref="U85:U87"/>
    <mergeCell ref="U89:U91"/>
    <mergeCell ref="U93:U95"/>
    <mergeCell ref="U49:U51"/>
    <mergeCell ref="U53:U55"/>
    <mergeCell ref="U57:U59"/>
    <mergeCell ref="U61:U63"/>
    <mergeCell ref="U65:U67"/>
    <mergeCell ref="U69:U71"/>
    <mergeCell ref="U13:U15"/>
    <mergeCell ref="U17:U19"/>
    <mergeCell ref="U21:U23"/>
    <mergeCell ref="U25:U27"/>
    <mergeCell ref="U29:U31"/>
    <mergeCell ref="U33:U35"/>
    <mergeCell ref="U37:U39"/>
    <mergeCell ref="U41:U43"/>
    <mergeCell ref="U45:U47"/>
    <mergeCell ref="W45:W47"/>
    <mergeCell ref="W97:W99"/>
    <mergeCell ref="W101:W103"/>
    <mergeCell ref="Y17:Y19"/>
    <mergeCell ref="Y21:Y23"/>
    <mergeCell ref="Y25:Y27"/>
    <mergeCell ref="Y29:Y31"/>
    <mergeCell ref="Y33:Y35"/>
    <mergeCell ref="Y37:Y39"/>
    <mergeCell ref="Y41:Y43"/>
    <mergeCell ref="Y45:Y47"/>
    <mergeCell ref="W73:W75"/>
    <mergeCell ref="W77:W79"/>
    <mergeCell ref="W81:W83"/>
    <mergeCell ref="W85:W87"/>
    <mergeCell ref="W89:W91"/>
    <mergeCell ref="W93:W95"/>
    <mergeCell ref="W49:W51"/>
    <mergeCell ref="W53:W55"/>
    <mergeCell ref="W57:W59"/>
    <mergeCell ref="W61:W63"/>
    <mergeCell ref="W65:W67"/>
    <mergeCell ref="W69:W71"/>
    <mergeCell ref="Y49:Y51"/>
    <mergeCell ref="AD81:AD83"/>
    <mergeCell ref="AD85:AD87"/>
    <mergeCell ref="AD25:AD27"/>
    <mergeCell ref="AD29:AD31"/>
    <mergeCell ref="AD33:AD35"/>
    <mergeCell ref="AD37:AD39"/>
    <mergeCell ref="AD41:AD43"/>
    <mergeCell ref="AF37:AF39"/>
    <mergeCell ref="AH37:AH39"/>
    <mergeCell ref="AJ37:AJ39"/>
    <mergeCell ref="AL37:AL39"/>
    <mergeCell ref="AF61:AF63"/>
    <mergeCell ref="Y13:Y15"/>
    <mergeCell ref="AA13:AA15"/>
    <mergeCell ref="AA21:AA23"/>
    <mergeCell ref="AA25:AA27"/>
    <mergeCell ref="AA29:AA31"/>
    <mergeCell ref="AA33:AA35"/>
    <mergeCell ref="AA37:AA39"/>
    <mergeCell ref="AA41:AA43"/>
    <mergeCell ref="AA45:AA47"/>
    <mergeCell ref="AD61:AD63"/>
    <mergeCell ref="AD45:AD47"/>
    <mergeCell ref="AL53:AL55"/>
    <mergeCell ref="AN49:AN51"/>
    <mergeCell ref="AP49:AP51"/>
    <mergeCell ref="AR49:AR51"/>
    <mergeCell ref="AH45:AH47"/>
    <mergeCell ref="AJ45:AJ47"/>
    <mergeCell ref="AL45:AL47"/>
    <mergeCell ref="AN45:AN47"/>
    <mergeCell ref="AP45:AP47"/>
    <mergeCell ref="AR45:AR47"/>
    <mergeCell ref="AN41:AN43"/>
    <mergeCell ref="AP41:AP43"/>
    <mergeCell ref="AR41:AR43"/>
    <mergeCell ref="AD129:AD131"/>
    <mergeCell ref="AD133:AD135"/>
    <mergeCell ref="AF13:AF15"/>
    <mergeCell ref="AH13:AH15"/>
    <mergeCell ref="AJ13:AJ15"/>
    <mergeCell ref="AL13:AL15"/>
    <mergeCell ref="AF17:AF19"/>
    <mergeCell ref="AH17:AH19"/>
    <mergeCell ref="AJ17:AJ19"/>
    <mergeCell ref="AL17:AL19"/>
    <mergeCell ref="AD105:AD107"/>
    <mergeCell ref="AD109:AD111"/>
    <mergeCell ref="AD113:AD115"/>
    <mergeCell ref="AD117:AD119"/>
    <mergeCell ref="AD121:AD123"/>
    <mergeCell ref="AD125:AD127"/>
    <mergeCell ref="AD65:AD67"/>
    <mergeCell ref="AD69:AD71"/>
    <mergeCell ref="AD73:AD75"/>
    <mergeCell ref="AD77:AD79"/>
    <mergeCell ref="AT25:AT27"/>
    <mergeCell ref="AN73:AN75"/>
    <mergeCell ref="AP73:AP75"/>
    <mergeCell ref="AR73:AR75"/>
    <mergeCell ref="AV73:AV75"/>
    <mergeCell ref="AF69:AF71"/>
    <mergeCell ref="AH69:AH71"/>
    <mergeCell ref="AJ69:AJ71"/>
    <mergeCell ref="AL69:AL71"/>
    <mergeCell ref="AN69:AN71"/>
    <mergeCell ref="AP69:AP71"/>
    <mergeCell ref="AR69:AR71"/>
    <mergeCell ref="AV69:AV71"/>
    <mergeCell ref="AF65:AF67"/>
    <mergeCell ref="AH65:AH67"/>
    <mergeCell ref="AJ65:AJ67"/>
    <mergeCell ref="AL65:AL67"/>
    <mergeCell ref="AN65:AN67"/>
    <mergeCell ref="AP65:AP67"/>
    <mergeCell ref="AR65:AR67"/>
    <mergeCell ref="AV65:AV67"/>
    <mergeCell ref="AF73:AF75"/>
    <mergeCell ref="AH73:AH75"/>
    <mergeCell ref="AJ73:AJ75"/>
    <mergeCell ref="AL73:AL75"/>
    <mergeCell ref="AL25:AL27"/>
    <mergeCell ref="AN25:AN27"/>
    <mergeCell ref="AP25:AP27"/>
    <mergeCell ref="AF49:AF51"/>
    <mergeCell ref="AH49:AH51"/>
    <mergeCell ref="AJ49:AJ51"/>
    <mergeCell ref="AL49:AL51"/>
    <mergeCell ref="AN77:AN79"/>
    <mergeCell ref="AP77:AP79"/>
    <mergeCell ref="AR77:AR79"/>
    <mergeCell ref="AV77:AV79"/>
    <mergeCell ref="AF105:AF107"/>
    <mergeCell ref="AH105:AH107"/>
    <mergeCell ref="AJ105:AJ107"/>
    <mergeCell ref="AN105:AN107"/>
    <mergeCell ref="AP105:AP107"/>
    <mergeCell ref="AR105:AR107"/>
    <mergeCell ref="AN101:AN103"/>
    <mergeCell ref="AP101:AP103"/>
    <mergeCell ref="AR101:AR103"/>
    <mergeCell ref="AV101:AV103"/>
    <mergeCell ref="AN97:AN99"/>
    <mergeCell ref="AP97:AP99"/>
    <mergeCell ref="AR97:AR99"/>
    <mergeCell ref="AV97:AV99"/>
    <mergeCell ref="AN93:AN95"/>
    <mergeCell ref="AP93:AP95"/>
    <mergeCell ref="AR93:AR95"/>
    <mergeCell ref="AV93:AV95"/>
    <mergeCell ref="AJ101:AJ103"/>
    <mergeCell ref="AF125:AF127"/>
    <mergeCell ref="AH125:AH127"/>
    <mergeCell ref="AJ125:AJ127"/>
    <mergeCell ref="AP125:AP127"/>
    <mergeCell ref="AR125:AR127"/>
    <mergeCell ref="AF129:AF131"/>
    <mergeCell ref="AH129:AH131"/>
    <mergeCell ref="AJ129:AJ131"/>
    <mergeCell ref="AP129:AP131"/>
    <mergeCell ref="AR129:AR131"/>
    <mergeCell ref="AR117:AR119"/>
    <mergeCell ref="AF121:AF123"/>
    <mergeCell ref="AH121:AH123"/>
    <mergeCell ref="AJ121:AJ123"/>
    <mergeCell ref="AP121:AP123"/>
    <mergeCell ref="AR121:AR123"/>
    <mergeCell ref="AR109:AR111"/>
    <mergeCell ref="AF113:AF115"/>
    <mergeCell ref="AH113:AH115"/>
    <mergeCell ref="AJ113:AJ115"/>
    <mergeCell ref="AP113:AP115"/>
    <mergeCell ref="AR113:AR115"/>
    <mergeCell ref="AF117:AF119"/>
    <mergeCell ref="AH117:AH119"/>
    <mergeCell ref="AJ117:AJ119"/>
    <mergeCell ref="AP117:AP119"/>
    <mergeCell ref="AF149:AF151"/>
    <mergeCell ref="AP149:AP151"/>
    <mergeCell ref="AR149:AR151"/>
    <mergeCell ref="AF153:AF155"/>
    <mergeCell ref="AP153:AP155"/>
    <mergeCell ref="AR153:AR155"/>
    <mergeCell ref="AF141:AF143"/>
    <mergeCell ref="AP141:AP143"/>
    <mergeCell ref="AR141:AR143"/>
    <mergeCell ref="AF145:AF147"/>
    <mergeCell ref="AP145:AP147"/>
    <mergeCell ref="AR145:AR147"/>
    <mergeCell ref="AR133:AR135"/>
    <mergeCell ref="AF137:AF139"/>
    <mergeCell ref="AH137:AH139"/>
    <mergeCell ref="AJ137:AJ139"/>
    <mergeCell ref="AP137:AP139"/>
    <mergeCell ref="AR137:AR139"/>
    <mergeCell ref="AR189:AR191"/>
    <mergeCell ref="AR193:AR195"/>
    <mergeCell ref="AR197:AR199"/>
    <mergeCell ref="AR201:AR203"/>
    <mergeCell ref="AP173:AP175"/>
    <mergeCell ref="AR173:AR175"/>
    <mergeCell ref="AP177:AP179"/>
    <mergeCell ref="AR177:AR179"/>
    <mergeCell ref="AP181:AP183"/>
    <mergeCell ref="AR181:AR183"/>
    <mergeCell ref="AR157:AR159"/>
    <mergeCell ref="AP161:AP163"/>
    <mergeCell ref="AR161:AR163"/>
    <mergeCell ref="AP165:AP167"/>
    <mergeCell ref="AR165:AR167"/>
    <mergeCell ref="AP169:AP171"/>
    <mergeCell ref="AR169:AR171"/>
    <mergeCell ref="AZ29:AZ31"/>
    <mergeCell ref="AZ33:AZ35"/>
    <mergeCell ref="AP185:AP187"/>
    <mergeCell ref="AR185:AR187"/>
    <mergeCell ref="AR85:AR87"/>
    <mergeCell ref="AV85:AV87"/>
    <mergeCell ref="AR57:AR59"/>
    <mergeCell ref="AV57:AV59"/>
    <mergeCell ref="AR53:AR55"/>
    <mergeCell ref="AV45:AV47"/>
    <mergeCell ref="AX29:AX31"/>
    <mergeCell ref="AX33:AX35"/>
    <mergeCell ref="AX37:AX39"/>
    <mergeCell ref="AX41:AX43"/>
    <mergeCell ref="AX45:AX47"/>
    <mergeCell ref="AT89:AT91"/>
    <mergeCell ref="AT93:AT95"/>
    <mergeCell ref="AT97:AT99"/>
    <mergeCell ref="AT101:AT103"/>
    <mergeCell ref="AT65:AT67"/>
    <mergeCell ref="AT69:AT71"/>
    <mergeCell ref="AT73:AT75"/>
    <mergeCell ref="AT77:AT79"/>
    <mergeCell ref="AT81:AT83"/>
    <mergeCell ref="AT85:AT87"/>
    <mergeCell ref="AT37:AT39"/>
    <mergeCell ref="AT41:AT43"/>
    <mergeCell ref="AT45:AT47"/>
    <mergeCell ref="AT49:AT51"/>
    <mergeCell ref="AT53:AT55"/>
    <mergeCell ref="AT57:AT59"/>
    <mergeCell ref="AP85:AP87"/>
    <mergeCell ref="BD57:BD59"/>
    <mergeCell ref="BD61:BD63"/>
    <mergeCell ref="BD65:BD67"/>
    <mergeCell ref="BD69:BD71"/>
    <mergeCell ref="AX101:AX103"/>
    <mergeCell ref="BD13:BD15"/>
    <mergeCell ref="BD17:BD19"/>
    <mergeCell ref="BD21:BD23"/>
    <mergeCell ref="BD25:BD27"/>
    <mergeCell ref="BD29:BD31"/>
    <mergeCell ref="BD33:BD35"/>
    <mergeCell ref="BD37:BD39"/>
    <mergeCell ref="BD41:BD43"/>
    <mergeCell ref="BD45:BD47"/>
    <mergeCell ref="AX73:AX75"/>
    <mergeCell ref="AX77:AX79"/>
    <mergeCell ref="AX81:AX83"/>
    <mergeCell ref="AX85:AX87"/>
    <mergeCell ref="AX89:AX91"/>
    <mergeCell ref="AX93:AX95"/>
    <mergeCell ref="AX49:AX51"/>
    <mergeCell ref="AX53:AX55"/>
    <mergeCell ref="AX57:AX59"/>
    <mergeCell ref="AX61:AX63"/>
    <mergeCell ref="AX65:AX67"/>
    <mergeCell ref="AX69:AX71"/>
    <mergeCell ref="AX13:AX15"/>
    <mergeCell ref="AX17:AX19"/>
    <mergeCell ref="AX21:AX23"/>
    <mergeCell ref="AX25:AX27"/>
    <mergeCell ref="BB49:BB51"/>
    <mergeCell ref="AZ25:AZ27"/>
    <mergeCell ref="BD133:BD135"/>
    <mergeCell ref="BF13:BF15"/>
    <mergeCell ref="BH13:BH15"/>
    <mergeCell ref="BJ13:BJ15"/>
    <mergeCell ref="BL13:BL15"/>
    <mergeCell ref="BN13:BN15"/>
    <mergeCell ref="BF17:BF19"/>
    <mergeCell ref="BH17:BH19"/>
    <mergeCell ref="BJ17:BJ19"/>
    <mergeCell ref="BL17:BL19"/>
    <mergeCell ref="BD105:BD107"/>
    <mergeCell ref="BD109:BD111"/>
    <mergeCell ref="BD113:BD115"/>
    <mergeCell ref="BD117:BD119"/>
    <mergeCell ref="BD121:BD123"/>
    <mergeCell ref="BD125:BD127"/>
    <mergeCell ref="BD73:BD75"/>
    <mergeCell ref="BD77:BD79"/>
    <mergeCell ref="BD81:BD83"/>
    <mergeCell ref="BD85:BD87"/>
    <mergeCell ref="BD89:BD91"/>
    <mergeCell ref="BD93:BD95"/>
    <mergeCell ref="BH33:BH35"/>
    <mergeCell ref="BF49:BF51"/>
    <mergeCell ref="BH49:BH51"/>
    <mergeCell ref="BJ49:BJ51"/>
    <mergeCell ref="BL49:BL51"/>
    <mergeCell ref="BN49:BN51"/>
    <mergeCell ref="BN41:BN43"/>
    <mergeCell ref="BN61:BN63"/>
    <mergeCell ref="BN73:BN75"/>
    <mergeCell ref="BF125:BF127"/>
    <mergeCell ref="BR25:BR27"/>
    <mergeCell ref="BT25:BT27"/>
    <mergeCell ref="BF29:BF31"/>
    <mergeCell ref="BH29:BH31"/>
    <mergeCell ref="BJ29:BJ31"/>
    <mergeCell ref="BL29:BL31"/>
    <mergeCell ref="BN29:BN31"/>
    <mergeCell ref="BP29:BP31"/>
    <mergeCell ref="BR29:BR31"/>
    <mergeCell ref="BT29:BT31"/>
    <mergeCell ref="BF25:BF27"/>
    <mergeCell ref="BH25:BH27"/>
    <mergeCell ref="BJ25:BJ27"/>
    <mergeCell ref="BL25:BL27"/>
    <mergeCell ref="BN25:BN27"/>
    <mergeCell ref="BP25:BP27"/>
    <mergeCell ref="BR45:BR47"/>
    <mergeCell ref="BT45:BT47"/>
    <mergeCell ref="BF45:BF47"/>
    <mergeCell ref="BH45:BH47"/>
    <mergeCell ref="BJ45:BJ47"/>
    <mergeCell ref="BL45:BL47"/>
    <mergeCell ref="BN45:BN47"/>
    <mergeCell ref="BP45:BP47"/>
    <mergeCell ref="BN37:BN39"/>
    <mergeCell ref="BP37:BP39"/>
    <mergeCell ref="BR37:BR39"/>
    <mergeCell ref="BT37:BT39"/>
    <mergeCell ref="BF41:BF43"/>
    <mergeCell ref="BH41:BH43"/>
    <mergeCell ref="BJ41:BJ43"/>
    <mergeCell ref="BL41:BL43"/>
    <mergeCell ref="BP61:BP63"/>
    <mergeCell ref="BR61:BR63"/>
    <mergeCell ref="BT61:BT63"/>
    <mergeCell ref="BF65:BF67"/>
    <mergeCell ref="BH65:BH67"/>
    <mergeCell ref="BJ65:BJ67"/>
    <mergeCell ref="BL65:BL67"/>
    <mergeCell ref="BN65:BN67"/>
    <mergeCell ref="BP65:BP67"/>
    <mergeCell ref="BN53:BN55"/>
    <mergeCell ref="BP53:BP55"/>
    <mergeCell ref="BR53:BR55"/>
    <mergeCell ref="BT53:BT55"/>
    <mergeCell ref="BF57:BF59"/>
    <mergeCell ref="BH57:BH59"/>
    <mergeCell ref="BJ57:BJ59"/>
    <mergeCell ref="BL57:BL59"/>
    <mergeCell ref="BN57:BN59"/>
    <mergeCell ref="BP57:BP59"/>
    <mergeCell ref="BF61:BF63"/>
    <mergeCell ref="BH61:BH63"/>
    <mergeCell ref="BJ61:BJ63"/>
    <mergeCell ref="BL61:BL63"/>
    <mergeCell ref="BP73:BP75"/>
    <mergeCell ref="BR73:BR75"/>
    <mergeCell ref="BT73:BT75"/>
    <mergeCell ref="BF77:BF79"/>
    <mergeCell ref="BH77:BH79"/>
    <mergeCell ref="BJ77:BJ79"/>
    <mergeCell ref="BL77:BL79"/>
    <mergeCell ref="BN77:BN79"/>
    <mergeCell ref="BP77:BP79"/>
    <mergeCell ref="BR65:BR67"/>
    <mergeCell ref="BT65:BT67"/>
    <mergeCell ref="BF69:BF71"/>
    <mergeCell ref="BH69:BH71"/>
    <mergeCell ref="BJ69:BJ71"/>
    <mergeCell ref="BL69:BL71"/>
    <mergeCell ref="BN69:BN71"/>
    <mergeCell ref="BP69:BP71"/>
    <mergeCell ref="BR69:BR71"/>
    <mergeCell ref="BT69:BT71"/>
    <mergeCell ref="BF73:BF75"/>
    <mergeCell ref="BH73:BH75"/>
    <mergeCell ref="BJ73:BJ75"/>
    <mergeCell ref="BL73:BL75"/>
    <mergeCell ref="BT85:BT87"/>
    <mergeCell ref="BF89:BF91"/>
    <mergeCell ref="BH89:BH91"/>
    <mergeCell ref="BJ89:BJ91"/>
    <mergeCell ref="BN89:BN91"/>
    <mergeCell ref="BP89:BP91"/>
    <mergeCell ref="BR89:BR91"/>
    <mergeCell ref="BT89:BT91"/>
    <mergeCell ref="BN81:BN83"/>
    <mergeCell ref="BP81:BP83"/>
    <mergeCell ref="BR81:BR83"/>
    <mergeCell ref="BT81:BT83"/>
    <mergeCell ref="BF85:BF87"/>
    <mergeCell ref="BH85:BH87"/>
    <mergeCell ref="BJ85:BJ87"/>
    <mergeCell ref="BN85:BN87"/>
    <mergeCell ref="BP85:BP87"/>
    <mergeCell ref="BR85:BR87"/>
    <mergeCell ref="BH125:BH127"/>
    <mergeCell ref="BJ125:BJ127"/>
    <mergeCell ref="BP125:BP127"/>
    <mergeCell ref="BR125:BR127"/>
    <mergeCell ref="BF129:BF131"/>
    <mergeCell ref="BH129:BH131"/>
    <mergeCell ref="BJ129:BJ131"/>
    <mergeCell ref="BP129:BP131"/>
    <mergeCell ref="BR129:BR131"/>
    <mergeCell ref="BR117:BR119"/>
    <mergeCell ref="BF121:BF123"/>
    <mergeCell ref="BH121:BH123"/>
    <mergeCell ref="BJ121:BJ123"/>
    <mergeCell ref="BP121:BP123"/>
    <mergeCell ref="BR121:BR123"/>
    <mergeCell ref="BF117:BF119"/>
    <mergeCell ref="BH117:BH119"/>
    <mergeCell ref="BJ117:BJ119"/>
    <mergeCell ref="BP117:BP119"/>
    <mergeCell ref="BX13:BX15"/>
    <mergeCell ref="BV17:BV19"/>
    <mergeCell ref="BX17:BX19"/>
    <mergeCell ref="BV21:BV23"/>
    <mergeCell ref="BX21:BX23"/>
    <mergeCell ref="BV25:BV27"/>
    <mergeCell ref="BX25:BX27"/>
    <mergeCell ref="BR189:BR191"/>
    <mergeCell ref="BR193:BR195"/>
    <mergeCell ref="BR197:BR199"/>
    <mergeCell ref="BR201:BR203"/>
    <mergeCell ref="BR205:BR207"/>
    <mergeCell ref="BR209:BR211"/>
    <mergeCell ref="BP177:BP179"/>
    <mergeCell ref="BR177:BR179"/>
    <mergeCell ref="BP181:BP183"/>
    <mergeCell ref="BR181:BR183"/>
    <mergeCell ref="BP185:BP187"/>
    <mergeCell ref="BR185:BR187"/>
    <mergeCell ref="BP165:BP167"/>
    <mergeCell ref="BR165:BR167"/>
    <mergeCell ref="BP169:BP171"/>
    <mergeCell ref="BR169:BR171"/>
    <mergeCell ref="BP173:BP175"/>
    <mergeCell ref="BR173:BR175"/>
    <mergeCell ref="BR153:BR155"/>
    <mergeCell ref="BP157:BP159"/>
    <mergeCell ref="BR157:BR159"/>
    <mergeCell ref="BP161:BP163"/>
    <mergeCell ref="BR161:BR163"/>
    <mergeCell ref="BP145:BP147"/>
    <mergeCell ref="BR145:BR147"/>
    <mergeCell ref="BZ17:BZ19"/>
    <mergeCell ref="BZ21:BZ23"/>
    <mergeCell ref="CB21:CB23"/>
    <mergeCell ref="BZ25:BZ27"/>
    <mergeCell ref="CB25:CB27"/>
    <mergeCell ref="BZ29:BZ31"/>
    <mergeCell ref="BV85:BV87"/>
    <mergeCell ref="BX85:BX87"/>
    <mergeCell ref="BV89:BV91"/>
    <mergeCell ref="BX89:BX91"/>
    <mergeCell ref="BV93:BV95"/>
    <mergeCell ref="BX93:BX95"/>
    <mergeCell ref="BV65:BV67"/>
    <mergeCell ref="BX65:BX67"/>
    <mergeCell ref="BV69:BV71"/>
    <mergeCell ref="BX69:BX71"/>
    <mergeCell ref="BV73:BV75"/>
    <mergeCell ref="BX73:BX75"/>
    <mergeCell ref="BV37:BV39"/>
    <mergeCell ref="BX37:BX39"/>
    <mergeCell ref="BV41:BV43"/>
    <mergeCell ref="BX41:BX43"/>
    <mergeCell ref="BV45:BV47"/>
    <mergeCell ref="BX45:BX47"/>
    <mergeCell ref="BV61:BV63"/>
    <mergeCell ref="BX61:BX63"/>
    <mergeCell ref="BV33:BV35"/>
    <mergeCell ref="BX33:BX35"/>
    <mergeCell ref="BZ33:BZ35"/>
    <mergeCell ref="BV29:BV31"/>
    <mergeCell ref="BX29:BX31"/>
    <mergeCell ref="CB29:CB31"/>
    <mergeCell ref="BR221:BR223"/>
    <mergeCell ref="AR221:AR223"/>
    <mergeCell ref="BB25:BB27"/>
    <mergeCell ref="BB29:BB31"/>
    <mergeCell ref="BB33:BB35"/>
    <mergeCell ref="BB37:BB39"/>
    <mergeCell ref="BB41:BB43"/>
    <mergeCell ref="BB45:BB47"/>
    <mergeCell ref="CB33:CB35"/>
    <mergeCell ref="BZ37:BZ39"/>
    <mergeCell ref="CB37:CB39"/>
    <mergeCell ref="BZ41:BZ43"/>
    <mergeCell ref="CB41:CB43"/>
    <mergeCell ref="BZ45:BZ47"/>
    <mergeCell ref="CB45:CB47"/>
    <mergeCell ref="BV101:BV103"/>
    <mergeCell ref="BX101:BX103"/>
    <mergeCell ref="BF157:BF159"/>
    <mergeCell ref="BF145:BF147"/>
    <mergeCell ref="BF149:BF151"/>
    <mergeCell ref="BP149:BP151"/>
    <mergeCell ref="BR149:BR151"/>
    <mergeCell ref="BF133:BF135"/>
    <mergeCell ref="BH133:BH135"/>
    <mergeCell ref="BJ133:BJ135"/>
    <mergeCell ref="BP133:BP135"/>
    <mergeCell ref="BR133:BR135"/>
    <mergeCell ref="BF137:BF139"/>
    <mergeCell ref="BH137:BH139"/>
    <mergeCell ref="BJ137:BJ139"/>
    <mergeCell ref="BP137:BP139"/>
    <mergeCell ref="BR137:BR139"/>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C6364-7735-48D6-BD5B-A42DBDE04728}">
  <dimension ref="A1:AL266"/>
  <sheetViews>
    <sheetView zoomScaleNormal="100" workbookViewId="0">
      <selection activeCell="B2" sqref="B2:N2"/>
    </sheetView>
  </sheetViews>
  <sheetFormatPr baseColWidth="10" defaultRowHeight="15.75" x14ac:dyDescent="0.25"/>
  <cols>
    <col min="1" max="1" width="6.625" style="305" customWidth="1"/>
    <col min="2" max="2" width="93.625" style="305" customWidth="1"/>
    <col min="3" max="16" width="10.5" style="306" customWidth="1"/>
    <col min="17" max="17" width="90.625" style="306" customWidth="1"/>
    <col min="18" max="29" width="10.5" style="306" customWidth="1"/>
    <col min="30" max="16384" width="11" style="305"/>
  </cols>
  <sheetData>
    <row r="1" spans="1:38" ht="23.25" customHeight="1" x14ac:dyDescent="0.25">
      <c r="AB1" s="309"/>
      <c r="AC1" s="309"/>
      <c r="AD1" s="309"/>
      <c r="AE1" s="309"/>
      <c r="AF1" s="309"/>
      <c r="AG1" s="309"/>
      <c r="AH1" s="309"/>
      <c r="AI1" s="309"/>
      <c r="AJ1" s="309"/>
      <c r="AK1" s="309"/>
      <c r="AL1" s="609">
        <v>1</v>
      </c>
    </row>
    <row r="2" spans="1:38" ht="33" customHeight="1" x14ac:dyDescent="0.25">
      <c r="A2" s="326"/>
      <c r="B2" s="1749" t="s">
        <v>5210</v>
      </c>
      <c r="C2" s="1750"/>
      <c r="D2" s="1750"/>
      <c r="E2" s="1750"/>
      <c r="F2" s="1750"/>
      <c r="G2" s="1750"/>
      <c r="H2" s="1750"/>
      <c r="I2" s="1750"/>
      <c r="J2" s="1750"/>
      <c r="K2" s="1750"/>
      <c r="L2" s="1750"/>
      <c r="M2" s="1750"/>
      <c r="N2" s="1750"/>
      <c r="O2" s="587"/>
      <c r="P2" s="326"/>
      <c r="Q2" s="326"/>
      <c r="R2" s="326"/>
      <c r="S2" s="326"/>
      <c r="T2" s="326"/>
      <c r="U2" s="326"/>
      <c r="V2" s="326"/>
      <c r="W2" s="326"/>
      <c r="X2" s="326"/>
      <c r="Y2" s="326"/>
      <c r="Z2" s="326"/>
      <c r="AA2" s="326"/>
      <c r="AB2" s="309"/>
      <c r="AC2" s="309"/>
      <c r="AD2" s="309"/>
      <c r="AE2" s="309"/>
      <c r="AF2" s="309"/>
      <c r="AG2" s="309"/>
      <c r="AH2" s="309"/>
      <c r="AI2" s="309"/>
      <c r="AJ2" s="309"/>
      <c r="AK2" s="309"/>
      <c r="AL2" s="609">
        <v>1</v>
      </c>
    </row>
    <row r="3" spans="1:38" ht="29.25" customHeight="1" x14ac:dyDescent="0.25">
      <c r="A3" s="326"/>
      <c r="B3" s="326"/>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09"/>
      <c r="AC3" s="309"/>
      <c r="AD3" s="309"/>
      <c r="AE3" s="309"/>
      <c r="AF3" s="309"/>
      <c r="AG3" s="309"/>
      <c r="AH3" s="309"/>
      <c r="AI3" s="309"/>
      <c r="AJ3" s="309"/>
      <c r="AK3" s="309"/>
      <c r="AL3" s="609">
        <v>1</v>
      </c>
    </row>
    <row r="4" spans="1:38" ht="24" customHeight="1" x14ac:dyDescent="0.25">
      <c r="A4" s="326"/>
      <c r="B4" s="1605" t="s">
        <v>5209</v>
      </c>
      <c r="C4" s="1606"/>
      <c r="D4" s="1606"/>
      <c r="E4" s="1606"/>
      <c r="F4" s="1606"/>
      <c r="G4" s="1606"/>
      <c r="H4" s="1606"/>
      <c r="I4" s="326"/>
      <c r="J4" s="326"/>
      <c r="K4" s="326"/>
      <c r="L4" s="326"/>
      <c r="M4" s="326"/>
      <c r="N4" s="326"/>
      <c r="O4" s="1552" t="s">
        <v>5207</v>
      </c>
      <c r="P4" s="1553"/>
      <c r="Q4" s="1553"/>
      <c r="R4" s="1553"/>
      <c r="S4" s="1553"/>
      <c r="T4" s="326"/>
      <c r="U4" s="326"/>
      <c r="V4" s="326"/>
      <c r="W4" s="326"/>
      <c r="X4" s="326"/>
      <c r="Y4" s="326"/>
      <c r="Z4" s="326"/>
      <c r="AA4" s="326"/>
      <c r="AB4" s="309"/>
      <c r="AC4" s="309"/>
      <c r="AD4" s="309"/>
      <c r="AE4" s="309"/>
      <c r="AF4" s="309"/>
      <c r="AG4" s="309"/>
      <c r="AH4" s="309"/>
      <c r="AI4" s="309"/>
      <c r="AJ4" s="309"/>
      <c r="AK4" s="309"/>
      <c r="AL4" s="609">
        <v>1</v>
      </c>
    </row>
    <row r="5" spans="1:38" ht="15.75" customHeight="1" x14ac:dyDescent="0.25">
      <c r="A5" s="326"/>
      <c r="B5" s="586"/>
      <c r="C5" s="586"/>
      <c r="D5" s="586"/>
      <c r="E5" s="586"/>
      <c r="F5" s="586"/>
      <c r="G5" s="586"/>
      <c r="H5" s="586"/>
      <c r="I5" s="326"/>
      <c r="J5" s="326"/>
      <c r="K5" s="326"/>
      <c r="L5" s="326"/>
      <c r="M5" s="326"/>
      <c r="N5" s="326"/>
      <c r="O5" s="1552"/>
      <c r="P5" s="1553"/>
      <c r="Q5" s="1553"/>
      <c r="R5" s="1553"/>
      <c r="S5" s="1553"/>
      <c r="T5" s="326"/>
      <c r="U5" s="326"/>
      <c r="V5" s="326"/>
      <c r="W5" s="326"/>
      <c r="X5" s="326"/>
      <c r="Y5" s="326"/>
      <c r="Z5" s="326"/>
      <c r="AA5" s="326"/>
      <c r="AB5" s="309"/>
      <c r="AC5" s="309"/>
      <c r="AD5" s="309"/>
      <c r="AE5" s="309"/>
      <c r="AF5" s="309"/>
      <c r="AG5" s="309"/>
      <c r="AH5" s="309"/>
      <c r="AI5" s="309"/>
      <c r="AJ5" s="309"/>
      <c r="AK5" s="309"/>
      <c r="AL5" s="609">
        <v>1</v>
      </c>
    </row>
    <row r="6" spans="1:38" ht="15.75" customHeight="1" x14ac:dyDescent="0.25">
      <c r="A6" s="326"/>
      <c r="B6" s="598" t="s">
        <v>5208</v>
      </c>
      <c r="C6" s="585"/>
      <c r="D6" s="585"/>
      <c r="E6" s="585"/>
      <c r="F6" s="585"/>
      <c r="G6" s="585"/>
      <c r="H6" s="585"/>
      <c r="I6" s="326"/>
      <c r="J6" s="326"/>
      <c r="K6" s="326"/>
      <c r="L6" s="326"/>
      <c r="M6" s="326"/>
      <c r="N6" s="326"/>
      <c r="O6" s="1552"/>
      <c r="P6" s="1553"/>
      <c r="Q6" s="1553"/>
      <c r="R6" s="1553"/>
      <c r="S6" s="1553"/>
      <c r="T6" s="326"/>
      <c r="U6" s="326"/>
      <c r="V6" s="326"/>
      <c r="W6" s="326"/>
      <c r="X6" s="326"/>
      <c r="Y6" s="326"/>
      <c r="Z6" s="326"/>
      <c r="AA6" s="326"/>
      <c r="AB6" s="309"/>
      <c r="AC6" s="309"/>
      <c r="AD6" s="309"/>
      <c r="AE6" s="309"/>
      <c r="AF6" s="309"/>
      <c r="AG6" s="309"/>
      <c r="AH6" s="309"/>
      <c r="AI6" s="309"/>
      <c r="AJ6" s="309"/>
      <c r="AK6" s="309"/>
      <c r="AL6" s="609">
        <v>1</v>
      </c>
    </row>
    <row r="7" spans="1:38" ht="16.5" customHeight="1" thickBot="1" x14ac:dyDescent="0.3">
      <c r="A7" s="326"/>
      <c r="B7" s="584"/>
      <c r="C7" s="584"/>
      <c r="D7" s="584"/>
      <c r="E7" s="584"/>
      <c r="F7" s="584"/>
      <c r="G7" s="584"/>
      <c r="H7" s="584"/>
      <c r="I7" s="326"/>
      <c r="K7" s="326"/>
      <c r="L7" s="326"/>
      <c r="M7" s="326"/>
      <c r="N7" s="326"/>
      <c r="O7" s="1552"/>
      <c r="P7" s="1553"/>
      <c r="Q7" s="1553"/>
      <c r="R7" s="1553"/>
      <c r="S7" s="1553"/>
      <c r="T7" s="326"/>
      <c r="U7" s="326"/>
      <c r="V7" s="326"/>
      <c r="W7" s="326"/>
      <c r="X7" s="326"/>
      <c r="Y7" s="326"/>
      <c r="Z7" s="326"/>
      <c r="AA7" s="326"/>
      <c r="AB7" s="309"/>
      <c r="AC7" s="309"/>
      <c r="AD7" s="309"/>
      <c r="AE7" s="309"/>
      <c r="AF7" s="309"/>
      <c r="AG7" s="309"/>
      <c r="AH7" s="309"/>
      <c r="AI7" s="309"/>
      <c r="AJ7" s="309"/>
      <c r="AK7" s="309"/>
      <c r="AL7" s="609">
        <v>1</v>
      </c>
    </row>
    <row r="8" spans="1:38" ht="36" customHeight="1" thickBot="1" x14ac:dyDescent="0.3">
      <c r="A8" s="326"/>
      <c r="B8" s="486" t="s">
        <v>5200</v>
      </c>
      <c r="C8" s="1751" t="s">
        <v>5199</v>
      </c>
      <c r="D8" s="1752"/>
      <c r="E8" s="1735">
        <v>1</v>
      </c>
      <c r="F8" s="1736"/>
      <c r="G8" s="1737" t="s">
        <v>5198</v>
      </c>
      <c r="H8" s="1738"/>
      <c r="I8" s="326"/>
      <c r="J8" s="371" t="s">
        <v>5071</v>
      </c>
      <c r="K8" s="370"/>
      <c r="L8" s="370"/>
      <c r="M8" s="369"/>
      <c r="N8" s="326"/>
      <c r="O8" s="1554" t="s">
        <v>5212</v>
      </c>
      <c r="P8" s="1555"/>
      <c r="Q8" s="1556" t="s">
        <v>5213</v>
      </c>
      <c r="R8" s="1558" t="s">
        <v>5214</v>
      </c>
      <c r="S8" s="1559"/>
      <c r="T8" s="326"/>
      <c r="U8" s="326"/>
      <c r="V8" s="326"/>
      <c r="W8" s="326"/>
      <c r="X8" s="326"/>
      <c r="Y8" s="326"/>
      <c r="Z8" s="326"/>
      <c r="AA8" s="326"/>
      <c r="AB8" s="309"/>
      <c r="AC8" s="309"/>
      <c r="AD8" s="309"/>
      <c r="AE8" s="309"/>
      <c r="AF8" s="309"/>
      <c r="AG8" s="309"/>
      <c r="AH8" s="309"/>
      <c r="AI8" s="309"/>
      <c r="AJ8" s="309"/>
      <c r="AK8" s="309"/>
      <c r="AL8" s="609">
        <v>1</v>
      </c>
    </row>
    <row r="9" spans="1:38" ht="21" customHeight="1" x14ac:dyDescent="0.25">
      <c r="A9" s="326"/>
      <c r="B9" s="1753" t="s">
        <v>5207</v>
      </c>
      <c r="C9" s="1560" t="s">
        <v>5196</v>
      </c>
      <c r="D9" s="1561"/>
      <c r="E9" s="1754">
        <v>365</v>
      </c>
      <c r="F9" s="1716"/>
      <c r="G9" s="1718" t="s">
        <v>5186</v>
      </c>
      <c r="H9" s="1719"/>
      <c r="I9" s="326"/>
      <c r="J9" s="367" t="s">
        <v>5195</v>
      </c>
      <c r="K9" s="363"/>
      <c r="L9" s="363"/>
      <c r="M9" s="362"/>
      <c r="N9" s="326"/>
      <c r="O9" s="610" t="s">
        <v>5215</v>
      </c>
      <c r="P9" s="611" t="s">
        <v>5216</v>
      </c>
      <c r="Q9" s="1556"/>
      <c r="R9" s="612" t="s">
        <v>5215</v>
      </c>
      <c r="S9" s="613" t="s">
        <v>5216</v>
      </c>
      <c r="T9" s="326"/>
      <c r="U9" s="326"/>
      <c r="V9" s="326"/>
      <c r="W9" s="326"/>
      <c r="X9" s="326"/>
      <c r="Y9" s="326"/>
      <c r="Z9" s="326"/>
      <c r="AA9" s="326"/>
      <c r="AB9" s="309"/>
      <c r="AC9" s="309"/>
      <c r="AD9" s="309"/>
      <c r="AE9" s="309"/>
      <c r="AF9" s="309"/>
      <c r="AG9" s="309"/>
      <c r="AH9" s="309"/>
      <c r="AI9" s="309"/>
      <c r="AJ9" s="309"/>
      <c r="AK9" s="309"/>
      <c r="AL9" s="609">
        <v>1</v>
      </c>
    </row>
    <row r="10" spans="1:38" ht="21" customHeight="1" thickBot="1" x14ac:dyDescent="0.3">
      <c r="A10" s="326"/>
      <c r="B10" s="1753"/>
      <c r="C10" s="1562"/>
      <c r="D10" s="1563"/>
      <c r="E10" s="1755"/>
      <c r="F10" s="1717"/>
      <c r="G10" s="1720"/>
      <c r="H10" s="1721"/>
      <c r="I10" s="326"/>
      <c r="J10" s="367" t="s">
        <v>5194</v>
      </c>
      <c r="K10" s="363"/>
      <c r="L10" s="363"/>
      <c r="M10" s="362"/>
      <c r="N10" s="326"/>
      <c r="O10" s="614" t="s">
        <v>5082</v>
      </c>
      <c r="P10" s="614" t="s">
        <v>5217</v>
      </c>
      <c r="Q10" s="1556"/>
      <c r="R10" s="614" t="s">
        <v>5082</v>
      </c>
      <c r="S10" s="614" t="s">
        <v>5217</v>
      </c>
      <c r="T10" s="326"/>
      <c r="U10" s="326"/>
      <c r="V10" s="326"/>
      <c r="W10" s="326"/>
      <c r="X10" s="326"/>
      <c r="Y10" s="326"/>
      <c r="Z10" s="326"/>
      <c r="AA10" s="326"/>
      <c r="AB10" s="309"/>
      <c r="AC10" s="309"/>
      <c r="AD10" s="309"/>
      <c r="AE10" s="309"/>
      <c r="AF10" s="309"/>
      <c r="AG10" s="309"/>
      <c r="AH10" s="309"/>
      <c r="AI10" s="309"/>
      <c r="AJ10" s="309"/>
      <c r="AK10" s="309"/>
      <c r="AL10" s="609">
        <v>1</v>
      </c>
    </row>
    <row r="11" spans="1:38" ht="21" customHeight="1" thickBot="1" x14ac:dyDescent="0.3">
      <c r="A11" s="326"/>
      <c r="B11" s="583"/>
      <c r="C11" s="1568">
        <v>28</v>
      </c>
      <c r="D11" s="1569"/>
      <c r="E11" s="1756">
        <f>E8*E9</f>
        <v>365</v>
      </c>
      <c r="F11" s="1724"/>
      <c r="G11" s="1725" t="s">
        <v>5193</v>
      </c>
      <c r="H11" s="1726"/>
      <c r="I11" s="326"/>
      <c r="J11" s="368" t="s">
        <v>5192</v>
      </c>
      <c r="K11" s="363"/>
      <c r="L11" s="363"/>
      <c r="M11" s="362"/>
      <c r="N11" s="326"/>
      <c r="O11" s="1560" t="s">
        <v>5196</v>
      </c>
      <c r="P11" s="1561"/>
      <c r="Q11" s="1556"/>
      <c r="R11" s="1564" t="s">
        <v>5196</v>
      </c>
      <c r="S11" s="1565"/>
      <c r="T11" s="326"/>
      <c r="U11" s="326"/>
      <c r="V11" s="326"/>
      <c r="W11" s="326"/>
      <c r="X11" s="326"/>
      <c r="Y11" s="326"/>
      <c r="Z11" s="326"/>
      <c r="AA11" s="326"/>
      <c r="AB11" s="309"/>
      <c r="AC11" s="309"/>
      <c r="AD11" s="309"/>
      <c r="AE11" s="309"/>
      <c r="AF11" s="309"/>
      <c r="AG11" s="309"/>
      <c r="AH11" s="309"/>
      <c r="AI11" s="309"/>
      <c r="AJ11" s="309"/>
      <c r="AK11" s="309"/>
      <c r="AL11" s="609">
        <v>1</v>
      </c>
    </row>
    <row r="12" spans="1:38" ht="21" customHeight="1" x14ac:dyDescent="0.25">
      <c r="A12" s="326"/>
      <c r="B12" s="582" t="s">
        <v>5191</v>
      </c>
      <c r="C12" s="1747" t="s">
        <v>5190</v>
      </c>
      <c r="D12" s="1748"/>
      <c r="E12" s="482" t="s">
        <v>5052</v>
      </c>
      <c r="F12" s="481" t="s">
        <v>5080</v>
      </c>
      <c r="G12" s="480" t="s">
        <v>5072</v>
      </c>
      <c r="H12" s="479"/>
      <c r="I12" s="326"/>
      <c r="J12" s="581" t="s">
        <v>5188</v>
      </c>
      <c r="K12" s="363"/>
      <c r="L12" s="363"/>
      <c r="M12" s="362"/>
      <c r="N12" s="326"/>
      <c r="O12" s="1562"/>
      <c r="P12" s="1563"/>
      <c r="Q12" s="1556"/>
      <c r="R12" s="1566"/>
      <c r="S12" s="1567"/>
      <c r="T12" s="326"/>
      <c r="U12" s="326"/>
      <c r="V12" s="326"/>
      <c r="W12" s="326"/>
      <c r="X12" s="326"/>
      <c r="Y12" s="326"/>
      <c r="Z12" s="326"/>
      <c r="AA12" s="326"/>
      <c r="AB12" s="309"/>
      <c r="AC12" s="309"/>
      <c r="AD12" s="309"/>
      <c r="AE12" s="309"/>
      <c r="AF12" s="309"/>
      <c r="AG12" s="309"/>
      <c r="AH12" s="309"/>
      <c r="AI12" s="309"/>
      <c r="AJ12" s="309"/>
      <c r="AK12" s="309"/>
      <c r="AL12" s="609">
        <v>1</v>
      </c>
    </row>
    <row r="13" spans="1:38" ht="21" customHeight="1" thickBot="1" x14ac:dyDescent="0.3">
      <c r="A13" s="326"/>
      <c r="B13" s="340" t="s">
        <v>5079</v>
      </c>
      <c r="C13" s="577">
        <v>14</v>
      </c>
      <c r="D13" s="478">
        <f t="shared" ref="D13:D40" si="0">IF(OR(ISBLANK(C13),C13=""),"",IF(ISTEXT(C13),0,IF($C$11=0,0,C13/$C$11)))</f>
        <v>0.5</v>
      </c>
      <c r="E13" s="450">
        <f t="shared" ref="E13:E40" si="1">IF(OR(ISBLANK(C13),C13=""),"",IF(ISTEXT(C13),C13,IF($C$11=0,0,C13/$C$11*$E$11)))</f>
        <v>182.5</v>
      </c>
      <c r="F13" s="441">
        <f t="shared" ref="F13:F40" si="2">IF(OR(ISBLANK(E13),E13=""),"",IF(ISTEXT(E13),E13,IF(E13=0,0,IF(ABS(E13-$E$11)&lt;0.0000001,"chaque repas",$E$11/E13))))</f>
        <v>2</v>
      </c>
      <c r="G13" s="1729" t="s">
        <v>5047</v>
      </c>
      <c r="H13" s="1649"/>
      <c r="I13" s="326"/>
      <c r="J13" s="580" t="s">
        <v>5206</v>
      </c>
      <c r="K13" s="363"/>
      <c r="L13" s="363"/>
      <c r="M13" s="362"/>
      <c r="N13" s="326"/>
      <c r="O13" s="1568">
        <v>28</v>
      </c>
      <c r="P13" s="1569"/>
      <c r="Q13" s="1556"/>
      <c r="R13" s="1570">
        <v>20</v>
      </c>
      <c r="S13" s="1571"/>
      <c r="T13" s="326"/>
      <c r="U13" s="326"/>
      <c r="V13" s="326"/>
      <c r="W13" s="326"/>
      <c r="X13" s="326"/>
      <c r="Y13" s="326"/>
      <c r="Z13" s="326"/>
      <c r="AA13" s="326"/>
      <c r="AB13" s="309"/>
      <c r="AC13" s="309"/>
      <c r="AD13" s="309"/>
      <c r="AE13" s="309"/>
      <c r="AF13" s="309"/>
      <c r="AG13" s="309"/>
      <c r="AH13" s="309"/>
      <c r="AI13" s="309"/>
      <c r="AJ13" s="309"/>
      <c r="AK13" s="309"/>
      <c r="AL13" s="609">
        <v>1</v>
      </c>
    </row>
    <row r="14" spans="1:38" ht="21" customHeight="1" x14ac:dyDescent="0.25">
      <c r="A14" s="326"/>
      <c r="B14" s="807" t="s">
        <v>5078</v>
      </c>
      <c r="C14" s="353">
        <v>12</v>
      </c>
      <c r="D14" s="352">
        <f t="shared" si="0"/>
        <v>0.42857142857142855</v>
      </c>
      <c r="E14" s="442">
        <f t="shared" si="1"/>
        <v>156.42857142857142</v>
      </c>
      <c r="F14" s="441">
        <f t="shared" si="2"/>
        <v>2.3333333333333335</v>
      </c>
      <c r="G14" s="1730"/>
      <c r="H14" s="1651"/>
      <c r="I14" s="326"/>
      <c r="J14" s="579" t="s">
        <v>5188</v>
      </c>
      <c r="K14" s="363"/>
      <c r="L14" s="363"/>
      <c r="M14" s="362"/>
      <c r="N14" s="326"/>
      <c r="O14" s="1554" t="s">
        <v>5190</v>
      </c>
      <c r="P14" s="1555"/>
      <c r="Q14" s="1557"/>
      <c r="R14" s="1572" t="s">
        <v>5190</v>
      </c>
      <c r="S14" s="1573"/>
      <c r="T14" s="326"/>
      <c r="U14" s="326"/>
      <c r="V14" s="326"/>
      <c r="W14" s="326"/>
      <c r="X14" s="326"/>
      <c r="Y14" s="326"/>
      <c r="Z14" s="326"/>
      <c r="AA14" s="326"/>
      <c r="AB14" s="309"/>
      <c r="AC14" s="309"/>
      <c r="AD14" s="309"/>
      <c r="AE14" s="309"/>
      <c r="AF14" s="309"/>
      <c r="AG14" s="309"/>
      <c r="AH14" s="309"/>
      <c r="AI14" s="309"/>
      <c r="AJ14" s="309"/>
      <c r="AK14" s="309"/>
      <c r="AL14" s="609">
        <v>1</v>
      </c>
    </row>
    <row r="15" spans="1:38" ht="21" customHeight="1" x14ac:dyDescent="0.25">
      <c r="A15" s="326"/>
      <c r="B15" s="339" t="s">
        <v>5077</v>
      </c>
      <c r="C15" s="578" t="s">
        <v>5033</v>
      </c>
      <c r="D15" s="434">
        <f t="shared" si="0"/>
        <v>0</v>
      </c>
      <c r="E15" s="455" t="str">
        <f t="shared" si="1"/>
        <v>libre</v>
      </c>
      <c r="F15" s="446" t="str">
        <f t="shared" si="2"/>
        <v>libre</v>
      </c>
      <c r="G15" s="1730"/>
      <c r="H15" s="1651"/>
      <c r="I15" s="326"/>
      <c r="J15" s="475" t="s">
        <v>5187</v>
      </c>
      <c r="K15" s="363"/>
      <c r="L15" s="363"/>
      <c r="M15" s="362"/>
      <c r="N15" s="326"/>
      <c r="O15" s="577">
        <v>8</v>
      </c>
      <c r="P15" s="615" t="s">
        <v>5033</v>
      </c>
      <c r="Q15" s="616" t="s">
        <v>5218</v>
      </c>
      <c r="R15" s="617">
        <f>IF(O15="","",IF(ISNUMBER(O15),ROUND(O15*R13/O13,0),O15))</f>
        <v>6</v>
      </c>
      <c r="S15" s="618" t="str">
        <f>IF(P15="","",IF(ISNUMBER(P15),ROUND(P15*R13/O13,0),P15))</f>
        <v>libre</v>
      </c>
      <c r="T15" s="326"/>
      <c r="U15" s="326"/>
      <c r="V15" s="326"/>
      <c r="W15" s="326"/>
      <c r="X15" s="326"/>
      <c r="Y15" s="326"/>
      <c r="Z15" s="326"/>
      <c r="AA15" s="326"/>
      <c r="AB15" s="309"/>
      <c r="AC15" s="309"/>
      <c r="AD15" s="309"/>
      <c r="AE15" s="309"/>
      <c r="AF15" s="309"/>
      <c r="AG15" s="309"/>
      <c r="AH15" s="309"/>
      <c r="AI15" s="309"/>
      <c r="AJ15" s="309"/>
      <c r="AK15" s="309"/>
      <c r="AL15" s="609">
        <v>1</v>
      </c>
    </row>
    <row r="16" spans="1:38" ht="21" customHeight="1" x14ac:dyDescent="0.25">
      <c r="A16" s="326"/>
      <c r="B16" s="804" t="s">
        <v>5076</v>
      </c>
      <c r="C16" s="577" t="s">
        <v>5033</v>
      </c>
      <c r="D16" s="445">
        <f t="shared" si="0"/>
        <v>0</v>
      </c>
      <c r="E16" s="450" t="str">
        <f t="shared" si="1"/>
        <v>libre</v>
      </c>
      <c r="F16" s="441" t="str">
        <f t="shared" si="2"/>
        <v>libre</v>
      </c>
      <c r="G16" s="1730"/>
      <c r="H16" s="1651"/>
      <c r="I16" s="326"/>
      <c r="J16" s="365" t="s">
        <v>5186</v>
      </c>
      <c r="K16" s="363"/>
      <c r="L16" s="363"/>
      <c r="M16" s="362"/>
      <c r="N16" s="326"/>
      <c r="O16" s="619">
        <v>12</v>
      </c>
      <c r="P16" s="620">
        <v>8</v>
      </c>
      <c r="Q16" s="621" t="s">
        <v>5219</v>
      </c>
      <c r="R16" s="622">
        <f>IF(O16="","",IF(ISNUMBER(O16),ROUND(O16*R13/O13,0),O16))</f>
        <v>9</v>
      </c>
      <c r="S16" s="623">
        <f>IF(P16="","",IF(ISNUMBER(P16),ROUND(P16*R13/O13,0),P16))</f>
        <v>6</v>
      </c>
      <c r="T16" s="326"/>
      <c r="U16" s="326"/>
      <c r="V16" s="326"/>
      <c r="W16" s="326"/>
      <c r="X16" s="326"/>
      <c r="Y16" s="326"/>
      <c r="Z16" s="326"/>
      <c r="AA16" s="326"/>
      <c r="AB16" s="309"/>
      <c r="AC16" s="309"/>
      <c r="AD16" s="309"/>
      <c r="AE16" s="309"/>
      <c r="AF16" s="309"/>
      <c r="AG16" s="309"/>
      <c r="AH16" s="309"/>
      <c r="AI16" s="309"/>
      <c r="AJ16" s="309"/>
      <c r="AK16" s="309"/>
      <c r="AL16" s="609">
        <v>1</v>
      </c>
    </row>
    <row r="17" spans="1:38" ht="21" customHeight="1" x14ac:dyDescent="0.25">
      <c r="A17" s="326"/>
      <c r="B17" s="804" t="s">
        <v>5075</v>
      </c>
      <c r="C17" s="1548">
        <v>14</v>
      </c>
      <c r="D17" s="1672">
        <f t="shared" si="0"/>
        <v>0.5</v>
      </c>
      <c r="E17" s="1674">
        <f t="shared" si="1"/>
        <v>182.5</v>
      </c>
      <c r="F17" s="1676">
        <f t="shared" si="2"/>
        <v>2</v>
      </c>
      <c r="G17" s="1730"/>
      <c r="H17" s="1651"/>
      <c r="I17" s="326"/>
      <c r="J17" s="364" t="s">
        <v>5185</v>
      </c>
      <c r="K17" s="363"/>
      <c r="L17" s="363"/>
      <c r="M17" s="362"/>
      <c r="N17" s="326"/>
      <c r="O17" s="659" t="s">
        <v>5030</v>
      </c>
      <c r="P17" s="660" t="s">
        <v>5030</v>
      </c>
      <c r="Q17" s="621" t="s">
        <v>5220</v>
      </c>
      <c r="R17" s="661" t="str">
        <f>IF(O17="","",IF(ISNUMBER(O17),ROUND(O17*R13/O13,0),O17))</f>
        <v>chaque jour</v>
      </c>
      <c r="S17" s="662" t="str">
        <f>IF(P17="","",IF(ISNUMBER(P17),ROUND(P17*R13/O13,0),P17))</f>
        <v>chaque jour</v>
      </c>
      <c r="T17" s="326"/>
      <c r="U17" s="326"/>
      <c r="V17" s="326"/>
      <c r="W17" s="326"/>
      <c r="X17" s="326"/>
      <c r="Y17" s="326"/>
      <c r="Z17" s="326"/>
      <c r="AA17" s="326"/>
      <c r="AB17" s="309"/>
      <c r="AC17" s="309"/>
      <c r="AD17" s="309"/>
      <c r="AE17" s="309"/>
      <c r="AF17" s="309"/>
      <c r="AG17" s="309"/>
      <c r="AH17" s="309"/>
      <c r="AI17" s="309"/>
      <c r="AJ17" s="309"/>
      <c r="AK17" s="309"/>
      <c r="AL17" s="609">
        <v>1</v>
      </c>
    </row>
    <row r="18" spans="1:38" ht="21" customHeight="1" x14ac:dyDescent="0.25">
      <c r="A18" s="326"/>
      <c r="B18" s="473" t="s">
        <v>5184</v>
      </c>
      <c r="C18" s="1548"/>
      <c r="D18" s="1672" t="str">
        <f t="shared" si="0"/>
        <v/>
      </c>
      <c r="E18" s="1674" t="str">
        <f t="shared" si="1"/>
        <v/>
      </c>
      <c r="F18" s="1676" t="str">
        <f t="shared" si="2"/>
        <v/>
      </c>
      <c r="G18" s="1730"/>
      <c r="H18" s="1651"/>
      <c r="I18" s="326"/>
      <c r="J18" s="361" t="s">
        <v>5038</v>
      </c>
      <c r="K18" s="360"/>
      <c r="L18" s="360"/>
      <c r="M18" s="359"/>
      <c r="N18" s="326"/>
      <c r="O18" s="619" t="s">
        <v>5033</v>
      </c>
      <c r="P18" s="620">
        <v>14</v>
      </c>
      <c r="Q18" s="628" t="s">
        <v>5221</v>
      </c>
      <c r="R18" s="622" t="str">
        <f>IF(O18="","",IF(ISNUMBER(O18),ROUND(O18*R13/O13,0),O18))</f>
        <v>libre</v>
      </c>
      <c r="S18" s="623">
        <f>IF(P18="","",IF(ISNUMBER(P18),ROUND(P18*R13/O13,0),P18))</f>
        <v>10</v>
      </c>
      <c r="T18" s="326"/>
      <c r="U18" s="326"/>
      <c r="V18" s="326"/>
      <c r="W18" s="326"/>
      <c r="X18" s="326"/>
      <c r="Y18" s="326"/>
      <c r="Z18" s="326"/>
      <c r="AA18" s="326"/>
      <c r="AB18" s="309"/>
      <c r="AC18" s="309"/>
      <c r="AD18" s="309"/>
      <c r="AE18" s="309"/>
      <c r="AF18" s="309"/>
      <c r="AG18" s="309"/>
      <c r="AH18" s="309"/>
      <c r="AI18" s="309"/>
      <c r="AJ18" s="309"/>
      <c r="AK18" s="309"/>
      <c r="AL18" s="609">
        <v>1</v>
      </c>
    </row>
    <row r="19" spans="1:38" ht="21" customHeight="1" x14ac:dyDescent="0.25">
      <c r="A19" s="326"/>
      <c r="B19" s="471" t="s">
        <v>5183</v>
      </c>
      <c r="C19" s="578" t="s">
        <v>5033</v>
      </c>
      <c r="D19" s="470">
        <f t="shared" si="0"/>
        <v>0</v>
      </c>
      <c r="E19" s="455" t="str">
        <f t="shared" si="1"/>
        <v>libre</v>
      </c>
      <c r="F19" s="446" t="str">
        <f t="shared" si="2"/>
        <v>libre</v>
      </c>
      <c r="G19" s="1731"/>
      <c r="H19" s="1732"/>
      <c r="I19" s="326"/>
      <c r="J19" s="326"/>
      <c r="K19" s="326"/>
      <c r="L19" s="326"/>
      <c r="M19" s="326"/>
      <c r="N19" s="326"/>
      <c r="O19" s="1532">
        <v>14</v>
      </c>
      <c r="P19" s="1534">
        <v>12</v>
      </c>
      <c r="Q19" s="628" t="s">
        <v>5222</v>
      </c>
      <c r="R19" s="1536">
        <f>IF(O19="","",IF(ISNUMBER(O19),ROUND(O19*R13/O13,0),O19))</f>
        <v>10</v>
      </c>
      <c r="S19" s="1538">
        <f>IF(P19="","",IF(ISNUMBER(P19),ROUND(P19*R13/O13,0),P19))</f>
        <v>9</v>
      </c>
      <c r="T19" s="326"/>
      <c r="U19" s="326"/>
      <c r="V19" s="326"/>
      <c r="W19" s="326"/>
      <c r="X19" s="326"/>
      <c r="Y19" s="326"/>
      <c r="Z19" s="326"/>
      <c r="AA19" s="326"/>
      <c r="AB19" s="309"/>
      <c r="AC19" s="309"/>
      <c r="AD19" s="309"/>
      <c r="AE19" s="309"/>
      <c r="AF19" s="309"/>
      <c r="AG19" s="309"/>
      <c r="AH19" s="309"/>
      <c r="AI19" s="309"/>
      <c r="AJ19" s="309"/>
      <c r="AK19" s="309"/>
      <c r="AL19" s="609">
        <v>1</v>
      </c>
    </row>
    <row r="20" spans="1:38" ht="21" customHeight="1" x14ac:dyDescent="0.25">
      <c r="A20" s="326"/>
      <c r="B20" s="469" t="s">
        <v>5182</v>
      </c>
      <c r="C20" s="1540">
        <v>14</v>
      </c>
      <c r="D20" s="1671">
        <f t="shared" si="0"/>
        <v>0.5</v>
      </c>
      <c r="E20" s="1673">
        <f t="shared" si="1"/>
        <v>182.5</v>
      </c>
      <c r="F20" s="1675">
        <f t="shared" si="2"/>
        <v>2</v>
      </c>
      <c r="G20" s="1703" t="s">
        <v>5037</v>
      </c>
      <c r="H20" s="1704"/>
      <c r="I20" s="326"/>
      <c r="J20" s="326"/>
      <c r="K20" s="326"/>
      <c r="L20" s="326"/>
      <c r="M20" s="326"/>
      <c r="N20" s="326"/>
      <c r="O20" s="1533"/>
      <c r="P20" s="1535"/>
      <c r="Q20" s="633" t="s">
        <v>5223</v>
      </c>
      <c r="R20" s="1537" t="str">
        <f>IF(O20="","",IF(ISNUMBER(O20),ROUND(O20*$R$12/$O$12,0),O20))</f>
        <v/>
      </c>
      <c r="S20" s="1539" t="str">
        <f>IF(P20="","",IF(ISNUMBER(P20),ROUND(P20*$R$12/$O$12,0),P20))</f>
        <v/>
      </c>
      <c r="T20" s="326"/>
      <c r="U20" s="326"/>
      <c r="V20" s="326"/>
      <c r="W20" s="326"/>
      <c r="X20" s="326"/>
      <c r="Y20" s="326"/>
      <c r="Z20" s="326"/>
      <c r="AA20" s="326"/>
      <c r="AB20" s="309"/>
      <c r="AC20" s="309"/>
      <c r="AD20" s="309"/>
      <c r="AE20" s="309"/>
      <c r="AF20" s="309"/>
      <c r="AG20" s="309"/>
      <c r="AH20" s="309"/>
      <c r="AI20" s="309"/>
      <c r="AJ20" s="309"/>
      <c r="AK20" s="309"/>
      <c r="AL20" s="609">
        <v>1</v>
      </c>
    </row>
    <row r="21" spans="1:38" ht="21" customHeight="1" x14ac:dyDescent="0.25">
      <c r="A21" s="326"/>
      <c r="B21" s="805" t="s">
        <v>5181</v>
      </c>
      <c r="C21" s="1541"/>
      <c r="D21" s="1698" t="str">
        <f t="shared" si="0"/>
        <v/>
      </c>
      <c r="E21" s="1699" t="str">
        <f t="shared" si="1"/>
        <v/>
      </c>
      <c r="F21" s="1700" t="str">
        <f t="shared" si="2"/>
        <v/>
      </c>
      <c r="G21" s="1705"/>
      <c r="H21" s="1706"/>
      <c r="I21" s="326"/>
      <c r="J21" s="326"/>
      <c r="K21" s="326"/>
      <c r="L21" s="326"/>
      <c r="M21" s="326"/>
      <c r="N21" s="326"/>
      <c r="O21" s="624" t="s">
        <v>5033</v>
      </c>
      <c r="P21" s="625" t="s">
        <v>5033</v>
      </c>
      <c r="Q21" s="634" t="s">
        <v>5224</v>
      </c>
      <c r="R21" s="626" t="str">
        <f>IF(O21="","",IF(ISNUMBER(O21),ROUND(O21*R13/O13,0),O21))</f>
        <v>libre</v>
      </c>
      <c r="S21" s="627" t="str">
        <f>IF(P21="","",IF(ISNUMBER(P21),ROUND(P21*R13/O13,0),P21))</f>
        <v>libre</v>
      </c>
      <c r="T21" s="326"/>
      <c r="U21" s="326"/>
      <c r="V21" s="326"/>
      <c r="W21" s="326"/>
      <c r="X21" s="326"/>
      <c r="Y21" s="326"/>
      <c r="Z21" s="326"/>
      <c r="AA21" s="326"/>
      <c r="AB21" s="309"/>
      <c r="AC21" s="309"/>
      <c r="AD21" s="309"/>
      <c r="AE21" s="309"/>
      <c r="AF21" s="309"/>
      <c r="AG21" s="309"/>
      <c r="AH21" s="309"/>
      <c r="AI21" s="309"/>
      <c r="AJ21" s="309"/>
      <c r="AK21" s="309"/>
      <c r="AL21" s="609">
        <v>1</v>
      </c>
    </row>
    <row r="22" spans="1:38" ht="21" customHeight="1" x14ac:dyDescent="0.25">
      <c r="A22" s="326"/>
      <c r="B22" s="466" t="s">
        <v>5180</v>
      </c>
      <c r="C22" s="577">
        <v>12</v>
      </c>
      <c r="D22" s="445">
        <f t="shared" si="0"/>
        <v>0.42857142857142855</v>
      </c>
      <c r="E22" s="450">
        <f t="shared" si="1"/>
        <v>156.42857142857142</v>
      </c>
      <c r="F22" s="441">
        <f t="shared" si="2"/>
        <v>2.3333333333333335</v>
      </c>
      <c r="G22" s="1707" t="s">
        <v>5036</v>
      </c>
      <c r="H22" s="1645"/>
      <c r="I22" s="326"/>
      <c r="J22" s="326"/>
      <c r="K22" s="326"/>
      <c r="L22" s="326"/>
      <c r="M22" s="326"/>
      <c r="N22" s="326"/>
      <c r="O22" s="1540">
        <v>14</v>
      </c>
      <c r="P22" s="1542">
        <v>12</v>
      </c>
      <c r="Q22" s="635" t="s">
        <v>5225</v>
      </c>
      <c r="R22" s="1544">
        <f>IF(O22="","",IF(ISNUMBER(O22),ROUND(O22*R13/O13,0),O22))</f>
        <v>10</v>
      </c>
      <c r="S22" s="1546">
        <f>IF(P22="","",IF(ISNUMBER(P22),ROUND(P22*R13/O13,0),P22))</f>
        <v>9</v>
      </c>
      <c r="T22" s="326"/>
      <c r="U22" s="326"/>
      <c r="V22" s="326"/>
      <c r="W22" s="326"/>
      <c r="X22" s="326"/>
      <c r="Y22" s="326"/>
      <c r="Z22" s="326"/>
      <c r="AA22" s="326"/>
      <c r="AB22" s="309"/>
      <c r="AC22" s="309"/>
      <c r="AD22" s="309"/>
      <c r="AE22" s="309"/>
      <c r="AF22" s="309"/>
      <c r="AG22" s="309"/>
      <c r="AH22" s="309"/>
      <c r="AI22" s="309"/>
      <c r="AJ22" s="309"/>
      <c r="AK22" s="309"/>
      <c r="AL22" s="609">
        <v>1</v>
      </c>
    </row>
    <row r="23" spans="1:38" ht="21" customHeight="1" x14ac:dyDescent="0.25">
      <c r="A23" s="326"/>
      <c r="B23" s="464" t="s">
        <v>5179</v>
      </c>
      <c r="C23" s="353">
        <v>6</v>
      </c>
      <c r="D23" s="352">
        <f t="shared" si="0"/>
        <v>0.21428571428571427</v>
      </c>
      <c r="E23" s="450">
        <f t="shared" si="1"/>
        <v>78.214285714285708</v>
      </c>
      <c r="F23" s="441">
        <f t="shared" si="2"/>
        <v>4.666666666666667</v>
      </c>
      <c r="G23" s="1708"/>
      <c r="H23" s="1647"/>
      <c r="I23" s="326"/>
      <c r="J23" s="326"/>
      <c r="K23" s="326"/>
      <c r="L23" s="326"/>
      <c r="M23" s="326"/>
      <c r="N23" s="326"/>
      <c r="O23" s="1541"/>
      <c r="P23" s="1543"/>
      <c r="Q23" s="636" t="s">
        <v>5226</v>
      </c>
      <c r="R23" s="1545" t="str">
        <f>IF(O23="","",IF(ISNUMBER(O23),ROUND(O23*$R$12/$O$12,0),O23))</f>
        <v/>
      </c>
      <c r="S23" s="1547" t="str">
        <f>IF(P23="","",IF(ISNUMBER(P23),ROUND(P23*$R$12/$O$12,0),P23))</f>
        <v/>
      </c>
      <c r="T23" s="326"/>
      <c r="U23" s="326"/>
      <c r="V23" s="326"/>
      <c r="W23" s="326"/>
      <c r="X23" s="326"/>
      <c r="Y23" s="326"/>
      <c r="Z23" s="326"/>
      <c r="AA23" s="326"/>
      <c r="AB23" s="309"/>
      <c r="AC23" s="309"/>
      <c r="AD23" s="309"/>
      <c r="AE23" s="309"/>
      <c r="AF23" s="309"/>
      <c r="AG23" s="309"/>
      <c r="AH23" s="309"/>
      <c r="AI23" s="309"/>
      <c r="AJ23" s="309"/>
      <c r="AK23" s="309"/>
      <c r="AL23" s="609">
        <v>1</v>
      </c>
    </row>
    <row r="24" spans="1:38" ht="21" customHeight="1" x14ac:dyDescent="0.25">
      <c r="A24" s="326"/>
      <c r="B24" s="1709" t="s">
        <v>5178</v>
      </c>
      <c r="C24" s="1548">
        <v>3</v>
      </c>
      <c r="D24" s="1672">
        <f t="shared" si="0"/>
        <v>0.10714285714285714</v>
      </c>
      <c r="E24" s="1674">
        <f t="shared" si="1"/>
        <v>39.107142857142854</v>
      </c>
      <c r="F24" s="1676">
        <f t="shared" si="2"/>
        <v>9.3333333333333339</v>
      </c>
      <c r="G24" s="1708"/>
      <c r="H24" s="1647"/>
      <c r="I24" s="326"/>
      <c r="J24" s="326"/>
      <c r="K24" s="326"/>
      <c r="L24" s="326"/>
      <c r="M24" s="326"/>
      <c r="N24" s="326"/>
      <c r="O24" s="619">
        <v>12</v>
      </c>
      <c r="P24" s="620">
        <v>2</v>
      </c>
      <c r="Q24" s="637" t="s">
        <v>5048</v>
      </c>
      <c r="R24" s="622">
        <f>IF(O24="","",IF(ISNUMBER(O24),ROUND(O24*R13/O13,0),O24))</f>
        <v>9</v>
      </c>
      <c r="S24" s="623">
        <f>IF(P24="","",IF(ISNUMBER(P24),ROUND(P24*R13/O13,0),P24))</f>
        <v>1</v>
      </c>
      <c r="T24" s="326"/>
      <c r="U24" s="326"/>
      <c r="V24" s="326"/>
      <c r="W24" s="326"/>
      <c r="X24" s="326"/>
      <c r="Y24" s="326"/>
      <c r="Z24" s="326"/>
      <c r="AA24" s="326"/>
      <c r="AB24" s="309"/>
      <c r="AC24" s="309"/>
      <c r="AD24" s="309"/>
      <c r="AE24" s="309"/>
      <c r="AF24" s="309"/>
      <c r="AG24" s="309"/>
      <c r="AH24" s="309"/>
      <c r="AI24" s="309"/>
      <c r="AJ24" s="309"/>
      <c r="AK24" s="309"/>
      <c r="AL24" s="609">
        <v>1</v>
      </c>
    </row>
    <row r="25" spans="1:38" ht="21" customHeight="1" x14ac:dyDescent="0.25">
      <c r="A25" s="326"/>
      <c r="B25" s="1710"/>
      <c r="C25" s="1548"/>
      <c r="D25" s="1672" t="str">
        <f t="shared" si="0"/>
        <v/>
      </c>
      <c r="E25" s="1674" t="str">
        <f t="shared" si="1"/>
        <v/>
      </c>
      <c r="F25" s="1676" t="str">
        <f t="shared" si="2"/>
        <v/>
      </c>
      <c r="G25" s="1708"/>
      <c r="H25" s="1647"/>
      <c r="I25" s="326"/>
      <c r="J25" s="326"/>
      <c r="K25" s="326"/>
      <c r="L25" s="326"/>
      <c r="M25" s="326"/>
      <c r="N25" s="326"/>
      <c r="O25" s="638">
        <v>6</v>
      </c>
      <c r="P25" s="639">
        <v>4</v>
      </c>
      <c r="Q25" s="640" t="s">
        <v>5227</v>
      </c>
      <c r="R25" s="641">
        <f>IF(O25="","",IF(ISNUMBER(O25),ROUND(O25*R13/O13,0),O25))</f>
        <v>4</v>
      </c>
      <c r="S25" s="642">
        <f>IF(P25="","",IF(ISNUMBER(P25),ROUND(P25*R13/O13,0),P25))</f>
        <v>3</v>
      </c>
      <c r="T25" s="326"/>
      <c r="U25" s="326"/>
      <c r="V25" s="326"/>
      <c r="W25" s="326"/>
      <c r="X25" s="326"/>
      <c r="Y25" s="326"/>
      <c r="Z25" s="326"/>
      <c r="AA25" s="326"/>
      <c r="AB25" s="309"/>
      <c r="AC25" s="309"/>
      <c r="AD25" s="309"/>
      <c r="AE25" s="309"/>
      <c r="AF25" s="309"/>
      <c r="AG25" s="309"/>
      <c r="AH25" s="309"/>
      <c r="AI25" s="309"/>
      <c r="AJ25" s="309"/>
      <c r="AK25" s="309"/>
      <c r="AL25" s="609">
        <v>1</v>
      </c>
    </row>
    <row r="26" spans="1:38" ht="21" customHeight="1" x14ac:dyDescent="0.25">
      <c r="A26" s="326"/>
      <c r="B26" s="463" t="s">
        <v>5177</v>
      </c>
      <c r="C26" s="353"/>
      <c r="D26" s="352" t="str">
        <f t="shared" si="0"/>
        <v/>
      </c>
      <c r="E26" s="450" t="str">
        <f t="shared" si="1"/>
        <v/>
      </c>
      <c r="F26" s="441" t="str">
        <f t="shared" si="2"/>
        <v/>
      </c>
      <c r="G26" s="1708"/>
      <c r="H26" s="1647"/>
      <c r="I26" s="326"/>
      <c r="J26" s="326"/>
      <c r="K26" s="326"/>
      <c r="L26" s="326"/>
      <c r="M26" s="326"/>
      <c r="N26" s="326"/>
      <c r="O26" s="629">
        <v>3</v>
      </c>
      <c r="P26" s="630">
        <v>6</v>
      </c>
      <c r="Q26" s="643" t="s">
        <v>5228</v>
      </c>
      <c r="R26" s="631">
        <f>IF(O26="","",IF(ISNUMBER(O26),ROUND(O26*R13/O13,0),O26))</f>
        <v>2</v>
      </c>
      <c r="S26" s="632">
        <f>IF(P26="","",IF(ISNUMBER(P26),ROUND(P26*R13/O13,0),P26))</f>
        <v>4</v>
      </c>
      <c r="T26" s="326"/>
      <c r="U26" s="326"/>
      <c r="V26" s="326"/>
      <c r="W26" s="326"/>
      <c r="X26" s="326"/>
      <c r="Y26" s="326"/>
      <c r="Z26" s="326"/>
      <c r="AA26" s="326"/>
      <c r="AB26" s="309"/>
      <c r="AC26" s="309"/>
      <c r="AD26" s="309"/>
      <c r="AE26" s="309"/>
      <c r="AF26" s="309"/>
      <c r="AG26" s="309"/>
      <c r="AH26" s="309"/>
      <c r="AI26" s="309"/>
      <c r="AJ26" s="309"/>
      <c r="AK26" s="309"/>
      <c r="AL26" s="609">
        <v>1</v>
      </c>
    </row>
    <row r="27" spans="1:38" ht="21" customHeight="1" x14ac:dyDescent="0.25">
      <c r="A27" s="326"/>
      <c r="B27" s="458" t="s">
        <v>5176</v>
      </c>
      <c r="C27" s="578" t="s">
        <v>5033</v>
      </c>
      <c r="D27" s="470">
        <f t="shared" si="0"/>
        <v>0</v>
      </c>
      <c r="E27" s="455" t="str">
        <f t="shared" si="1"/>
        <v>libre</v>
      </c>
      <c r="F27" s="446" t="str">
        <f t="shared" si="2"/>
        <v>libre</v>
      </c>
      <c r="G27" s="1708"/>
      <c r="H27" s="1647"/>
      <c r="I27" s="326"/>
      <c r="J27" s="326"/>
      <c r="K27" s="326"/>
      <c r="L27" s="326"/>
      <c r="M27" s="326"/>
      <c r="N27" s="326"/>
      <c r="O27" s="677" t="s">
        <v>5229</v>
      </c>
      <c r="P27" s="678" t="s">
        <v>5229</v>
      </c>
      <c r="Q27" s="644" t="s">
        <v>5230</v>
      </c>
      <c r="R27" s="667" t="str">
        <f>IF(O27="","",IF(ISNUMBER(O27),ROUND(O27*R13/O13,0),O27))</f>
        <v>hors annexe PA</v>
      </c>
      <c r="S27" s="668" t="str">
        <f>IF(P27="","",IF(ISNUMBER(P27),ROUND(P27*R13/O13,0),P27))</f>
        <v>hors annexe PA</v>
      </c>
      <c r="T27" s="326"/>
      <c r="U27" s="326"/>
      <c r="V27" s="326"/>
      <c r="W27" s="326"/>
      <c r="X27" s="326"/>
      <c r="Y27" s="326"/>
      <c r="Z27" s="326"/>
      <c r="AA27" s="326"/>
      <c r="AB27" s="309"/>
      <c r="AC27" s="309"/>
      <c r="AD27" s="309"/>
      <c r="AE27" s="309"/>
      <c r="AF27" s="309"/>
      <c r="AG27" s="309"/>
      <c r="AH27" s="309"/>
      <c r="AI27" s="309"/>
      <c r="AJ27" s="309"/>
      <c r="AK27" s="309"/>
      <c r="AL27" s="609">
        <v>1</v>
      </c>
    </row>
    <row r="28" spans="1:38" ht="21" customHeight="1" x14ac:dyDescent="0.25">
      <c r="A28" s="326"/>
      <c r="B28" s="806" t="s">
        <v>5175</v>
      </c>
      <c r="C28" s="577">
        <v>5</v>
      </c>
      <c r="D28" s="445">
        <f t="shared" si="0"/>
        <v>0.17857142857142858</v>
      </c>
      <c r="E28" s="450">
        <f t="shared" si="1"/>
        <v>65.178571428571431</v>
      </c>
      <c r="F28" s="441">
        <f t="shared" si="2"/>
        <v>5.6</v>
      </c>
      <c r="G28" s="1689" t="s">
        <v>5111</v>
      </c>
      <c r="H28" s="1653"/>
      <c r="I28" s="326"/>
      <c r="J28" s="326"/>
      <c r="K28" s="326"/>
      <c r="L28" s="326"/>
      <c r="M28" s="326"/>
      <c r="N28" s="326"/>
      <c r="O28" s="659" t="s">
        <v>5033</v>
      </c>
      <c r="P28" s="660" t="s">
        <v>5033</v>
      </c>
      <c r="Q28" s="645" t="s">
        <v>5231</v>
      </c>
      <c r="R28" s="679" t="str">
        <f>IF(O28="","",IF(ISNUMBER(O28),ROUND(O28*R13/O13,0),O28))</f>
        <v>libre</v>
      </c>
      <c r="S28" s="680" t="str">
        <f>IF(P28="","",IF(ISNUMBER(P28),ROUND(P28*R13/O13,0),P28))</f>
        <v>libre</v>
      </c>
      <c r="T28" s="326"/>
      <c r="U28" s="326"/>
      <c r="V28" s="326"/>
      <c r="W28" s="326"/>
      <c r="X28" s="326"/>
      <c r="Y28" s="326"/>
      <c r="Z28" s="326"/>
      <c r="AA28" s="326"/>
      <c r="AB28" s="309"/>
      <c r="AC28" s="309"/>
      <c r="AD28" s="309"/>
      <c r="AE28" s="309"/>
      <c r="AF28" s="309"/>
      <c r="AG28" s="309"/>
      <c r="AH28" s="309"/>
      <c r="AI28" s="309"/>
      <c r="AJ28" s="309"/>
      <c r="AK28" s="309"/>
      <c r="AL28" s="609">
        <v>1</v>
      </c>
    </row>
    <row r="29" spans="1:38" ht="21" customHeight="1" x14ac:dyDescent="0.25">
      <c r="A29" s="326"/>
      <c r="B29" s="1745" t="s">
        <v>5174</v>
      </c>
      <c r="C29" s="1548">
        <v>5</v>
      </c>
      <c r="D29" s="1672">
        <f t="shared" si="0"/>
        <v>0.17857142857142858</v>
      </c>
      <c r="E29" s="1674">
        <f t="shared" si="1"/>
        <v>65.178571428571431</v>
      </c>
      <c r="F29" s="1676">
        <f t="shared" si="2"/>
        <v>5.6</v>
      </c>
      <c r="G29" s="1690"/>
      <c r="H29" s="1655"/>
      <c r="I29" s="326"/>
      <c r="J29" s="326"/>
      <c r="K29" s="326"/>
      <c r="L29" s="326"/>
      <c r="M29" s="326"/>
      <c r="N29" s="326"/>
      <c r="O29" s="1540">
        <v>5</v>
      </c>
      <c r="P29" s="1542">
        <v>3</v>
      </c>
      <c r="Q29" s="646" t="s">
        <v>5232</v>
      </c>
      <c r="R29" s="1544">
        <f>IF(O29="","",IF(ISNUMBER(O29),ROUND(O29*R13/O13,0),O29))</f>
        <v>4</v>
      </c>
      <c r="S29" s="1546">
        <f>IF(P29="","",IF(ISNUMBER(P29),ROUND(P29*R13/O13,0),P29))</f>
        <v>2</v>
      </c>
      <c r="T29" s="326"/>
      <c r="U29" s="326"/>
      <c r="V29" s="326"/>
      <c r="W29" s="326"/>
      <c r="X29" s="326"/>
      <c r="Y29" s="326"/>
      <c r="Z29" s="326"/>
      <c r="AA29" s="326"/>
      <c r="AB29" s="309"/>
      <c r="AC29" s="309"/>
      <c r="AD29" s="309"/>
      <c r="AE29" s="309"/>
      <c r="AF29" s="309"/>
      <c r="AG29" s="309"/>
      <c r="AH29" s="309"/>
      <c r="AI29" s="309"/>
      <c r="AJ29" s="309"/>
      <c r="AK29" s="309"/>
      <c r="AL29" s="609">
        <v>1</v>
      </c>
    </row>
    <row r="30" spans="1:38" ht="21" customHeight="1" x14ac:dyDescent="0.25">
      <c r="A30" s="326"/>
      <c r="B30" s="1746"/>
      <c r="C30" s="1548"/>
      <c r="D30" s="1672" t="str">
        <f t="shared" si="0"/>
        <v/>
      </c>
      <c r="E30" s="1674" t="str">
        <f t="shared" si="1"/>
        <v/>
      </c>
      <c r="F30" s="1676" t="str">
        <f t="shared" si="2"/>
        <v/>
      </c>
      <c r="G30" s="1690"/>
      <c r="H30" s="1655"/>
      <c r="I30" s="326"/>
      <c r="J30" s="326"/>
      <c r="K30" s="326"/>
      <c r="L30" s="326"/>
      <c r="M30" s="326"/>
      <c r="N30" s="326"/>
      <c r="O30" s="1548" t="s">
        <v>5233</v>
      </c>
      <c r="P30" s="1549" t="s">
        <v>5233</v>
      </c>
      <c r="Q30" s="648" t="s">
        <v>5234</v>
      </c>
      <c r="R30" s="1550" t="str">
        <f>IF(O30="","",IF(ISNUMBER(O30),ROUND(O30*$R$12/$O$12,0),O30))</f>
        <v>voir ligne 29</v>
      </c>
      <c r="S30" s="1551" t="str">
        <f>IF(P30="","",IF(ISNUMBER(P30),ROUND(P30*$R$12/$O$12,0),P30))</f>
        <v>voir ligne 29</v>
      </c>
      <c r="T30" s="326"/>
      <c r="U30" s="326"/>
      <c r="V30" s="326"/>
      <c r="W30" s="326"/>
      <c r="X30" s="326"/>
      <c r="Y30" s="326"/>
      <c r="Z30" s="326"/>
      <c r="AA30" s="326"/>
      <c r="AB30" s="309"/>
      <c r="AC30" s="309"/>
      <c r="AD30" s="309"/>
      <c r="AE30" s="309"/>
      <c r="AF30" s="309"/>
      <c r="AG30" s="309"/>
      <c r="AH30" s="309"/>
      <c r="AI30" s="309"/>
      <c r="AJ30" s="309"/>
      <c r="AK30" s="309"/>
      <c r="AL30" s="609">
        <v>1</v>
      </c>
    </row>
    <row r="31" spans="1:38" ht="21" customHeight="1" x14ac:dyDescent="0.25">
      <c r="A31" s="326"/>
      <c r="B31" s="456" t="s">
        <v>5173</v>
      </c>
      <c r="C31" s="353">
        <v>8</v>
      </c>
      <c r="D31" s="352">
        <f t="shared" si="0"/>
        <v>0.2857142857142857</v>
      </c>
      <c r="E31" s="450">
        <f t="shared" si="1"/>
        <v>104.28571428571428</v>
      </c>
      <c r="F31" s="441">
        <f t="shared" si="2"/>
        <v>3.5000000000000004</v>
      </c>
      <c r="G31" s="1690"/>
      <c r="H31" s="1655"/>
      <c r="I31" s="326"/>
      <c r="J31" s="326"/>
      <c r="K31" s="326"/>
      <c r="L31" s="326"/>
      <c r="M31" s="326"/>
      <c r="N31" s="326"/>
      <c r="O31" s="638">
        <v>8</v>
      </c>
      <c r="P31" s="664" t="s">
        <v>5033</v>
      </c>
      <c r="Q31" s="651" t="s">
        <v>5235</v>
      </c>
      <c r="R31" s="641">
        <f>IF(O31="","",IF(ISNUMBER(O31),ROUND(O31*R13/O13,0),O31))</f>
        <v>6</v>
      </c>
      <c r="S31" s="642" t="str">
        <f>IF(P31="","",IF(ISNUMBER(P31),ROUND(P31*R13/O13,0),P31))</f>
        <v>libre</v>
      </c>
      <c r="T31" s="326"/>
      <c r="U31" s="326"/>
      <c r="V31" s="326"/>
      <c r="W31" s="326"/>
      <c r="X31" s="326"/>
      <c r="Y31" s="326"/>
      <c r="Z31" s="326"/>
      <c r="AA31" s="326"/>
      <c r="AB31" s="309"/>
      <c r="AC31" s="309"/>
      <c r="AD31" s="309"/>
      <c r="AE31" s="309"/>
      <c r="AF31" s="309"/>
      <c r="AG31" s="309"/>
      <c r="AH31" s="309"/>
      <c r="AI31" s="309"/>
      <c r="AJ31" s="309"/>
      <c r="AK31" s="309"/>
      <c r="AL31" s="609">
        <v>1</v>
      </c>
    </row>
    <row r="32" spans="1:38" ht="21" customHeight="1" x14ac:dyDescent="0.25">
      <c r="A32" s="326"/>
      <c r="B32" s="1742" t="s">
        <v>5172</v>
      </c>
      <c r="C32" s="1548">
        <v>3</v>
      </c>
      <c r="D32" s="1672">
        <f t="shared" si="0"/>
        <v>0.10714285714285714</v>
      </c>
      <c r="E32" s="1674">
        <f t="shared" si="1"/>
        <v>39.107142857142854</v>
      </c>
      <c r="F32" s="1676">
        <f t="shared" si="2"/>
        <v>9.3333333333333339</v>
      </c>
      <c r="G32" s="1690"/>
      <c r="H32" s="1655"/>
      <c r="I32" s="326"/>
      <c r="J32" s="326"/>
      <c r="K32" s="326"/>
      <c r="L32" s="326"/>
      <c r="M32" s="326"/>
      <c r="N32" s="326"/>
      <c r="O32" s="353">
        <v>3</v>
      </c>
      <c r="P32" s="647">
        <v>8</v>
      </c>
      <c r="Q32" s="652" t="s">
        <v>5236</v>
      </c>
      <c r="R32" s="649">
        <f>IF(O32="","",IF(ISNUMBER(O32),ROUND(O32*R13/O13,0),O32))</f>
        <v>2</v>
      </c>
      <c r="S32" s="650">
        <f>IF(P32="","",IF(ISNUMBER(P32),ROUND(P32*R13/O13,0),P32))</f>
        <v>6</v>
      </c>
      <c r="T32" s="326"/>
      <c r="U32" s="326"/>
      <c r="V32" s="326"/>
      <c r="W32" s="326"/>
      <c r="X32" s="326"/>
      <c r="Y32" s="326"/>
      <c r="Z32" s="326"/>
      <c r="AA32" s="326"/>
      <c r="AB32" s="309"/>
      <c r="AC32" s="309"/>
      <c r="AD32" s="309"/>
      <c r="AE32" s="309"/>
      <c r="AF32" s="309"/>
      <c r="AG32" s="309"/>
      <c r="AH32" s="309"/>
      <c r="AI32" s="309"/>
      <c r="AJ32" s="309"/>
      <c r="AK32" s="309"/>
      <c r="AL32" s="609">
        <v>1</v>
      </c>
    </row>
    <row r="33" spans="1:38" ht="21" customHeight="1" x14ac:dyDescent="0.25">
      <c r="A33" s="326"/>
      <c r="B33" s="1743"/>
      <c r="C33" s="1744"/>
      <c r="D33" s="1698" t="str">
        <f t="shared" si="0"/>
        <v/>
      </c>
      <c r="E33" s="1699" t="str">
        <f t="shared" si="1"/>
        <v/>
      </c>
      <c r="F33" s="1700" t="str">
        <f t="shared" si="2"/>
        <v/>
      </c>
      <c r="G33" s="1691"/>
      <c r="H33" s="1692"/>
      <c r="I33" s="326"/>
      <c r="J33" s="326"/>
      <c r="K33" s="326"/>
      <c r="L33" s="326"/>
      <c r="M33" s="326"/>
      <c r="N33" s="326"/>
      <c r="O33" s="638">
        <v>16</v>
      </c>
      <c r="P33" s="639">
        <v>12</v>
      </c>
      <c r="Q33" s="653" t="s">
        <v>5113</v>
      </c>
      <c r="R33" s="641">
        <f>IF(O33="","",IF(ISNUMBER(O33),ROUND(O33*R13/O13,0),O33))</f>
        <v>11</v>
      </c>
      <c r="S33" s="642">
        <f>IF(P33="","",IF(ISNUMBER(P33),ROUND(P33*R13/O13,0),P33))</f>
        <v>9</v>
      </c>
      <c r="T33" s="326"/>
      <c r="U33" s="326"/>
      <c r="V33" s="326"/>
      <c r="W33" s="326"/>
      <c r="X33" s="326"/>
      <c r="Y33" s="326"/>
      <c r="Z33" s="326"/>
      <c r="AA33" s="326"/>
      <c r="AB33" s="309"/>
      <c r="AC33" s="309"/>
      <c r="AD33" s="309"/>
      <c r="AE33" s="309"/>
      <c r="AF33" s="309"/>
      <c r="AG33" s="309"/>
      <c r="AH33" s="309"/>
      <c r="AI33" s="309"/>
      <c r="AJ33" s="309"/>
      <c r="AK33" s="309"/>
      <c r="AL33" s="609">
        <v>1</v>
      </c>
    </row>
    <row r="34" spans="1:38" ht="21" customHeight="1" x14ac:dyDescent="0.25">
      <c r="A34" s="326"/>
      <c r="B34" s="454" t="s">
        <v>5171</v>
      </c>
      <c r="C34" s="575">
        <v>16</v>
      </c>
      <c r="D34" s="445">
        <f t="shared" si="0"/>
        <v>0.5714285714285714</v>
      </c>
      <c r="E34" s="452">
        <f t="shared" si="1"/>
        <v>208.57142857142856</v>
      </c>
      <c r="F34" s="444">
        <f t="shared" si="2"/>
        <v>1.7500000000000002</v>
      </c>
      <c r="G34" s="1666" t="s">
        <v>5107</v>
      </c>
      <c r="H34" s="1657"/>
      <c r="I34" s="326"/>
      <c r="J34" s="326"/>
      <c r="K34" s="326"/>
      <c r="L34" s="326"/>
      <c r="M34" s="326"/>
      <c r="N34" s="326"/>
      <c r="O34" s="638">
        <v>2</v>
      </c>
      <c r="P34" s="639">
        <v>2</v>
      </c>
      <c r="Q34" s="654" t="s">
        <v>5237</v>
      </c>
      <c r="R34" s="641">
        <f>IF(O34="","",IF(ISNUMBER(O34),ROUND(O34*R13/O13,0),O34))</f>
        <v>1</v>
      </c>
      <c r="S34" s="642">
        <f>IF(P34="","",IF(ISNUMBER(P34),ROUND(P34*R13/O13,0),P34))</f>
        <v>1</v>
      </c>
      <c r="T34" s="326"/>
      <c r="U34" s="326"/>
      <c r="V34" s="326"/>
      <c r="W34" s="326"/>
      <c r="X34" s="326"/>
      <c r="Y34" s="326"/>
      <c r="Z34" s="326"/>
      <c r="AA34" s="326"/>
      <c r="AB34" s="309"/>
      <c r="AC34" s="309"/>
      <c r="AD34" s="309"/>
      <c r="AE34" s="309"/>
      <c r="AF34" s="309"/>
      <c r="AG34" s="309"/>
      <c r="AH34" s="309"/>
      <c r="AI34" s="309"/>
      <c r="AJ34" s="309"/>
      <c r="AK34" s="309"/>
      <c r="AL34" s="609">
        <v>1</v>
      </c>
    </row>
    <row r="35" spans="1:38" ht="21" customHeight="1" x14ac:dyDescent="0.25">
      <c r="A35" s="326"/>
      <c r="B35" s="451" t="s">
        <v>5170</v>
      </c>
      <c r="C35" s="353">
        <v>2</v>
      </c>
      <c r="D35" s="352">
        <f t="shared" si="0"/>
        <v>7.1428571428571425E-2</v>
      </c>
      <c r="E35" s="450">
        <f t="shared" si="1"/>
        <v>26.071428571428569</v>
      </c>
      <c r="F35" s="441">
        <f t="shared" si="2"/>
        <v>14.000000000000002</v>
      </c>
      <c r="G35" s="1667"/>
      <c r="H35" s="1659"/>
      <c r="I35" s="326"/>
      <c r="J35" s="326"/>
      <c r="K35" s="326"/>
      <c r="L35" s="326"/>
      <c r="M35" s="326"/>
      <c r="N35" s="326"/>
      <c r="O35" s="638">
        <v>10</v>
      </c>
      <c r="P35" s="639">
        <v>12</v>
      </c>
      <c r="Q35" s="655" t="s">
        <v>5238</v>
      </c>
      <c r="R35" s="641">
        <f>IF(O35="","",IF(ISNUMBER(O35),ROUND(O35*R13/O13,0),O35))</f>
        <v>7</v>
      </c>
      <c r="S35" s="642">
        <f>IF(P35="","",IF(ISNUMBER(P35),ROUND(P35*R13/O13,0),P35))</f>
        <v>9</v>
      </c>
      <c r="T35" s="326"/>
      <c r="U35" s="326"/>
      <c r="V35" s="326"/>
      <c r="W35" s="326"/>
      <c r="X35" s="326"/>
      <c r="Y35" s="326"/>
      <c r="Z35" s="326"/>
      <c r="AA35" s="326"/>
      <c r="AB35" s="309"/>
      <c r="AC35" s="309"/>
      <c r="AD35" s="309"/>
      <c r="AE35" s="309"/>
      <c r="AF35" s="309"/>
      <c r="AG35" s="309"/>
      <c r="AH35" s="309"/>
      <c r="AI35" s="309"/>
      <c r="AJ35" s="309"/>
      <c r="AK35" s="309"/>
      <c r="AL35" s="609">
        <v>1</v>
      </c>
    </row>
    <row r="36" spans="1:38" ht="21" customHeight="1" x14ac:dyDescent="0.25">
      <c r="A36" s="326"/>
      <c r="B36" s="449" t="s">
        <v>5169</v>
      </c>
      <c r="C36" s="576">
        <v>10</v>
      </c>
      <c r="D36" s="434">
        <f t="shared" si="0"/>
        <v>0.35714285714285715</v>
      </c>
      <c r="E36" s="447">
        <f t="shared" si="1"/>
        <v>130.35714285714286</v>
      </c>
      <c r="F36" s="446">
        <f t="shared" si="2"/>
        <v>2.8</v>
      </c>
      <c r="G36" s="1667"/>
      <c r="H36" s="1659"/>
      <c r="I36" s="326"/>
      <c r="J36" s="326"/>
      <c r="K36" s="326"/>
      <c r="L36" s="326"/>
      <c r="M36" s="326"/>
      <c r="N36" s="326"/>
      <c r="O36" s="673" t="s">
        <v>5033</v>
      </c>
      <c r="P36" s="674" t="s">
        <v>5033</v>
      </c>
      <c r="Q36" s="656" t="s">
        <v>5239</v>
      </c>
      <c r="R36" s="671" t="str">
        <f>IF(O36="","",IF(ISNUMBER(O36),ROUND(O36*R13/O13,0),O36))</f>
        <v>libre</v>
      </c>
      <c r="S36" s="672" t="str">
        <f>IF(P36="","",IF(ISNUMBER(P36),ROUND(P36*R13/O13,0),P36))</f>
        <v>libre</v>
      </c>
      <c r="T36" s="326"/>
      <c r="U36" s="326"/>
      <c r="V36" s="326"/>
      <c r="W36" s="326"/>
      <c r="X36" s="326"/>
      <c r="Y36" s="326"/>
      <c r="Z36" s="326"/>
      <c r="AA36" s="326"/>
      <c r="AB36" s="309"/>
      <c r="AC36" s="309"/>
      <c r="AD36" s="309"/>
      <c r="AE36" s="309"/>
      <c r="AF36" s="309"/>
      <c r="AG36" s="309"/>
      <c r="AH36" s="309"/>
      <c r="AI36" s="309"/>
      <c r="AJ36" s="309"/>
      <c r="AK36" s="309"/>
      <c r="AL36" s="609">
        <v>1</v>
      </c>
    </row>
    <row r="37" spans="1:38" ht="21" customHeight="1" x14ac:dyDescent="0.25">
      <c r="A37" s="326"/>
      <c r="B37" s="1739" t="s">
        <v>5168</v>
      </c>
      <c r="C37" s="1741" t="s">
        <v>5033</v>
      </c>
      <c r="D37" s="1671">
        <f t="shared" si="0"/>
        <v>0</v>
      </c>
      <c r="E37" s="1673" t="str">
        <f t="shared" si="1"/>
        <v>libre</v>
      </c>
      <c r="F37" s="1675" t="str">
        <f t="shared" si="2"/>
        <v>libre</v>
      </c>
      <c r="G37" s="1677" t="s">
        <v>5167</v>
      </c>
      <c r="H37" s="1678"/>
      <c r="I37" s="326"/>
      <c r="J37" s="326"/>
      <c r="K37" s="326"/>
      <c r="L37" s="326"/>
      <c r="M37" s="326"/>
      <c r="N37" s="326"/>
      <c r="O37" s="663" t="s">
        <v>5033</v>
      </c>
      <c r="P37" s="664" t="s">
        <v>5033</v>
      </c>
      <c r="Q37" s="657" t="s">
        <v>5240</v>
      </c>
      <c r="R37" s="665" t="str">
        <f>IF(O37="","",IF(ISNUMBER(O37),ROUND(O37*R13/O13,0),O37))</f>
        <v>libre</v>
      </c>
      <c r="S37" s="666" t="str">
        <f>IF(P37="","",IF(ISNUMBER(P37),ROUND(P37*R13/O13,0),P37))</f>
        <v>libre</v>
      </c>
      <c r="T37" s="326"/>
      <c r="U37" s="326"/>
      <c r="V37" s="326"/>
      <c r="W37" s="326"/>
      <c r="X37" s="326"/>
      <c r="Y37" s="326"/>
      <c r="Z37" s="326"/>
      <c r="AA37" s="326"/>
      <c r="AB37" s="309"/>
      <c r="AC37" s="309"/>
      <c r="AD37" s="309"/>
      <c r="AE37" s="309"/>
      <c r="AF37" s="309"/>
      <c r="AG37" s="309"/>
      <c r="AH37" s="309"/>
      <c r="AI37" s="309"/>
      <c r="AJ37" s="309"/>
      <c r="AK37" s="309"/>
      <c r="AL37" s="609">
        <v>1</v>
      </c>
    </row>
    <row r="38" spans="1:38" ht="21" customHeight="1" x14ac:dyDescent="0.25">
      <c r="A38" s="326"/>
      <c r="B38" s="1740"/>
      <c r="C38" s="1548"/>
      <c r="D38" s="1672" t="str">
        <f t="shared" si="0"/>
        <v/>
      </c>
      <c r="E38" s="1674" t="str">
        <f t="shared" si="1"/>
        <v/>
      </c>
      <c r="F38" s="1676" t="str">
        <f t="shared" si="2"/>
        <v/>
      </c>
      <c r="G38" s="1679"/>
      <c r="H38" s="1680"/>
      <c r="I38" s="326"/>
      <c r="J38" s="326"/>
      <c r="K38" s="326"/>
      <c r="L38" s="326"/>
      <c r="M38" s="326"/>
      <c r="N38" s="326"/>
      <c r="O38" s="675" t="s">
        <v>5033</v>
      </c>
      <c r="P38" s="676" t="s">
        <v>5033</v>
      </c>
      <c r="Q38" s="658" t="s">
        <v>5241</v>
      </c>
      <c r="R38" s="669" t="str">
        <f>IF(O38="","",IF(ISNUMBER(O38),ROUND(O38*R13/O13,0),O38))</f>
        <v>libre</v>
      </c>
      <c r="S38" s="670" t="str">
        <f>IF(P38="","",IF(ISNUMBER(P38),ROUND(P38*R13/O13,0),P38))</f>
        <v>libre</v>
      </c>
      <c r="T38" s="326"/>
      <c r="U38" s="326"/>
      <c r="V38" s="326"/>
      <c r="W38" s="326"/>
      <c r="X38" s="326"/>
      <c r="Y38" s="326"/>
      <c r="Z38" s="326"/>
      <c r="AA38" s="326"/>
      <c r="AB38" s="309"/>
      <c r="AC38" s="309"/>
      <c r="AD38" s="309"/>
      <c r="AE38" s="309"/>
      <c r="AF38" s="309"/>
      <c r="AG38" s="309"/>
      <c r="AH38" s="309"/>
      <c r="AI38" s="309"/>
      <c r="AJ38" s="309"/>
      <c r="AK38" s="309"/>
      <c r="AL38" s="609">
        <v>1</v>
      </c>
    </row>
    <row r="39" spans="1:38" ht="21" customHeight="1" x14ac:dyDescent="0.25">
      <c r="A39" s="326"/>
      <c r="B39" s="808" t="s">
        <v>5166</v>
      </c>
      <c r="C39" s="574" t="s">
        <v>5033</v>
      </c>
      <c r="D39" s="352">
        <f t="shared" si="0"/>
        <v>0</v>
      </c>
      <c r="E39" s="438" t="str">
        <f t="shared" si="1"/>
        <v>libre</v>
      </c>
      <c r="F39" s="437" t="str">
        <f t="shared" si="2"/>
        <v>libre</v>
      </c>
      <c r="G39" s="1679"/>
      <c r="H39" s="1680"/>
      <c r="I39" s="326"/>
      <c r="J39" s="326"/>
      <c r="K39" s="326"/>
      <c r="L39" s="326"/>
      <c r="M39" s="326"/>
      <c r="N39" s="326"/>
      <c r="O39" s="309"/>
      <c r="P39" s="309"/>
      <c r="Q39" s="309"/>
      <c r="R39" s="309"/>
      <c r="S39" s="309"/>
      <c r="T39" s="326"/>
      <c r="U39" s="326"/>
      <c r="V39" s="326"/>
      <c r="W39" s="326"/>
      <c r="X39" s="326"/>
      <c r="Y39" s="326"/>
      <c r="Z39" s="326"/>
      <c r="AA39" s="326"/>
      <c r="AB39" s="309"/>
      <c r="AC39" s="309"/>
      <c r="AD39" s="309"/>
      <c r="AE39" s="309"/>
      <c r="AF39" s="309"/>
      <c r="AG39" s="309"/>
      <c r="AH39" s="309"/>
      <c r="AI39" s="309"/>
      <c r="AJ39" s="309"/>
      <c r="AK39" s="309"/>
      <c r="AL39" s="609">
        <v>1</v>
      </c>
    </row>
    <row r="40" spans="1:38" ht="21" customHeight="1" x14ac:dyDescent="0.25">
      <c r="A40" s="326"/>
      <c r="B40" s="436" t="s">
        <v>5165</v>
      </c>
      <c r="C40" s="573" t="s">
        <v>5033</v>
      </c>
      <c r="D40" s="434">
        <f t="shared" si="0"/>
        <v>0</v>
      </c>
      <c r="E40" s="433" t="str">
        <f t="shared" si="1"/>
        <v>libre</v>
      </c>
      <c r="F40" s="432" t="str">
        <f t="shared" si="2"/>
        <v>libre</v>
      </c>
      <c r="G40" s="1681"/>
      <c r="H40" s="1682"/>
      <c r="I40" s="326"/>
      <c r="J40" s="326"/>
      <c r="K40" s="326"/>
      <c r="L40" s="326"/>
      <c r="M40" s="326"/>
      <c r="N40" s="326"/>
      <c r="O40" s="309"/>
      <c r="P40" s="309"/>
      <c r="Q40" s="309"/>
      <c r="R40" s="309"/>
      <c r="S40" s="309"/>
      <c r="T40" s="326"/>
      <c r="U40" s="326"/>
      <c r="V40" s="326"/>
      <c r="W40" s="326"/>
      <c r="X40" s="326"/>
      <c r="Y40" s="326"/>
      <c r="Z40" s="326"/>
      <c r="AA40" s="326"/>
      <c r="AB40" s="309"/>
      <c r="AC40" s="309"/>
      <c r="AD40" s="309"/>
      <c r="AE40" s="309"/>
      <c r="AF40" s="309"/>
      <c r="AG40" s="309"/>
      <c r="AH40" s="309"/>
      <c r="AI40" s="309"/>
      <c r="AJ40" s="309"/>
      <c r="AK40" s="309"/>
      <c r="AL40" s="609">
        <v>1</v>
      </c>
    </row>
    <row r="41" spans="1:38" ht="21" customHeight="1" x14ac:dyDescent="0.25">
      <c r="A41" s="326"/>
      <c r="B41" s="431" t="s">
        <v>5164</v>
      </c>
      <c r="C41" s="430" t="s">
        <v>5163</v>
      </c>
      <c r="D41" s="429" t="s">
        <v>5088</v>
      </c>
      <c r="E41" s="428"/>
      <c r="F41" s="428"/>
      <c r="G41" s="428"/>
      <c r="H41" s="427"/>
      <c r="I41" s="326"/>
      <c r="J41" s="326"/>
      <c r="K41" s="326"/>
      <c r="L41" s="326"/>
      <c r="M41" s="326"/>
      <c r="N41" s="326"/>
      <c r="O41" s="326"/>
      <c r="P41" s="326"/>
      <c r="Q41" s="326"/>
      <c r="R41" s="326"/>
      <c r="S41" s="326"/>
      <c r="T41" s="326"/>
      <c r="U41" s="326"/>
      <c r="V41" s="326"/>
      <c r="W41" s="326"/>
      <c r="X41" s="326"/>
      <c r="Y41" s="326"/>
      <c r="Z41" s="326"/>
      <c r="AA41" s="326"/>
      <c r="AB41" s="309"/>
      <c r="AC41" s="309"/>
      <c r="AD41" s="309"/>
      <c r="AE41" s="309"/>
      <c r="AF41" s="309"/>
      <c r="AG41" s="309"/>
      <c r="AH41" s="309"/>
      <c r="AI41" s="309"/>
      <c r="AJ41" s="309"/>
      <c r="AK41" s="309"/>
      <c r="AL41" s="609">
        <v>1</v>
      </c>
    </row>
    <row r="42" spans="1:38" ht="21" customHeight="1" thickBot="1" x14ac:dyDescent="0.3">
      <c r="A42" s="326"/>
      <c r="B42" s="312" t="s">
        <v>5020</v>
      </c>
      <c r="C42" s="312">
        <v>10</v>
      </c>
      <c r="D42" s="310">
        <v>10</v>
      </c>
      <c r="E42" s="311">
        <v>10</v>
      </c>
      <c r="F42" s="311">
        <v>10</v>
      </c>
      <c r="G42" s="311">
        <v>10</v>
      </c>
      <c r="H42" s="310">
        <v>10</v>
      </c>
      <c r="I42" s="326"/>
      <c r="J42" s="326"/>
      <c r="K42" s="326"/>
      <c r="L42" s="326"/>
      <c r="M42" s="326"/>
      <c r="N42" s="326"/>
      <c r="O42" s="326"/>
      <c r="P42" s="326"/>
      <c r="Q42" s="326"/>
      <c r="R42" s="326"/>
      <c r="S42" s="326"/>
      <c r="T42" s="326"/>
      <c r="U42" s="326"/>
      <c r="V42" s="326"/>
      <c r="W42" s="326"/>
      <c r="X42" s="326"/>
      <c r="Y42" s="326"/>
      <c r="Z42" s="326"/>
      <c r="AA42" s="326"/>
      <c r="AB42" s="309"/>
      <c r="AC42" s="309"/>
      <c r="AD42" s="309"/>
      <c r="AE42" s="309"/>
      <c r="AF42" s="309"/>
      <c r="AG42" s="309"/>
      <c r="AH42" s="309"/>
      <c r="AI42" s="309"/>
      <c r="AJ42" s="309"/>
      <c r="AK42" s="309"/>
      <c r="AL42" s="609">
        <v>1</v>
      </c>
    </row>
    <row r="43" spans="1:38" x14ac:dyDescent="0.25">
      <c r="A43" s="326"/>
      <c r="B43" s="326">
        <v>-5</v>
      </c>
      <c r="C43" s="326">
        <v>-4</v>
      </c>
      <c r="D43" s="326">
        <v>-3</v>
      </c>
      <c r="E43" s="326">
        <v>-2</v>
      </c>
      <c r="F43" s="326">
        <v>-1</v>
      </c>
      <c r="G43" s="326">
        <v>0</v>
      </c>
      <c r="H43" s="326">
        <v>0</v>
      </c>
      <c r="I43" s="326"/>
      <c r="J43" s="326"/>
      <c r="K43" s="326"/>
      <c r="L43" s="326"/>
      <c r="M43" s="425"/>
      <c r="N43" s="326"/>
      <c r="O43" s="326"/>
      <c r="P43" s="326"/>
      <c r="Q43" s="326"/>
      <c r="R43" s="326"/>
      <c r="S43" s="326"/>
      <c r="T43" s="326"/>
      <c r="U43" s="326"/>
      <c r="V43" s="326"/>
      <c r="W43" s="326"/>
      <c r="X43" s="326"/>
      <c r="Y43" s="326"/>
      <c r="Z43" s="326"/>
      <c r="AA43" s="326"/>
      <c r="AB43" s="309"/>
      <c r="AC43" s="309"/>
      <c r="AD43" s="309"/>
      <c r="AE43" s="309"/>
      <c r="AF43" s="309"/>
      <c r="AG43" s="309"/>
      <c r="AH43" s="309"/>
      <c r="AI43" s="309"/>
      <c r="AJ43" s="309"/>
      <c r="AK43" s="309"/>
      <c r="AL43" s="609">
        <v>1</v>
      </c>
    </row>
    <row r="44" spans="1:38" ht="15.75" hidden="1" customHeight="1" x14ac:dyDescent="0.25">
      <c r="A44" s="326"/>
      <c r="I44" s="326"/>
      <c r="J44" s="326"/>
      <c r="K44" s="326"/>
      <c r="L44" s="326"/>
      <c r="M44" s="425"/>
      <c r="N44" s="326"/>
      <c r="O44" s="326"/>
      <c r="P44" s="326"/>
      <c r="Q44" s="326"/>
      <c r="R44" s="326"/>
      <c r="S44" s="326"/>
      <c r="T44" s="326"/>
      <c r="U44" s="326"/>
      <c r="V44" s="326"/>
      <c r="W44" s="326"/>
      <c r="X44" s="326"/>
      <c r="Y44" s="326"/>
      <c r="Z44" s="326"/>
      <c r="AA44" s="326"/>
      <c r="AB44" s="309"/>
      <c r="AC44" s="309"/>
      <c r="AD44" s="309"/>
      <c r="AE44" s="309"/>
      <c r="AF44" s="309"/>
      <c r="AG44" s="309"/>
      <c r="AH44" s="309"/>
      <c r="AI44" s="309"/>
      <c r="AJ44" s="309"/>
      <c r="AK44" s="309"/>
      <c r="AL44" s="609">
        <v>1</v>
      </c>
    </row>
    <row r="45" spans="1:38" ht="36" hidden="1" customHeight="1" thickBot="1" x14ac:dyDescent="0.3">
      <c r="A45" s="326"/>
      <c r="B45" s="572" t="s">
        <v>5198</v>
      </c>
      <c r="C45" s="572" t="s">
        <v>5198</v>
      </c>
      <c r="D45" s="572" t="s">
        <v>5198</v>
      </c>
      <c r="E45" s="572" t="s">
        <v>5198</v>
      </c>
      <c r="F45" s="572" t="s">
        <v>5198</v>
      </c>
      <c r="G45" s="572" t="s">
        <v>5198</v>
      </c>
      <c r="H45" s="571"/>
      <c r="I45" s="326"/>
      <c r="J45" s="371"/>
      <c r="K45" s="370"/>
      <c r="L45" s="370"/>
      <c r="M45" s="485"/>
      <c r="N45" s="326"/>
      <c r="O45" s="326"/>
      <c r="P45" s="326"/>
      <c r="Q45" s="326"/>
      <c r="R45" s="326"/>
      <c r="S45" s="326"/>
      <c r="T45" s="326"/>
      <c r="U45" s="326"/>
      <c r="V45" s="326"/>
      <c r="W45" s="326"/>
      <c r="X45" s="326"/>
      <c r="Y45" s="326"/>
      <c r="Z45" s="326"/>
      <c r="AA45" s="326"/>
      <c r="AB45" s="309"/>
      <c r="AC45" s="309"/>
      <c r="AD45" s="309"/>
      <c r="AE45" s="309"/>
      <c r="AF45" s="309"/>
      <c r="AG45" s="309"/>
      <c r="AH45" s="309"/>
      <c r="AI45" s="309"/>
      <c r="AJ45" s="309"/>
      <c r="AK45" s="309"/>
      <c r="AL45" s="609">
        <v>1</v>
      </c>
    </row>
    <row r="46" spans="1:38" ht="20.100000000000001" hidden="1" customHeight="1" thickBot="1" x14ac:dyDescent="0.3">
      <c r="A46" s="326"/>
      <c r="B46" s="570" t="s">
        <v>5186</v>
      </c>
      <c r="C46" s="570" t="s">
        <v>5186</v>
      </c>
      <c r="D46" s="570" t="s">
        <v>5186</v>
      </c>
      <c r="E46" s="570" t="s">
        <v>5186</v>
      </c>
      <c r="F46" s="570" t="s">
        <v>5186</v>
      </c>
      <c r="G46" s="570" t="s">
        <v>5186</v>
      </c>
      <c r="H46" s="569"/>
      <c r="I46" s="326"/>
      <c r="J46" s="367"/>
      <c r="K46" s="363"/>
      <c r="L46" s="363"/>
      <c r="M46" s="474"/>
      <c r="N46" s="326"/>
      <c r="O46" s="326"/>
      <c r="P46" s="326"/>
      <c r="Q46" s="326"/>
      <c r="R46" s="326"/>
      <c r="S46" s="326"/>
      <c r="T46" s="326"/>
      <c r="U46" s="326"/>
      <c r="V46" s="326"/>
      <c r="W46" s="326"/>
      <c r="X46" s="326"/>
      <c r="Y46" s="326"/>
      <c r="Z46" s="326"/>
      <c r="AA46" s="326"/>
      <c r="AB46" s="309"/>
      <c r="AC46" s="309"/>
      <c r="AD46" s="309"/>
      <c r="AE46" s="309"/>
      <c r="AF46" s="309"/>
      <c r="AG46" s="309"/>
      <c r="AH46" s="309"/>
      <c r="AI46" s="309"/>
      <c r="AJ46" s="309"/>
      <c r="AK46" s="309"/>
      <c r="AL46" s="609">
        <v>1</v>
      </c>
    </row>
    <row r="47" spans="1:38" ht="20.100000000000001" hidden="1" customHeight="1" thickBot="1" x14ac:dyDescent="0.3">
      <c r="A47" s="326"/>
      <c r="B47" s="568"/>
      <c r="C47" s="568"/>
      <c r="D47" s="568"/>
      <c r="E47" s="568"/>
      <c r="F47" s="568"/>
      <c r="G47" s="568"/>
      <c r="H47" s="567"/>
      <c r="I47" s="326"/>
      <c r="J47" s="367"/>
      <c r="K47" s="363"/>
      <c r="L47" s="363"/>
      <c r="M47" s="474"/>
      <c r="N47" s="326"/>
      <c r="O47" s="326"/>
      <c r="P47" s="326"/>
      <c r="Q47" s="326"/>
      <c r="R47" s="326"/>
      <c r="S47" s="326"/>
      <c r="T47" s="326"/>
      <c r="U47" s="326"/>
      <c r="V47" s="326"/>
      <c r="W47" s="326"/>
      <c r="X47" s="326"/>
      <c r="Y47" s="326"/>
      <c r="Z47" s="326"/>
      <c r="AA47" s="326"/>
      <c r="AB47" s="309"/>
      <c r="AC47" s="309"/>
      <c r="AD47" s="309"/>
      <c r="AE47" s="309"/>
      <c r="AF47" s="309"/>
      <c r="AG47" s="309"/>
      <c r="AH47" s="309"/>
      <c r="AI47" s="309"/>
      <c r="AJ47" s="309"/>
      <c r="AK47" s="309"/>
      <c r="AL47" s="609">
        <v>1</v>
      </c>
    </row>
    <row r="48" spans="1:38" ht="18" hidden="1" customHeight="1" thickBot="1" x14ac:dyDescent="0.3">
      <c r="A48" s="326"/>
      <c r="B48" s="566" t="s">
        <v>5193</v>
      </c>
      <c r="C48" s="566" t="s">
        <v>5193</v>
      </c>
      <c r="D48" s="566" t="s">
        <v>5193</v>
      </c>
      <c r="E48" s="566" t="s">
        <v>5193</v>
      </c>
      <c r="F48" s="566" t="s">
        <v>5193</v>
      </c>
      <c r="G48" s="566" t="s">
        <v>5193</v>
      </c>
      <c r="H48" s="565"/>
      <c r="I48" s="326"/>
      <c r="J48" s="368"/>
      <c r="K48" s="363"/>
      <c r="L48" s="363"/>
      <c r="M48" s="474"/>
      <c r="N48" s="326"/>
      <c r="O48" s="326"/>
      <c r="P48" s="326"/>
      <c r="Q48" s="326"/>
      <c r="R48" s="326"/>
      <c r="S48" s="326"/>
      <c r="T48" s="326"/>
      <c r="U48" s="326"/>
      <c r="V48" s="326"/>
      <c r="W48" s="326"/>
      <c r="X48" s="326"/>
      <c r="Y48" s="326"/>
      <c r="Z48" s="326"/>
      <c r="AA48" s="326"/>
      <c r="AB48" s="309"/>
      <c r="AC48" s="309"/>
      <c r="AD48" s="309"/>
      <c r="AE48" s="309"/>
      <c r="AF48" s="309"/>
      <c r="AG48" s="309"/>
      <c r="AH48" s="309"/>
      <c r="AI48" s="309"/>
      <c r="AJ48" s="309"/>
      <c r="AK48" s="309"/>
      <c r="AL48" s="609">
        <v>1</v>
      </c>
    </row>
    <row r="49" spans="1:38" ht="18" hidden="1" customHeight="1" thickBot="1" x14ac:dyDescent="0.3">
      <c r="A49" s="326"/>
      <c r="B49" s="564" t="s">
        <v>5072</v>
      </c>
      <c r="C49" s="564" t="s">
        <v>5072</v>
      </c>
      <c r="D49" s="564" t="s">
        <v>5072</v>
      </c>
      <c r="E49" s="564" t="s">
        <v>5072</v>
      </c>
      <c r="F49" s="564" t="s">
        <v>5072</v>
      </c>
      <c r="G49" s="564" t="s">
        <v>5072</v>
      </c>
      <c r="H49" s="563"/>
      <c r="I49" s="326"/>
      <c r="J49" s="397"/>
      <c r="K49" s="363"/>
      <c r="L49" s="363"/>
      <c r="M49" s="474"/>
      <c r="N49" s="326"/>
      <c r="O49" s="326"/>
      <c r="P49" s="326"/>
      <c r="Q49" s="326"/>
      <c r="R49" s="326"/>
      <c r="S49" s="326"/>
      <c r="T49" s="326"/>
      <c r="U49" s="326"/>
      <c r="V49" s="326"/>
      <c r="W49" s="326"/>
      <c r="X49" s="326"/>
      <c r="Y49" s="326"/>
      <c r="Z49" s="326"/>
      <c r="AA49" s="326"/>
      <c r="AB49" s="309"/>
      <c r="AC49" s="309"/>
      <c r="AD49" s="309"/>
      <c r="AE49" s="309"/>
      <c r="AF49" s="309"/>
      <c r="AG49" s="309"/>
      <c r="AH49" s="309"/>
      <c r="AI49" s="309"/>
      <c r="AJ49" s="309"/>
      <c r="AK49" s="309"/>
      <c r="AL49" s="609">
        <v>1</v>
      </c>
    </row>
    <row r="50" spans="1:38" ht="18" hidden="1" customHeight="1" thickBot="1" x14ac:dyDescent="0.3">
      <c r="A50" s="326"/>
      <c r="B50" s="519" t="s">
        <v>5047</v>
      </c>
      <c r="C50" s="519" t="s">
        <v>5047</v>
      </c>
      <c r="D50" s="519" t="s">
        <v>5047</v>
      </c>
      <c r="E50" s="519" t="s">
        <v>5047</v>
      </c>
      <c r="F50" s="519" t="s">
        <v>5047</v>
      </c>
      <c r="G50" s="519" t="s">
        <v>5047</v>
      </c>
      <c r="H50" s="518"/>
      <c r="I50" s="326"/>
      <c r="J50" s="475"/>
      <c r="K50" s="363"/>
      <c r="L50" s="363"/>
      <c r="M50" s="474"/>
      <c r="N50" s="326"/>
      <c r="O50" s="326"/>
      <c r="P50" s="326"/>
      <c r="Q50" s="326"/>
      <c r="R50" s="326"/>
      <c r="S50" s="326"/>
      <c r="T50" s="326"/>
      <c r="U50" s="326"/>
      <c r="V50" s="326"/>
      <c r="W50" s="326"/>
      <c r="X50" s="326"/>
      <c r="Y50" s="326"/>
      <c r="Z50" s="326"/>
      <c r="AA50" s="326"/>
      <c r="AB50" s="309"/>
      <c r="AC50" s="309"/>
      <c r="AD50" s="309"/>
      <c r="AE50" s="309"/>
      <c r="AF50" s="309"/>
      <c r="AG50" s="309"/>
      <c r="AH50" s="309"/>
      <c r="AI50" s="309"/>
      <c r="AJ50" s="309"/>
      <c r="AK50" s="309"/>
      <c r="AL50" s="609">
        <v>1</v>
      </c>
    </row>
    <row r="51" spans="1:38" ht="18" hidden="1" customHeight="1" thickBot="1" x14ac:dyDescent="0.3">
      <c r="A51" s="326"/>
      <c r="B51" s="517"/>
      <c r="C51" s="517"/>
      <c r="D51" s="517"/>
      <c r="E51" s="517"/>
      <c r="F51" s="517"/>
      <c r="G51" s="517"/>
      <c r="H51" s="516"/>
      <c r="I51" s="326"/>
      <c r="J51" s="365"/>
      <c r="K51" s="363"/>
      <c r="L51" s="363"/>
      <c r="M51" s="474"/>
      <c r="N51" s="326"/>
      <c r="O51" s="326"/>
      <c r="P51" s="326"/>
      <c r="Q51" s="326"/>
      <c r="R51" s="326"/>
      <c r="S51" s="326"/>
      <c r="T51" s="326"/>
      <c r="U51" s="326"/>
      <c r="V51" s="326"/>
      <c r="W51" s="326"/>
      <c r="X51" s="326"/>
      <c r="Y51" s="326"/>
      <c r="Z51" s="326"/>
      <c r="AA51" s="326"/>
      <c r="AB51" s="309"/>
      <c r="AC51" s="309"/>
      <c r="AD51" s="309"/>
      <c r="AE51" s="309"/>
      <c r="AF51" s="309"/>
      <c r="AG51" s="309"/>
      <c r="AH51" s="309"/>
      <c r="AI51" s="309"/>
      <c r="AJ51" s="309"/>
      <c r="AK51" s="309"/>
      <c r="AL51" s="609">
        <v>1</v>
      </c>
    </row>
    <row r="52" spans="1:38" ht="18" hidden="1" customHeight="1" thickBot="1" x14ac:dyDescent="0.3">
      <c r="A52" s="326"/>
      <c r="B52" s="517"/>
      <c r="C52" s="517"/>
      <c r="D52" s="517"/>
      <c r="E52" s="517"/>
      <c r="F52" s="517"/>
      <c r="G52" s="517"/>
      <c r="H52" s="516"/>
      <c r="I52" s="326"/>
      <c r="J52" s="364"/>
      <c r="K52" s="363"/>
      <c r="L52" s="363"/>
      <c r="M52" s="474"/>
      <c r="N52" s="326"/>
      <c r="O52" s="326"/>
      <c r="P52" s="326"/>
      <c r="Q52" s="326"/>
      <c r="R52" s="326"/>
      <c r="S52" s="326"/>
      <c r="T52" s="326"/>
      <c r="U52" s="326"/>
      <c r="V52" s="326"/>
      <c r="W52" s="326"/>
      <c r="X52" s="326"/>
      <c r="Y52" s="326"/>
      <c r="Z52" s="326"/>
      <c r="AA52" s="326"/>
      <c r="AB52" s="309"/>
      <c r="AC52" s="309"/>
      <c r="AD52" s="309"/>
      <c r="AE52" s="309"/>
      <c r="AF52" s="309"/>
      <c r="AG52" s="309"/>
      <c r="AH52" s="309"/>
      <c r="AI52" s="309"/>
      <c r="AJ52" s="309"/>
      <c r="AK52" s="309"/>
      <c r="AL52" s="609">
        <v>1</v>
      </c>
    </row>
    <row r="53" spans="1:38" ht="18" hidden="1" customHeight="1" thickBot="1" x14ac:dyDescent="0.3">
      <c r="A53" s="326"/>
      <c r="B53" s="515" t="s">
        <v>5037</v>
      </c>
      <c r="C53" s="515" t="s">
        <v>5037</v>
      </c>
      <c r="D53" s="515" t="s">
        <v>5037</v>
      </c>
      <c r="E53" s="515" t="s">
        <v>5037</v>
      </c>
      <c r="F53" s="515" t="s">
        <v>5037</v>
      </c>
      <c r="G53" s="515" t="s">
        <v>5037</v>
      </c>
      <c r="H53" s="388"/>
      <c r="I53" s="326"/>
      <c r="J53" s="361"/>
      <c r="K53" s="360"/>
      <c r="L53" s="360"/>
      <c r="M53" s="472"/>
      <c r="N53" s="326"/>
      <c r="O53" s="326"/>
      <c r="P53" s="326"/>
      <c r="Q53" s="326"/>
      <c r="R53" s="326"/>
      <c r="S53" s="326"/>
      <c r="T53" s="326"/>
      <c r="U53" s="326"/>
      <c r="V53" s="326"/>
      <c r="W53" s="326"/>
      <c r="X53" s="326"/>
      <c r="Y53" s="326"/>
      <c r="Z53" s="326"/>
      <c r="AA53" s="326"/>
      <c r="AB53" s="309"/>
      <c r="AC53" s="309"/>
      <c r="AD53" s="309"/>
      <c r="AE53" s="309"/>
      <c r="AF53" s="309"/>
      <c r="AG53" s="309"/>
      <c r="AH53" s="309"/>
      <c r="AI53" s="309"/>
      <c r="AJ53" s="309"/>
      <c r="AK53" s="309"/>
      <c r="AL53" s="609">
        <v>1</v>
      </c>
    </row>
    <row r="54" spans="1:38" ht="18" hidden="1" customHeight="1" thickBot="1" x14ac:dyDescent="0.3">
      <c r="A54" s="326"/>
      <c r="B54" s="514" t="s">
        <v>5036</v>
      </c>
      <c r="C54" s="514" t="s">
        <v>5036</v>
      </c>
      <c r="D54" s="514" t="s">
        <v>5036</v>
      </c>
      <c r="E54" s="514" t="s">
        <v>5036</v>
      </c>
      <c r="F54" s="514" t="s">
        <v>5036</v>
      </c>
      <c r="G54" s="514" t="s">
        <v>5036</v>
      </c>
      <c r="H54" s="513"/>
      <c r="I54" s="326"/>
      <c r="J54" s="326"/>
      <c r="K54" s="326"/>
      <c r="L54" s="326"/>
      <c r="M54" s="425"/>
      <c r="N54" s="326"/>
      <c r="O54" s="326"/>
      <c r="P54" s="326"/>
      <c r="Q54" s="326"/>
      <c r="R54" s="326"/>
      <c r="S54" s="326"/>
      <c r="T54" s="326"/>
      <c r="U54" s="326"/>
      <c r="V54" s="326"/>
      <c r="W54" s="326"/>
      <c r="X54" s="326"/>
      <c r="Y54" s="326"/>
      <c r="Z54" s="326"/>
      <c r="AA54" s="326"/>
      <c r="AB54" s="309"/>
      <c r="AC54" s="309"/>
      <c r="AD54" s="309"/>
      <c r="AE54" s="309"/>
      <c r="AF54" s="309"/>
      <c r="AG54" s="309"/>
      <c r="AH54" s="309"/>
      <c r="AI54" s="309"/>
      <c r="AJ54" s="309"/>
      <c r="AK54" s="309"/>
      <c r="AL54" s="609">
        <v>1</v>
      </c>
    </row>
    <row r="55" spans="1:38" ht="18" hidden="1" customHeight="1" thickBot="1" x14ac:dyDescent="0.3">
      <c r="A55" s="326"/>
      <c r="B55" s="512"/>
      <c r="C55" s="512"/>
      <c r="D55" s="512"/>
      <c r="E55" s="512"/>
      <c r="F55" s="512"/>
      <c r="G55" s="512"/>
      <c r="H55" s="511"/>
      <c r="I55" s="326"/>
      <c r="J55" s="326"/>
      <c r="K55" s="326"/>
      <c r="L55" s="326"/>
      <c r="M55" s="425"/>
      <c r="N55" s="326"/>
      <c r="O55" s="326"/>
      <c r="P55" s="326"/>
      <c r="Q55" s="326"/>
      <c r="R55" s="326"/>
      <c r="S55" s="326"/>
      <c r="T55" s="326"/>
      <c r="U55" s="326"/>
      <c r="V55" s="326"/>
      <c r="W55" s="326"/>
      <c r="X55" s="326"/>
      <c r="Y55" s="326"/>
      <c r="Z55" s="326"/>
      <c r="AA55" s="326"/>
      <c r="AB55" s="309"/>
      <c r="AC55" s="309"/>
      <c r="AD55" s="309"/>
      <c r="AE55" s="309"/>
      <c r="AF55" s="309"/>
      <c r="AG55" s="309"/>
      <c r="AH55" s="309"/>
      <c r="AI55" s="309"/>
      <c r="AJ55" s="309"/>
      <c r="AK55" s="309"/>
      <c r="AL55" s="609">
        <v>1</v>
      </c>
    </row>
    <row r="56" spans="1:38" ht="18" hidden="1" customHeight="1" thickBot="1" x14ac:dyDescent="0.3">
      <c r="A56" s="326"/>
      <c r="B56" s="510"/>
      <c r="C56" s="510"/>
      <c r="D56" s="510"/>
      <c r="E56" s="510"/>
      <c r="F56" s="510"/>
      <c r="G56" s="510"/>
      <c r="H56" s="509"/>
      <c r="I56" s="326"/>
      <c r="J56" s="326"/>
      <c r="K56" s="326"/>
      <c r="L56" s="326"/>
      <c r="M56" s="425"/>
      <c r="N56" s="326"/>
      <c r="O56" s="326"/>
      <c r="P56" s="326"/>
      <c r="Q56" s="326"/>
      <c r="R56" s="326"/>
      <c r="S56" s="326"/>
      <c r="T56" s="326"/>
      <c r="U56" s="326"/>
      <c r="V56" s="326"/>
      <c r="W56" s="326"/>
      <c r="X56" s="326"/>
      <c r="Y56" s="326"/>
      <c r="Z56" s="326"/>
      <c r="AA56" s="326"/>
      <c r="AB56" s="309"/>
      <c r="AC56" s="309"/>
      <c r="AD56" s="309"/>
      <c r="AE56" s="309"/>
      <c r="AF56" s="309"/>
      <c r="AG56" s="309"/>
      <c r="AH56" s="309"/>
      <c r="AI56" s="309"/>
      <c r="AJ56" s="309"/>
      <c r="AK56" s="309"/>
      <c r="AL56" s="609">
        <v>1</v>
      </c>
    </row>
    <row r="57" spans="1:38" ht="18" hidden="1" customHeight="1" thickBot="1" x14ac:dyDescent="0.3">
      <c r="A57" s="326"/>
      <c r="B57" s="508" t="s">
        <v>5111</v>
      </c>
      <c r="C57" s="508" t="s">
        <v>5111</v>
      </c>
      <c r="D57" s="508" t="s">
        <v>5111</v>
      </c>
      <c r="E57" s="508" t="s">
        <v>5111</v>
      </c>
      <c r="F57" s="508" t="s">
        <v>5111</v>
      </c>
      <c r="G57" s="508" t="s">
        <v>5111</v>
      </c>
      <c r="H57" s="507"/>
      <c r="I57" s="326"/>
      <c r="J57" s="326"/>
      <c r="K57" s="326"/>
      <c r="L57" s="326"/>
      <c r="M57" s="425"/>
      <c r="N57" s="326"/>
      <c r="O57" s="326"/>
      <c r="P57" s="326"/>
      <c r="Q57" s="326"/>
      <c r="R57" s="326"/>
      <c r="S57" s="326"/>
      <c r="T57" s="326"/>
      <c r="U57" s="326"/>
      <c r="V57" s="326"/>
      <c r="W57" s="326"/>
      <c r="X57" s="326"/>
      <c r="Y57" s="326"/>
      <c r="Z57" s="326"/>
      <c r="AA57" s="326"/>
      <c r="AB57" s="309"/>
      <c r="AC57" s="309"/>
      <c r="AD57" s="309"/>
      <c r="AE57" s="309"/>
      <c r="AF57" s="309"/>
      <c r="AG57" s="309"/>
      <c r="AH57" s="309"/>
      <c r="AI57" s="309"/>
      <c r="AJ57" s="309"/>
      <c r="AK57" s="309"/>
      <c r="AL57" s="609">
        <v>1</v>
      </c>
    </row>
    <row r="58" spans="1:38" ht="18" hidden="1" customHeight="1" thickBot="1" x14ac:dyDescent="0.3">
      <c r="A58" s="326"/>
      <c r="B58" s="506"/>
      <c r="C58" s="506"/>
      <c r="D58" s="506"/>
      <c r="E58" s="506"/>
      <c r="F58" s="506"/>
      <c r="G58" s="506"/>
      <c r="H58" s="505"/>
      <c r="I58" s="326"/>
      <c r="J58" s="326"/>
      <c r="K58" s="326"/>
      <c r="L58" s="326"/>
      <c r="M58" s="425"/>
      <c r="N58" s="326"/>
      <c r="O58" s="326"/>
      <c r="P58" s="326"/>
      <c r="Q58" s="326"/>
      <c r="R58" s="326"/>
      <c r="S58" s="326"/>
      <c r="T58" s="326"/>
      <c r="U58" s="326"/>
      <c r="V58" s="326"/>
      <c r="W58" s="326"/>
      <c r="X58" s="326"/>
      <c r="Y58" s="326"/>
      <c r="Z58" s="326"/>
      <c r="AA58" s="326"/>
      <c r="AB58" s="309"/>
      <c r="AC58" s="309"/>
      <c r="AD58" s="309"/>
      <c r="AE58" s="309"/>
      <c r="AF58" s="309"/>
      <c r="AG58" s="309"/>
      <c r="AH58" s="309"/>
      <c r="AI58" s="309"/>
      <c r="AJ58" s="309"/>
      <c r="AK58" s="309"/>
      <c r="AL58" s="609">
        <v>1</v>
      </c>
    </row>
    <row r="59" spans="1:38" ht="18" hidden="1" customHeight="1" thickBot="1" x14ac:dyDescent="0.3">
      <c r="A59" s="326"/>
      <c r="B59" s="506"/>
      <c r="C59" s="506"/>
      <c r="D59" s="506"/>
      <c r="E59" s="506"/>
      <c r="F59" s="506"/>
      <c r="G59" s="506"/>
      <c r="H59" s="505"/>
      <c r="I59" s="326"/>
      <c r="J59" s="326"/>
      <c r="K59" s="326"/>
      <c r="L59" s="326"/>
      <c r="M59" s="425"/>
      <c r="N59" s="326"/>
      <c r="O59" s="326"/>
      <c r="P59" s="326"/>
      <c r="Q59" s="326"/>
      <c r="R59" s="326"/>
      <c r="S59" s="326"/>
      <c r="T59" s="326"/>
      <c r="U59" s="326"/>
      <c r="V59" s="326"/>
      <c r="W59" s="326"/>
      <c r="X59" s="326"/>
      <c r="Y59" s="326"/>
      <c r="Z59" s="326"/>
      <c r="AA59" s="326"/>
      <c r="AB59" s="309"/>
      <c r="AC59" s="309"/>
      <c r="AD59" s="309"/>
      <c r="AE59" s="309"/>
      <c r="AF59" s="309"/>
      <c r="AG59" s="309"/>
      <c r="AH59" s="309"/>
      <c r="AI59" s="309"/>
      <c r="AJ59" s="309"/>
      <c r="AK59" s="309"/>
      <c r="AL59" s="609">
        <v>1</v>
      </c>
    </row>
    <row r="60" spans="1:38" ht="18" hidden="1" customHeight="1" thickBot="1" x14ac:dyDescent="0.3">
      <c r="A60" s="326"/>
      <c r="B60" s="504"/>
      <c r="C60" s="504"/>
      <c r="D60" s="504"/>
      <c r="E60" s="504"/>
      <c r="F60" s="504"/>
      <c r="G60" s="504"/>
      <c r="H60" s="503"/>
      <c r="I60" s="326"/>
      <c r="J60" s="326"/>
      <c r="K60" s="326"/>
      <c r="L60" s="326"/>
      <c r="M60" s="425"/>
      <c r="N60" s="326"/>
      <c r="O60" s="326"/>
      <c r="P60" s="326"/>
      <c r="Q60" s="326"/>
      <c r="R60" s="326"/>
      <c r="S60" s="326"/>
      <c r="T60" s="326"/>
      <c r="U60" s="326"/>
      <c r="V60" s="326"/>
      <c r="W60" s="326"/>
      <c r="X60" s="326"/>
      <c r="Y60" s="326"/>
      <c r="Z60" s="326"/>
      <c r="AA60" s="326"/>
      <c r="AB60" s="309"/>
      <c r="AC60" s="309"/>
      <c r="AD60" s="309"/>
      <c r="AE60" s="309"/>
      <c r="AF60" s="309"/>
      <c r="AG60" s="309"/>
      <c r="AH60" s="309"/>
      <c r="AI60" s="309"/>
      <c r="AJ60" s="309"/>
      <c r="AK60" s="309"/>
      <c r="AL60" s="609">
        <v>1</v>
      </c>
    </row>
    <row r="61" spans="1:38" ht="18" hidden="1" customHeight="1" thickBot="1" x14ac:dyDescent="0.3">
      <c r="A61" s="326"/>
      <c r="B61" s="500" t="s">
        <v>5107</v>
      </c>
      <c r="C61" s="500" t="s">
        <v>5107</v>
      </c>
      <c r="D61" s="500" t="s">
        <v>5107</v>
      </c>
      <c r="E61" s="500" t="s">
        <v>5107</v>
      </c>
      <c r="F61" s="500" t="s">
        <v>5107</v>
      </c>
      <c r="G61" s="500" t="s">
        <v>5107</v>
      </c>
      <c r="H61" s="499"/>
      <c r="I61" s="326"/>
      <c r="J61" s="326"/>
      <c r="K61" s="326"/>
      <c r="L61" s="326"/>
      <c r="M61" s="425"/>
      <c r="N61" s="326"/>
      <c r="O61" s="326"/>
      <c r="P61" s="326"/>
      <c r="Q61" s="326"/>
      <c r="R61" s="326"/>
      <c r="S61" s="326"/>
      <c r="T61" s="326"/>
      <c r="U61" s="326"/>
      <c r="V61" s="326"/>
      <c r="W61" s="326"/>
      <c r="X61" s="326"/>
      <c r="Y61" s="326"/>
      <c r="Z61" s="326"/>
      <c r="AA61" s="326"/>
      <c r="AB61" s="309"/>
      <c r="AC61" s="309"/>
      <c r="AD61" s="309"/>
      <c r="AE61" s="309"/>
      <c r="AF61" s="309"/>
      <c r="AG61" s="309"/>
      <c r="AH61" s="309"/>
      <c r="AI61" s="309"/>
      <c r="AJ61" s="309"/>
      <c r="AK61" s="309"/>
      <c r="AL61" s="609">
        <v>1</v>
      </c>
    </row>
    <row r="62" spans="1:38" ht="18" hidden="1" customHeight="1" thickBot="1" x14ac:dyDescent="0.3">
      <c r="A62" s="326"/>
      <c r="B62" s="538"/>
      <c r="C62" s="538"/>
      <c r="D62" s="538"/>
      <c r="E62" s="538"/>
      <c r="F62" s="538"/>
      <c r="G62" s="538"/>
      <c r="H62" s="374"/>
      <c r="I62" s="326"/>
      <c r="J62" s="326"/>
      <c r="K62" s="326"/>
      <c r="L62" s="326"/>
      <c r="M62" s="425"/>
      <c r="N62" s="326"/>
      <c r="O62" s="326"/>
      <c r="P62" s="326"/>
      <c r="Q62" s="326"/>
      <c r="R62" s="326"/>
      <c r="S62" s="326"/>
      <c r="T62" s="326"/>
      <c r="U62" s="326"/>
      <c r="V62" s="326"/>
      <c r="W62" s="326"/>
      <c r="X62" s="326"/>
      <c r="Y62" s="326"/>
      <c r="Z62" s="326"/>
      <c r="AA62" s="326"/>
      <c r="AB62" s="309"/>
      <c r="AC62" s="309"/>
      <c r="AD62" s="309"/>
      <c r="AE62" s="309"/>
      <c r="AF62" s="309"/>
      <c r="AG62" s="309"/>
      <c r="AH62" s="309"/>
      <c r="AI62" s="309"/>
      <c r="AJ62" s="309"/>
      <c r="AK62" s="309"/>
      <c r="AL62" s="609">
        <v>1</v>
      </c>
    </row>
    <row r="63" spans="1:38" ht="18" hidden="1" customHeight="1" thickBot="1" x14ac:dyDescent="0.3">
      <c r="A63" s="326"/>
      <c r="B63" s="495"/>
      <c r="C63" s="495"/>
      <c r="D63" s="495"/>
      <c r="E63" s="495"/>
      <c r="F63" s="495"/>
      <c r="G63" s="495"/>
      <c r="H63" s="494"/>
      <c r="I63" s="326"/>
      <c r="J63" s="326"/>
      <c r="K63" s="326"/>
      <c r="L63" s="326"/>
      <c r="M63" s="425"/>
      <c r="N63" s="326"/>
      <c r="O63" s="326"/>
      <c r="P63" s="326"/>
      <c r="Q63" s="326"/>
      <c r="R63" s="326"/>
      <c r="S63" s="326"/>
      <c r="T63" s="326"/>
      <c r="U63" s="326"/>
      <c r="V63" s="326"/>
      <c r="W63" s="326"/>
      <c r="X63" s="326"/>
      <c r="Y63" s="326"/>
      <c r="Z63" s="326"/>
      <c r="AA63" s="326"/>
      <c r="AB63" s="309"/>
      <c r="AC63" s="309"/>
      <c r="AD63" s="309"/>
      <c r="AE63" s="309"/>
      <c r="AF63" s="309"/>
      <c r="AG63" s="309"/>
      <c r="AH63" s="309"/>
      <c r="AI63" s="309"/>
      <c r="AJ63" s="309"/>
      <c r="AK63" s="309"/>
      <c r="AL63" s="609">
        <v>1</v>
      </c>
    </row>
    <row r="64" spans="1:38" ht="18" hidden="1" customHeight="1" thickBot="1" x14ac:dyDescent="0.3">
      <c r="A64" s="326"/>
      <c r="B64" s="533" t="s">
        <v>5205</v>
      </c>
      <c r="C64" s="533" t="s">
        <v>5205</v>
      </c>
      <c r="D64" s="533" t="s">
        <v>5205</v>
      </c>
      <c r="E64" s="533" t="s">
        <v>5205</v>
      </c>
      <c r="F64" s="533" t="s">
        <v>5205</v>
      </c>
      <c r="G64" s="533" t="s">
        <v>5205</v>
      </c>
      <c r="H64" s="532"/>
      <c r="I64" s="326"/>
      <c r="J64" s="326"/>
      <c r="K64" s="326"/>
      <c r="L64" s="326"/>
      <c r="M64" s="425"/>
      <c r="N64" s="326"/>
      <c r="O64" s="326"/>
      <c r="P64" s="326"/>
      <c r="Q64" s="326"/>
      <c r="R64" s="326"/>
      <c r="S64" s="326"/>
      <c r="T64" s="326"/>
      <c r="U64" s="326"/>
      <c r="V64" s="326"/>
      <c r="W64" s="326"/>
      <c r="X64" s="326"/>
      <c r="Y64" s="326"/>
      <c r="Z64" s="326"/>
      <c r="AA64" s="326"/>
      <c r="AB64" s="309"/>
      <c r="AC64" s="309"/>
      <c r="AD64" s="309"/>
      <c r="AE64" s="309"/>
      <c r="AF64" s="309"/>
      <c r="AG64" s="309"/>
      <c r="AH64" s="309"/>
      <c r="AI64" s="309"/>
      <c r="AJ64" s="309"/>
      <c r="AK64" s="309"/>
      <c r="AL64" s="609">
        <v>1</v>
      </c>
    </row>
    <row r="65" spans="1:38" ht="18" hidden="1" customHeight="1" thickBot="1" x14ac:dyDescent="0.3">
      <c r="A65" s="326"/>
      <c r="B65" s="428"/>
      <c r="C65" s="428"/>
      <c r="D65" s="428"/>
      <c r="E65" s="428"/>
      <c r="F65" s="428"/>
      <c r="G65" s="428"/>
      <c r="H65" s="427"/>
      <c r="I65" s="326"/>
      <c r="J65" s="326"/>
      <c r="K65" s="326"/>
      <c r="L65" s="326"/>
      <c r="M65" s="425"/>
      <c r="N65" s="326"/>
      <c r="O65" s="326"/>
      <c r="P65" s="326"/>
      <c r="Q65" s="326"/>
      <c r="R65" s="326"/>
      <c r="S65" s="326"/>
      <c r="T65" s="326"/>
      <c r="U65" s="326"/>
      <c r="V65" s="326"/>
      <c r="W65" s="326"/>
      <c r="X65" s="326"/>
      <c r="Y65" s="326"/>
      <c r="Z65" s="326"/>
      <c r="AA65" s="326"/>
      <c r="AB65" s="309"/>
      <c r="AC65" s="309"/>
      <c r="AD65" s="309"/>
      <c r="AE65" s="309"/>
      <c r="AF65" s="309"/>
      <c r="AG65" s="309"/>
      <c r="AH65" s="309"/>
      <c r="AI65" s="309"/>
      <c r="AJ65" s="309"/>
      <c r="AK65" s="309"/>
      <c r="AL65" s="609">
        <v>1</v>
      </c>
    </row>
    <row r="66" spans="1:38" ht="18" hidden="1" customHeight="1" thickBot="1" x14ac:dyDescent="0.3">
      <c r="A66" s="326"/>
      <c r="B66" s="311">
        <v>10</v>
      </c>
      <c r="C66" s="311">
        <v>10</v>
      </c>
      <c r="D66" s="311">
        <v>10</v>
      </c>
      <c r="E66" s="311">
        <v>10</v>
      </c>
      <c r="F66" s="311">
        <v>10</v>
      </c>
      <c r="G66" s="311">
        <v>10</v>
      </c>
      <c r="H66" s="310">
        <v>10</v>
      </c>
      <c r="I66" s="326"/>
      <c r="J66" s="326"/>
      <c r="K66" s="326"/>
      <c r="L66" s="326"/>
      <c r="M66" s="425"/>
      <c r="N66" s="326"/>
      <c r="O66" s="326"/>
      <c r="P66" s="326"/>
      <c r="Q66" s="326"/>
      <c r="R66" s="326"/>
      <c r="S66" s="326"/>
      <c r="T66" s="326"/>
      <c r="U66" s="326"/>
      <c r="V66" s="326"/>
      <c r="W66" s="326"/>
      <c r="X66" s="326"/>
      <c r="Y66" s="326"/>
      <c r="Z66" s="326"/>
      <c r="AA66" s="326"/>
      <c r="AB66" s="309"/>
      <c r="AC66" s="309"/>
      <c r="AD66" s="309"/>
      <c r="AE66" s="309"/>
      <c r="AF66" s="309"/>
      <c r="AG66" s="309"/>
      <c r="AH66" s="309"/>
      <c r="AI66" s="309"/>
      <c r="AJ66" s="309"/>
      <c r="AK66" s="309"/>
      <c r="AL66" s="609">
        <v>1</v>
      </c>
    </row>
    <row r="67" spans="1:38" ht="15.75" hidden="1" customHeight="1" thickBot="1" x14ac:dyDescent="0.3">
      <c r="A67" s="326"/>
      <c r="B67" s="326">
        <v>0</v>
      </c>
      <c r="C67" s="326">
        <v>0</v>
      </c>
      <c r="D67" s="326">
        <v>0</v>
      </c>
      <c r="E67" s="326">
        <v>0</v>
      </c>
      <c r="F67" s="326">
        <v>0</v>
      </c>
      <c r="G67" s="326">
        <v>0</v>
      </c>
      <c r="H67" s="326">
        <v>0</v>
      </c>
      <c r="I67" s="326"/>
      <c r="J67" s="326"/>
      <c r="K67" s="326"/>
      <c r="L67" s="326"/>
      <c r="M67" s="425"/>
      <c r="N67" s="326"/>
      <c r="O67" s="326"/>
      <c r="P67" s="326"/>
      <c r="Q67" s="326"/>
      <c r="R67" s="326"/>
      <c r="S67" s="326"/>
      <c r="T67" s="326"/>
      <c r="U67" s="326"/>
      <c r="V67" s="326"/>
      <c r="W67" s="326"/>
      <c r="X67" s="326"/>
      <c r="Y67" s="326"/>
      <c r="Z67" s="326"/>
      <c r="AA67" s="326"/>
      <c r="AB67" s="309"/>
      <c r="AC67" s="309"/>
      <c r="AD67" s="309"/>
      <c r="AE67" s="309"/>
      <c r="AF67" s="309"/>
      <c r="AG67" s="309"/>
      <c r="AH67" s="309"/>
      <c r="AI67" s="309"/>
      <c r="AJ67" s="309"/>
      <c r="AK67" s="309"/>
      <c r="AL67" s="609">
        <v>1</v>
      </c>
    </row>
    <row r="68" spans="1:38" ht="15.75" hidden="1" customHeight="1" thickBot="1" x14ac:dyDescent="0.3">
      <c r="A68" s="326"/>
      <c r="B68" s="326">
        <v>0</v>
      </c>
      <c r="C68" s="326">
        <v>0</v>
      </c>
      <c r="D68" s="326">
        <v>0</v>
      </c>
      <c r="E68" s="326">
        <v>0</v>
      </c>
      <c r="F68" s="326">
        <v>0</v>
      </c>
      <c r="G68" s="326">
        <v>0</v>
      </c>
      <c r="H68" s="326">
        <v>0</v>
      </c>
      <c r="I68" s="326"/>
      <c r="J68" s="326"/>
      <c r="K68" s="326"/>
      <c r="L68" s="326"/>
      <c r="M68" s="425"/>
      <c r="N68" s="326"/>
      <c r="O68" s="326"/>
      <c r="P68" s="326"/>
      <c r="Q68" s="326"/>
      <c r="R68" s="326"/>
      <c r="S68" s="326"/>
      <c r="T68" s="326"/>
      <c r="U68" s="326"/>
      <c r="V68" s="326"/>
      <c r="W68" s="326"/>
      <c r="X68" s="326"/>
      <c r="Y68" s="326"/>
      <c r="Z68" s="326"/>
      <c r="AA68" s="326"/>
      <c r="AB68" s="309"/>
      <c r="AC68" s="309"/>
      <c r="AD68" s="309"/>
      <c r="AE68" s="309"/>
      <c r="AF68" s="309"/>
      <c r="AG68" s="309"/>
      <c r="AH68" s="309"/>
      <c r="AI68" s="309"/>
      <c r="AJ68" s="309"/>
      <c r="AK68" s="309"/>
      <c r="AL68" s="609">
        <v>1</v>
      </c>
    </row>
    <row r="69" spans="1:38" ht="15.75" hidden="1" customHeight="1" thickBot="1" x14ac:dyDescent="0.3">
      <c r="A69" s="326"/>
      <c r="B69" s="326">
        <v>0</v>
      </c>
      <c r="C69" s="326">
        <v>0</v>
      </c>
      <c r="D69" s="326">
        <v>0</v>
      </c>
      <c r="E69" s="326">
        <v>0</v>
      </c>
      <c r="F69" s="326">
        <v>0</v>
      </c>
      <c r="G69" s="326">
        <v>0</v>
      </c>
      <c r="H69" s="326">
        <v>0</v>
      </c>
      <c r="I69" s="326"/>
      <c r="J69" s="326"/>
      <c r="K69" s="326"/>
      <c r="L69" s="562"/>
      <c r="M69" s="426"/>
      <c r="N69" s="326"/>
      <c r="O69" s="326"/>
      <c r="P69" s="326"/>
      <c r="Q69" s="326"/>
      <c r="R69" s="326"/>
      <c r="S69" s="326"/>
      <c r="T69" s="326"/>
      <c r="U69" s="326"/>
      <c r="V69" s="326"/>
      <c r="W69" s="326"/>
      <c r="X69" s="326"/>
      <c r="Y69" s="326"/>
      <c r="Z69" s="326"/>
      <c r="AA69" s="326"/>
      <c r="AB69" s="309"/>
      <c r="AC69" s="309"/>
      <c r="AD69" s="309"/>
      <c r="AE69" s="309"/>
      <c r="AF69" s="309"/>
      <c r="AG69" s="309"/>
      <c r="AH69" s="309"/>
      <c r="AI69" s="309"/>
      <c r="AJ69" s="309"/>
      <c r="AK69" s="309"/>
      <c r="AL69" s="609">
        <v>1</v>
      </c>
    </row>
    <row r="70" spans="1:38" ht="24" hidden="1" customHeight="1" thickBot="1" x14ac:dyDescent="0.3">
      <c r="A70" s="326"/>
      <c r="B70" s="561" t="s">
        <v>56</v>
      </c>
      <c r="C70" s="561" t="s">
        <v>56</v>
      </c>
      <c r="D70" s="561" t="s">
        <v>56</v>
      </c>
      <c r="E70" s="561" t="s">
        <v>56</v>
      </c>
      <c r="F70" s="561" t="s">
        <v>56</v>
      </c>
      <c r="G70" s="561" t="s">
        <v>56</v>
      </c>
      <c r="H70" s="560" t="s">
        <v>5204</v>
      </c>
      <c r="I70" s="326"/>
      <c r="J70" s="559"/>
      <c r="K70" s="558"/>
      <c r="L70" s="530"/>
      <c r="M70" s="557"/>
      <c r="N70" s="326"/>
      <c r="O70" s="326"/>
      <c r="P70" s="326"/>
      <c r="Q70" s="326"/>
      <c r="R70" s="326"/>
      <c r="S70" s="326"/>
      <c r="T70" s="326"/>
      <c r="U70" s="326"/>
      <c r="V70" s="326"/>
      <c r="W70" s="326"/>
      <c r="X70" s="326"/>
      <c r="Y70" s="326"/>
      <c r="Z70" s="326"/>
      <c r="AA70" s="326"/>
      <c r="AB70" s="309"/>
      <c r="AC70" s="309"/>
      <c r="AD70" s="309"/>
      <c r="AE70" s="309"/>
      <c r="AF70" s="309"/>
      <c r="AG70" s="309"/>
      <c r="AH70" s="309"/>
      <c r="AI70" s="309"/>
      <c r="AJ70" s="309"/>
      <c r="AK70" s="309"/>
      <c r="AL70" s="609">
        <v>1</v>
      </c>
    </row>
    <row r="71" spans="1:38" ht="47.25" hidden="1" customHeight="1" thickBot="1" x14ac:dyDescent="0.3">
      <c r="A71" s="326"/>
      <c r="B71" s="556"/>
      <c r="C71" s="556"/>
      <c r="D71" s="556"/>
      <c r="E71" s="556"/>
      <c r="F71" s="556"/>
      <c r="G71" s="556"/>
      <c r="H71" s="541" t="s">
        <v>5156</v>
      </c>
      <c r="I71" s="326"/>
      <c r="J71" s="519"/>
      <c r="K71" s="518"/>
      <c r="L71" s="530"/>
      <c r="M71" s="555"/>
      <c r="N71" s="326"/>
      <c r="O71" s="326"/>
      <c r="P71" s="326"/>
      <c r="Q71" s="326"/>
      <c r="R71" s="326"/>
      <c r="S71" s="326"/>
      <c r="T71" s="326"/>
      <c r="U71" s="326"/>
      <c r="V71" s="326"/>
      <c r="W71" s="326"/>
      <c r="X71" s="326"/>
      <c r="Y71" s="326"/>
      <c r="Z71" s="326"/>
      <c r="AA71" s="326"/>
      <c r="AB71" s="309"/>
      <c r="AC71" s="309"/>
      <c r="AD71" s="309"/>
      <c r="AE71" s="309"/>
      <c r="AF71" s="309"/>
      <c r="AG71" s="309"/>
      <c r="AH71" s="309"/>
      <c r="AI71" s="309"/>
      <c r="AJ71" s="309"/>
      <c r="AK71" s="309"/>
      <c r="AL71" s="609">
        <v>1</v>
      </c>
    </row>
    <row r="72" spans="1:38" ht="110.25" hidden="1" customHeight="1" thickBot="1" x14ac:dyDescent="0.3">
      <c r="A72" s="326"/>
      <c r="B72" s="554">
        <v>8</v>
      </c>
      <c r="C72" s="554">
        <v>8</v>
      </c>
      <c r="D72" s="554">
        <v>8</v>
      </c>
      <c r="E72" s="554">
        <v>8</v>
      </c>
      <c r="F72" s="554">
        <v>8</v>
      </c>
      <c r="G72" s="554">
        <v>8</v>
      </c>
      <c r="H72" s="539">
        <f>10</f>
        <v>10</v>
      </c>
      <c r="I72" s="326"/>
      <c r="J72" s="517"/>
      <c r="K72" s="516"/>
      <c r="L72" s="530"/>
      <c r="M72" s="553"/>
      <c r="N72" s="326"/>
      <c r="O72" s="326"/>
      <c r="P72" s="326"/>
      <c r="Q72" s="326"/>
      <c r="R72" s="326"/>
      <c r="S72" s="326"/>
      <c r="T72" s="326"/>
      <c r="U72" s="326"/>
      <c r="V72" s="326"/>
      <c r="W72" s="326"/>
      <c r="X72" s="326"/>
      <c r="Y72" s="326"/>
      <c r="Z72" s="326"/>
      <c r="AA72" s="326"/>
      <c r="AB72" s="309"/>
      <c r="AC72" s="309"/>
      <c r="AD72" s="309"/>
      <c r="AE72" s="309"/>
      <c r="AF72" s="309"/>
      <c r="AG72" s="309"/>
      <c r="AH72" s="309"/>
      <c r="AI72" s="309"/>
      <c r="AJ72" s="309"/>
      <c r="AK72" s="309"/>
      <c r="AL72" s="609">
        <v>1</v>
      </c>
    </row>
    <row r="73" spans="1:38" ht="18" hidden="1" customHeight="1" thickBot="1" x14ac:dyDescent="0.3">
      <c r="A73" s="326"/>
      <c r="B73" s="547"/>
      <c r="C73" s="547"/>
      <c r="D73" s="547"/>
      <c r="E73" s="547"/>
      <c r="F73" s="547"/>
      <c r="G73" s="547"/>
      <c r="H73" s="536">
        <f>10</f>
        <v>10</v>
      </c>
      <c r="I73" s="326"/>
      <c r="J73" s="517"/>
      <c r="K73" s="516"/>
      <c r="L73" s="530"/>
      <c r="M73" s="553"/>
      <c r="N73" s="326"/>
      <c r="O73" s="326"/>
      <c r="P73" s="326"/>
      <c r="Q73" s="326"/>
      <c r="R73" s="326"/>
      <c r="S73" s="326"/>
      <c r="T73" s="326"/>
      <c r="U73" s="326"/>
      <c r="V73" s="326"/>
      <c r="W73" s="326"/>
      <c r="X73" s="326"/>
      <c r="Y73" s="326"/>
      <c r="Z73" s="326"/>
      <c r="AA73" s="326"/>
      <c r="AB73" s="309"/>
      <c r="AC73" s="309"/>
      <c r="AD73" s="309"/>
      <c r="AE73" s="309"/>
      <c r="AF73" s="309"/>
      <c r="AG73" s="309"/>
      <c r="AH73" s="309"/>
      <c r="AI73" s="309"/>
      <c r="AJ73" s="309"/>
      <c r="AK73" s="309"/>
      <c r="AL73" s="609">
        <v>1</v>
      </c>
    </row>
    <row r="74" spans="1:38" ht="126" hidden="1" customHeight="1" thickBot="1" x14ac:dyDescent="0.35">
      <c r="A74" s="326"/>
      <c r="B74" s="552"/>
      <c r="C74" s="552"/>
      <c r="D74" s="552"/>
      <c r="E74" s="552"/>
      <c r="F74" s="552"/>
      <c r="G74" s="552"/>
      <c r="H74" s="551">
        <f>10</f>
        <v>10</v>
      </c>
      <c r="I74" s="326"/>
      <c r="J74" s="515"/>
      <c r="K74" s="388"/>
      <c r="L74" s="530"/>
      <c r="M74" s="549"/>
      <c r="N74" s="326"/>
      <c r="O74" s="326"/>
      <c r="P74" s="326"/>
      <c r="Q74" s="326"/>
      <c r="R74" s="326"/>
      <c r="S74" s="326"/>
      <c r="T74" s="326"/>
      <c r="U74" s="326"/>
      <c r="V74" s="326"/>
      <c r="W74" s="326"/>
      <c r="X74" s="326"/>
      <c r="Y74" s="326"/>
      <c r="Z74" s="326"/>
      <c r="AA74" s="326"/>
      <c r="AB74" s="309"/>
      <c r="AC74" s="309"/>
      <c r="AD74" s="309"/>
      <c r="AE74" s="309"/>
      <c r="AF74" s="309"/>
      <c r="AG74" s="309"/>
      <c r="AH74" s="309"/>
      <c r="AI74" s="309"/>
      <c r="AJ74" s="309"/>
      <c r="AK74" s="309"/>
      <c r="AL74" s="609">
        <v>1</v>
      </c>
    </row>
    <row r="75" spans="1:38" ht="18" hidden="1" customHeight="1" thickBot="1" x14ac:dyDescent="0.3">
      <c r="A75" s="326"/>
      <c r="B75" s="550"/>
      <c r="C75" s="550"/>
      <c r="D75" s="550"/>
      <c r="E75" s="550"/>
      <c r="F75" s="550"/>
      <c r="G75" s="550"/>
      <c r="H75" s="541" t="s">
        <v>5136</v>
      </c>
      <c r="I75" s="326"/>
      <c r="J75" s="514"/>
      <c r="K75" s="513"/>
      <c r="L75" s="530"/>
      <c r="M75" s="549"/>
      <c r="N75" s="326"/>
      <c r="O75" s="326"/>
      <c r="P75" s="326"/>
      <c r="Q75" s="326"/>
      <c r="R75" s="326"/>
      <c r="S75" s="326"/>
      <c r="T75" s="326"/>
      <c r="U75" s="326"/>
      <c r="V75" s="326"/>
      <c r="W75" s="326"/>
      <c r="X75" s="326"/>
      <c r="Y75" s="326"/>
      <c r="Z75" s="326"/>
      <c r="AA75" s="326"/>
      <c r="AB75" s="309"/>
      <c r="AC75" s="309"/>
      <c r="AD75" s="309"/>
      <c r="AE75" s="309"/>
      <c r="AF75" s="309"/>
      <c r="AG75" s="309"/>
      <c r="AH75" s="309"/>
      <c r="AI75" s="309"/>
      <c r="AJ75" s="309"/>
      <c r="AK75" s="309"/>
      <c r="AL75" s="609">
        <v>1</v>
      </c>
    </row>
    <row r="76" spans="1:38" ht="126" hidden="1" customHeight="1" thickBot="1" x14ac:dyDescent="0.3">
      <c r="A76" s="326"/>
      <c r="B76" s="548"/>
      <c r="C76" s="548"/>
      <c r="D76" s="548"/>
      <c r="E76" s="548"/>
      <c r="F76" s="548"/>
      <c r="G76" s="548"/>
      <c r="H76" s="539" t="s">
        <v>5203</v>
      </c>
      <c r="I76" s="326"/>
      <c r="J76" s="512"/>
      <c r="K76" s="511"/>
      <c r="L76" s="530"/>
      <c r="M76" s="546"/>
      <c r="N76" s="326"/>
      <c r="O76" s="326"/>
      <c r="P76" s="326"/>
      <c r="Q76" s="326"/>
      <c r="R76" s="326"/>
      <c r="S76" s="326"/>
      <c r="T76" s="326"/>
      <c r="U76" s="326"/>
      <c r="V76" s="326"/>
      <c r="W76" s="326"/>
      <c r="X76" s="326"/>
      <c r="Y76" s="326"/>
      <c r="Z76" s="326"/>
      <c r="AA76" s="326"/>
      <c r="AB76" s="309"/>
      <c r="AC76" s="309"/>
      <c r="AD76" s="309"/>
      <c r="AE76" s="309"/>
      <c r="AF76" s="309"/>
      <c r="AG76" s="309"/>
      <c r="AH76" s="309"/>
      <c r="AI76" s="309"/>
      <c r="AJ76" s="309"/>
      <c r="AK76" s="309"/>
      <c r="AL76" s="609">
        <v>1</v>
      </c>
    </row>
    <row r="77" spans="1:38" ht="18" hidden="1" customHeight="1" thickBot="1" x14ac:dyDescent="0.3">
      <c r="A77" s="326"/>
      <c r="B77" s="547"/>
      <c r="C77" s="547"/>
      <c r="D77" s="547"/>
      <c r="E77" s="547"/>
      <c r="F77" s="547"/>
      <c r="G77" s="547"/>
      <c r="H77" s="536" t="s">
        <v>5138</v>
      </c>
      <c r="I77" s="326"/>
      <c r="J77" s="510"/>
      <c r="K77" s="509"/>
      <c r="L77" s="530"/>
      <c r="M77" s="546"/>
      <c r="N77" s="326"/>
      <c r="O77" s="326"/>
      <c r="P77" s="326"/>
      <c r="Q77" s="326"/>
      <c r="R77" s="326"/>
      <c r="S77" s="326"/>
      <c r="T77" s="326"/>
      <c r="U77" s="326"/>
      <c r="V77" s="326"/>
      <c r="W77" s="326"/>
      <c r="X77" s="326"/>
      <c r="Y77" s="326"/>
      <c r="Z77" s="326"/>
      <c r="AA77" s="326"/>
      <c r="AB77" s="309"/>
      <c r="AC77" s="309"/>
      <c r="AD77" s="309"/>
      <c r="AE77" s="309"/>
      <c r="AF77" s="309"/>
      <c r="AG77" s="309"/>
      <c r="AH77" s="309"/>
      <c r="AI77" s="309"/>
      <c r="AJ77" s="309"/>
      <c r="AK77" s="309"/>
      <c r="AL77" s="609">
        <v>1</v>
      </c>
    </row>
    <row r="78" spans="1:38" ht="78.75" hidden="1" customHeight="1" thickBot="1" x14ac:dyDescent="0.3">
      <c r="A78" s="326"/>
      <c r="B78" s="545"/>
      <c r="C78" s="545"/>
      <c r="D78" s="545"/>
      <c r="E78" s="545"/>
      <c r="F78" s="545"/>
      <c r="G78" s="545"/>
      <c r="H78" s="541" t="s">
        <v>5152</v>
      </c>
      <c r="I78" s="326"/>
      <c r="J78" s="508"/>
      <c r="K78" s="507"/>
      <c r="L78" s="530"/>
      <c r="M78" s="544"/>
      <c r="N78" s="326"/>
      <c r="O78" s="326"/>
      <c r="P78" s="326"/>
      <c r="Q78" s="326"/>
      <c r="R78" s="326"/>
      <c r="S78" s="326"/>
      <c r="T78" s="326"/>
      <c r="U78" s="326"/>
      <c r="V78" s="326"/>
      <c r="W78" s="326"/>
      <c r="X78" s="326"/>
      <c r="Y78" s="326"/>
      <c r="Z78" s="326"/>
      <c r="AA78" s="326"/>
      <c r="AB78" s="309"/>
      <c r="AC78" s="309"/>
      <c r="AD78" s="309"/>
      <c r="AE78" s="309"/>
      <c r="AF78" s="309"/>
      <c r="AG78" s="309"/>
      <c r="AH78" s="309"/>
      <c r="AI78" s="309"/>
      <c r="AJ78" s="309"/>
      <c r="AK78" s="309"/>
      <c r="AL78" s="609">
        <v>1</v>
      </c>
    </row>
    <row r="79" spans="1:38" ht="31.5" hidden="1" customHeight="1" thickBot="1" x14ac:dyDescent="0.3">
      <c r="A79" s="326"/>
      <c r="B79" s="540"/>
      <c r="C79" s="540"/>
      <c r="D79" s="540"/>
      <c r="E79" s="540"/>
      <c r="F79" s="540"/>
      <c r="G79" s="540"/>
      <c r="H79" s="539" t="s">
        <v>5142</v>
      </c>
      <c r="I79" s="326"/>
      <c r="J79" s="506"/>
      <c r="K79" s="505"/>
      <c r="L79" s="530"/>
      <c r="M79" s="543"/>
      <c r="N79" s="326"/>
      <c r="O79" s="326"/>
      <c r="P79" s="326"/>
      <c r="Q79" s="326"/>
      <c r="R79" s="326"/>
      <c r="S79" s="326"/>
      <c r="T79" s="326"/>
      <c r="U79" s="326"/>
      <c r="V79" s="326"/>
      <c r="W79" s="326"/>
      <c r="X79" s="326"/>
      <c r="Y79" s="326"/>
      <c r="Z79" s="326"/>
      <c r="AA79" s="326"/>
      <c r="AB79" s="309"/>
      <c r="AC79" s="309"/>
      <c r="AD79" s="309"/>
      <c r="AE79" s="309"/>
      <c r="AF79" s="309"/>
      <c r="AG79" s="309"/>
      <c r="AH79" s="309"/>
      <c r="AI79" s="309"/>
      <c r="AJ79" s="309"/>
      <c r="AK79" s="309"/>
      <c r="AL79" s="609">
        <v>1</v>
      </c>
    </row>
    <row r="80" spans="1:38" ht="18.75" hidden="1" customHeight="1" thickBot="1" x14ac:dyDescent="0.3">
      <c r="A80" s="326"/>
      <c r="B80" s="540"/>
      <c r="C80" s="540"/>
      <c r="D80" s="540"/>
      <c r="E80" s="540"/>
      <c r="F80" s="540"/>
      <c r="G80" s="540"/>
      <c r="H80" s="539" t="s">
        <v>5142</v>
      </c>
      <c r="I80" s="326"/>
      <c r="J80" s="506"/>
      <c r="K80" s="505"/>
      <c r="L80" s="530"/>
      <c r="M80" s="425"/>
      <c r="N80" s="326"/>
      <c r="O80" s="326"/>
      <c r="P80" s="326"/>
      <c r="Q80" s="326"/>
      <c r="R80" s="326"/>
      <c r="S80" s="326"/>
      <c r="T80" s="326"/>
      <c r="U80" s="326"/>
      <c r="V80" s="326"/>
      <c r="W80" s="326"/>
      <c r="X80" s="326"/>
      <c r="Y80" s="326"/>
      <c r="Z80" s="326"/>
      <c r="AA80" s="326"/>
      <c r="AB80" s="309"/>
      <c r="AC80" s="309"/>
      <c r="AD80" s="309"/>
      <c r="AE80" s="309"/>
      <c r="AF80" s="309"/>
      <c r="AG80" s="309"/>
      <c r="AH80" s="309"/>
      <c r="AI80" s="309"/>
      <c r="AJ80" s="309"/>
      <c r="AK80" s="309"/>
      <c r="AL80" s="609">
        <v>1</v>
      </c>
    </row>
    <row r="81" spans="1:38" ht="18.75" hidden="1" customHeight="1" thickBot="1" x14ac:dyDescent="0.3">
      <c r="A81" s="326"/>
      <c r="B81" s="537"/>
      <c r="C81" s="537"/>
      <c r="D81" s="537"/>
      <c r="E81" s="537"/>
      <c r="F81" s="537"/>
      <c r="G81" s="537"/>
      <c r="H81" s="536" t="s">
        <v>5138</v>
      </c>
      <c r="I81" s="326"/>
      <c r="J81" s="504"/>
      <c r="K81" s="503"/>
      <c r="L81" s="530"/>
      <c r="M81" s="425"/>
      <c r="N81" s="326"/>
      <c r="O81" s="326"/>
      <c r="P81" s="326"/>
      <c r="Q81" s="326"/>
      <c r="R81" s="326"/>
      <c r="S81" s="326"/>
      <c r="T81" s="326"/>
      <c r="U81" s="326"/>
      <c r="V81" s="326"/>
      <c r="W81" s="326"/>
      <c r="X81" s="326"/>
      <c r="Y81" s="326"/>
      <c r="Z81" s="326"/>
      <c r="AA81" s="326"/>
      <c r="AB81" s="309"/>
      <c r="AC81" s="309"/>
      <c r="AD81" s="309"/>
      <c r="AE81" s="309"/>
      <c r="AF81" s="309"/>
      <c r="AG81" s="309"/>
      <c r="AH81" s="309"/>
      <c r="AI81" s="309"/>
      <c r="AJ81" s="309"/>
      <c r="AK81" s="309"/>
      <c r="AL81" s="609">
        <v>1</v>
      </c>
    </row>
    <row r="82" spans="1:38" ht="18" hidden="1" customHeight="1" thickBot="1" x14ac:dyDescent="0.3">
      <c r="A82" s="326"/>
      <c r="B82" s="542"/>
      <c r="C82" s="542"/>
      <c r="D82" s="542"/>
      <c r="E82" s="542"/>
      <c r="F82" s="542"/>
      <c r="G82" s="542"/>
      <c r="H82" s="541" t="s">
        <v>5134</v>
      </c>
      <c r="I82" s="326"/>
      <c r="J82" s="500"/>
      <c r="K82" s="499"/>
      <c r="L82" s="530"/>
      <c r="M82" s="425"/>
      <c r="N82" s="326"/>
      <c r="O82" s="326"/>
      <c r="P82" s="326"/>
      <c r="Q82" s="326"/>
      <c r="R82" s="326"/>
      <c r="S82" s="326"/>
      <c r="T82" s="326"/>
      <c r="U82" s="326"/>
      <c r="V82" s="326"/>
      <c r="W82" s="326"/>
      <c r="X82" s="326"/>
      <c r="Y82" s="326"/>
      <c r="Z82" s="326"/>
      <c r="AA82" s="326"/>
      <c r="AB82" s="309"/>
      <c r="AC82" s="309"/>
      <c r="AD82" s="309"/>
      <c r="AE82" s="309"/>
      <c r="AF82" s="309"/>
      <c r="AG82" s="309"/>
      <c r="AH82" s="309"/>
      <c r="AI82" s="309"/>
      <c r="AJ82" s="309"/>
      <c r="AK82" s="309"/>
      <c r="AL82" s="609">
        <v>1</v>
      </c>
    </row>
    <row r="83" spans="1:38" ht="18" hidden="1" customHeight="1" thickBot="1" x14ac:dyDescent="0.3">
      <c r="A83" s="326"/>
      <c r="B83" s="540"/>
      <c r="C83" s="540"/>
      <c r="D83" s="540"/>
      <c r="E83" s="540"/>
      <c r="F83" s="540"/>
      <c r="G83" s="540"/>
      <c r="H83" s="539" t="s">
        <v>5142</v>
      </c>
      <c r="I83" s="326"/>
      <c r="J83" s="538"/>
      <c r="K83" s="374"/>
      <c r="L83" s="530"/>
      <c r="M83" s="425"/>
      <c r="N83" s="326"/>
      <c r="O83" s="326"/>
      <c r="P83" s="326"/>
      <c r="Q83" s="326"/>
      <c r="R83" s="326"/>
      <c r="S83" s="326"/>
      <c r="T83" s="326"/>
      <c r="U83" s="326"/>
      <c r="V83" s="326"/>
      <c r="W83" s="326"/>
      <c r="X83" s="326"/>
      <c r="Y83" s="326"/>
      <c r="Z83" s="326"/>
      <c r="AA83" s="326"/>
      <c r="AB83" s="309"/>
      <c r="AC83" s="309"/>
      <c r="AD83" s="309"/>
      <c r="AE83" s="309"/>
      <c r="AF83" s="309"/>
      <c r="AG83" s="309"/>
      <c r="AH83" s="309"/>
      <c r="AI83" s="309"/>
      <c r="AJ83" s="309"/>
      <c r="AK83" s="309"/>
      <c r="AL83" s="609">
        <v>1</v>
      </c>
    </row>
    <row r="84" spans="1:38" ht="18" hidden="1" customHeight="1" thickBot="1" x14ac:dyDescent="0.3">
      <c r="A84" s="326"/>
      <c r="B84" s="537"/>
      <c r="C84" s="537"/>
      <c r="D84" s="537"/>
      <c r="E84" s="537"/>
      <c r="F84" s="537"/>
      <c r="G84" s="537"/>
      <c r="H84" s="536" t="s">
        <v>5140</v>
      </c>
      <c r="I84" s="326"/>
      <c r="J84" s="495"/>
      <c r="K84" s="494"/>
      <c r="L84" s="530"/>
      <c r="M84" s="425"/>
      <c r="N84" s="326"/>
      <c r="O84" s="326"/>
      <c r="P84" s="326"/>
      <c r="Q84" s="326"/>
      <c r="R84" s="326"/>
      <c r="S84" s="326"/>
      <c r="T84" s="326"/>
      <c r="U84" s="326"/>
      <c r="V84" s="326"/>
      <c r="W84" s="326"/>
      <c r="X84" s="326"/>
      <c r="Y84" s="326"/>
      <c r="Z84" s="326"/>
      <c r="AA84" s="326"/>
      <c r="AB84" s="309"/>
      <c r="AC84" s="309"/>
      <c r="AD84" s="309"/>
      <c r="AE84" s="309"/>
      <c r="AF84" s="309"/>
      <c r="AG84" s="309"/>
      <c r="AH84" s="309"/>
      <c r="AI84" s="309"/>
      <c r="AJ84" s="309"/>
      <c r="AK84" s="309"/>
      <c r="AL84" s="609">
        <v>1</v>
      </c>
    </row>
    <row r="85" spans="1:38" ht="18" hidden="1" customHeight="1" thickBot="1" x14ac:dyDescent="0.3">
      <c r="A85" s="326"/>
      <c r="B85" s="535"/>
      <c r="C85" s="535"/>
      <c r="D85" s="535"/>
      <c r="E85" s="535"/>
      <c r="F85" s="535"/>
      <c r="G85" s="535"/>
      <c r="H85" s="534" t="s">
        <v>5136</v>
      </c>
      <c r="I85" s="326"/>
      <c r="J85" s="533"/>
      <c r="K85" s="532"/>
      <c r="L85" s="530"/>
      <c r="M85" s="425"/>
      <c r="N85" s="326"/>
      <c r="O85" s="326"/>
      <c r="P85" s="326"/>
      <c r="Q85" s="326"/>
      <c r="R85" s="326"/>
      <c r="S85" s="326"/>
      <c r="T85" s="326"/>
      <c r="U85" s="326"/>
      <c r="V85" s="326"/>
      <c r="W85" s="326"/>
      <c r="X85" s="326"/>
      <c r="Y85" s="326"/>
      <c r="Z85" s="326"/>
      <c r="AA85" s="326"/>
      <c r="AB85" s="309"/>
      <c r="AC85" s="309"/>
      <c r="AD85" s="309"/>
      <c r="AE85" s="309"/>
      <c r="AF85" s="309"/>
      <c r="AG85" s="309"/>
      <c r="AH85" s="309"/>
      <c r="AI85" s="309"/>
      <c r="AJ85" s="309"/>
      <c r="AK85" s="309"/>
      <c r="AL85" s="609">
        <v>1</v>
      </c>
    </row>
    <row r="86" spans="1:38" ht="18" hidden="1" customHeight="1" thickBot="1" x14ac:dyDescent="0.3">
      <c r="A86" s="326"/>
      <c r="B86" s="492"/>
      <c r="C86" s="492"/>
      <c r="D86" s="492"/>
      <c r="E86" s="492"/>
      <c r="F86" s="492"/>
      <c r="G86" s="492"/>
      <c r="I86" s="326"/>
      <c r="K86" s="531"/>
      <c r="L86" s="530"/>
      <c r="M86" s="425"/>
      <c r="N86" s="326"/>
      <c r="O86" s="326"/>
      <c r="P86" s="326"/>
      <c r="Q86" s="326"/>
      <c r="R86" s="326"/>
      <c r="S86" s="326"/>
      <c r="T86" s="326"/>
      <c r="U86" s="326"/>
      <c r="V86" s="326"/>
      <c r="W86" s="326"/>
      <c r="X86" s="326"/>
      <c r="Y86" s="326"/>
      <c r="Z86" s="326"/>
      <c r="AA86" s="326"/>
      <c r="AB86" s="309"/>
      <c r="AC86" s="309"/>
      <c r="AD86" s="309"/>
      <c r="AE86" s="309"/>
      <c r="AF86" s="309"/>
      <c r="AG86" s="309"/>
      <c r="AH86" s="309"/>
      <c r="AI86" s="309"/>
      <c r="AJ86" s="309"/>
      <c r="AK86" s="309"/>
      <c r="AL86" s="609">
        <v>1</v>
      </c>
    </row>
    <row r="87" spans="1:38" ht="18" hidden="1" customHeight="1" thickBot="1" x14ac:dyDescent="0.3">
      <c r="A87" s="326"/>
      <c r="B87" s="311">
        <v>10</v>
      </c>
      <c r="C87" s="311">
        <v>10</v>
      </c>
      <c r="D87" s="311">
        <v>10</v>
      </c>
      <c r="E87" s="311">
        <v>10</v>
      </c>
      <c r="F87" s="311">
        <v>10</v>
      </c>
      <c r="G87" s="311">
        <v>10</v>
      </c>
      <c r="H87" s="311">
        <v>10</v>
      </c>
      <c r="I87" s="326"/>
      <c r="J87" s="311"/>
      <c r="K87" s="310"/>
      <c r="L87" s="530"/>
      <c r="M87" s="425"/>
      <c r="N87" s="326"/>
      <c r="O87" s="326"/>
      <c r="P87" s="326"/>
      <c r="Q87" s="326"/>
      <c r="R87" s="326"/>
      <c r="S87" s="326"/>
      <c r="T87" s="326"/>
      <c r="U87" s="326"/>
      <c r="V87" s="326"/>
      <c r="W87" s="326"/>
      <c r="X87" s="326"/>
      <c r="Y87" s="326"/>
      <c r="Z87" s="326"/>
      <c r="AA87" s="326"/>
      <c r="AB87" s="309"/>
      <c r="AC87" s="309"/>
      <c r="AD87" s="309"/>
      <c r="AE87" s="309"/>
      <c r="AF87" s="309"/>
      <c r="AG87" s="309"/>
      <c r="AH87" s="309"/>
      <c r="AI87" s="309"/>
      <c r="AJ87" s="309"/>
      <c r="AK87" s="309"/>
      <c r="AL87" s="609">
        <v>1</v>
      </c>
    </row>
    <row r="88" spans="1:38" ht="23.25" hidden="1" customHeight="1" thickBot="1" x14ac:dyDescent="0.3">
      <c r="A88" s="326"/>
      <c r="B88" s="326">
        <v>0</v>
      </c>
      <c r="C88" s="326">
        <v>0</v>
      </c>
      <c r="D88" s="326">
        <v>0</v>
      </c>
      <c r="E88" s="326">
        <v>0</v>
      </c>
      <c r="F88" s="326">
        <v>0</v>
      </c>
      <c r="G88" s="326">
        <v>0</v>
      </c>
      <c r="H88" s="326">
        <v>0</v>
      </c>
      <c r="I88" s="326"/>
      <c r="J88" s="326"/>
      <c r="K88" s="326"/>
      <c r="L88" s="326"/>
      <c r="M88" s="529"/>
      <c r="N88" s="326"/>
      <c r="O88" s="326"/>
      <c r="P88" s="326"/>
      <c r="Q88" s="326"/>
      <c r="R88" s="326"/>
      <c r="S88" s="326"/>
      <c r="T88" s="326"/>
      <c r="U88" s="326"/>
      <c r="V88" s="326"/>
      <c r="W88" s="326"/>
      <c r="X88" s="326"/>
      <c r="Y88" s="326"/>
      <c r="Z88" s="326"/>
      <c r="AA88" s="326"/>
      <c r="AB88" s="309"/>
      <c r="AC88" s="309"/>
      <c r="AD88" s="309"/>
      <c r="AE88" s="309"/>
      <c r="AF88" s="309"/>
      <c r="AG88" s="309"/>
      <c r="AH88" s="309"/>
      <c r="AI88" s="309"/>
      <c r="AJ88" s="309"/>
      <c r="AK88" s="309"/>
      <c r="AL88" s="609">
        <v>1</v>
      </c>
    </row>
    <row r="89" spans="1:38" ht="19.5" hidden="1" customHeight="1" thickBot="1" x14ac:dyDescent="0.3">
      <c r="A89" s="326"/>
      <c r="B89" s="528"/>
      <c r="C89" s="528"/>
      <c r="D89" s="528"/>
      <c r="E89" s="528"/>
      <c r="F89" s="528"/>
      <c r="G89" s="528"/>
      <c r="H89" s="528"/>
      <c r="I89" s="326"/>
      <c r="J89" s="528"/>
      <c r="K89" s="528"/>
      <c r="L89" s="527"/>
      <c r="M89" s="489"/>
      <c r="N89" s="326"/>
      <c r="O89" s="326"/>
      <c r="P89" s="326"/>
      <c r="Q89" s="326"/>
      <c r="R89" s="326"/>
      <c r="S89" s="326"/>
      <c r="T89" s="326"/>
      <c r="U89" s="326"/>
      <c r="V89" s="326"/>
      <c r="W89" s="326"/>
      <c r="X89" s="326"/>
      <c r="Y89" s="326"/>
      <c r="Z89" s="326"/>
      <c r="AA89" s="326"/>
      <c r="AB89" s="309"/>
      <c r="AC89" s="309"/>
      <c r="AD89" s="309"/>
      <c r="AE89" s="309"/>
      <c r="AF89" s="309"/>
      <c r="AG89" s="309"/>
      <c r="AH89" s="309"/>
      <c r="AI89" s="309"/>
      <c r="AJ89" s="309"/>
      <c r="AK89" s="309"/>
      <c r="AL89" s="609">
        <v>1</v>
      </c>
    </row>
    <row r="90" spans="1:38" ht="18" hidden="1" customHeight="1" thickBot="1" x14ac:dyDescent="0.3">
      <c r="A90" s="326"/>
      <c r="B90" s="526"/>
      <c r="C90" s="526"/>
      <c r="D90" s="526"/>
      <c r="E90" s="526"/>
      <c r="F90" s="526"/>
      <c r="G90" s="526"/>
      <c r="H90" s="526"/>
      <c r="I90" s="326"/>
      <c r="J90" s="526"/>
      <c r="K90" s="526"/>
      <c r="L90" s="525"/>
      <c r="M90" s="489"/>
      <c r="N90" s="326"/>
      <c r="O90" s="326"/>
      <c r="P90" s="326"/>
      <c r="Q90" s="326"/>
      <c r="R90" s="326"/>
      <c r="S90" s="326"/>
      <c r="T90" s="326"/>
      <c r="U90" s="326"/>
      <c r="V90" s="326"/>
      <c r="W90" s="326"/>
      <c r="X90" s="326"/>
      <c r="Y90" s="326"/>
      <c r="Z90" s="326"/>
      <c r="AA90" s="326"/>
      <c r="AB90" s="309"/>
      <c r="AC90" s="309"/>
      <c r="AD90" s="309"/>
      <c r="AE90" s="309"/>
      <c r="AF90" s="309"/>
      <c r="AG90" s="309"/>
      <c r="AH90" s="309"/>
      <c r="AI90" s="309"/>
      <c r="AJ90" s="309"/>
      <c r="AK90" s="309"/>
      <c r="AL90" s="609">
        <v>1</v>
      </c>
    </row>
    <row r="91" spans="1:38" ht="36" hidden="1" customHeight="1" thickBot="1" x14ac:dyDescent="0.3">
      <c r="A91" s="326"/>
      <c r="B91" s="524" t="s">
        <v>5202</v>
      </c>
      <c r="C91" s="524" t="s">
        <v>5202</v>
      </c>
      <c r="D91" s="524" t="s">
        <v>5202</v>
      </c>
      <c r="E91" s="524" t="s">
        <v>5202</v>
      </c>
      <c r="F91" s="524" t="s">
        <v>5202</v>
      </c>
      <c r="G91" s="524" t="s">
        <v>5202</v>
      </c>
      <c r="H91" s="523" t="s">
        <v>5201</v>
      </c>
      <c r="I91" s="326"/>
      <c r="J91" s="522"/>
      <c r="K91" s="521"/>
      <c r="L91" s="520"/>
      <c r="M91" s="489"/>
      <c r="N91" s="326"/>
      <c r="O91" s="326"/>
      <c r="P91" s="326"/>
      <c r="Q91" s="326"/>
      <c r="R91" s="326"/>
      <c r="S91" s="326"/>
      <c r="T91" s="326"/>
      <c r="U91" s="326"/>
      <c r="V91" s="326"/>
      <c r="W91" s="326"/>
      <c r="X91" s="326"/>
      <c r="Y91" s="326"/>
      <c r="Z91" s="326"/>
      <c r="AA91" s="326"/>
      <c r="AB91" s="309"/>
      <c r="AC91" s="309"/>
      <c r="AD91" s="309"/>
      <c r="AE91" s="309"/>
      <c r="AF91" s="309"/>
      <c r="AG91" s="309"/>
      <c r="AH91" s="309"/>
      <c r="AI91" s="309"/>
      <c r="AJ91" s="309"/>
      <c r="AK91" s="309"/>
      <c r="AL91" s="609">
        <v>1</v>
      </c>
    </row>
    <row r="92" spans="1:38" ht="18" hidden="1" customHeight="1" thickBot="1" x14ac:dyDescent="0.3">
      <c r="A92" s="326"/>
      <c r="B92" s="502"/>
      <c r="C92" s="502"/>
      <c r="D92" s="502"/>
      <c r="E92" s="502"/>
      <c r="F92" s="502"/>
      <c r="G92" s="502"/>
      <c r="H92" s="501">
        <f t="shared" ref="H92:H103" si="3">SUM(C92:G92)</f>
        <v>0</v>
      </c>
      <c r="I92" s="326"/>
      <c r="J92" s="496"/>
      <c r="K92" s="519"/>
      <c r="L92" s="518"/>
      <c r="M92" s="489"/>
      <c r="N92" s="326"/>
      <c r="O92" s="326"/>
      <c r="P92" s="326"/>
      <c r="Q92" s="326"/>
      <c r="R92" s="326"/>
      <c r="S92" s="326"/>
      <c r="T92" s="326"/>
      <c r="U92" s="326"/>
      <c r="V92" s="326"/>
      <c r="W92" s="326"/>
      <c r="X92" s="326"/>
      <c r="Y92" s="326"/>
      <c r="Z92" s="326"/>
      <c r="AA92" s="326"/>
      <c r="AB92" s="309"/>
      <c r="AC92" s="309"/>
      <c r="AD92" s="309"/>
      <c r="AE92" s="309"/>
      <c r="AF92" s="309"/>
      <c r="AG92" s="309"/>
      <c r="AH92" s="309"/>
      <c r="AI92" s="309"/>
      <c r="AJ92" s="309"/>
      <c r="AK92" s="309"/>
      <c r="AL92" s="609">
        <v>1</v>
      </c>
    </row>
    <row r="93" spans="1:38" ht="18" hidden="1" customHeight="1" thickBot="1" x14ac:dyDescent="0.3">
      <c r="A93" s="326"/>
      <c r="B93" s="502">
        <v>0</v>
      </c>
      <c r="C93" s="502">
        <v>0</v>
      </c>
      <c r="D93" s="502">
        <v>0</v>
      </c>
      <c r="E93" s="502">
        <v>0</v>
      </c>
      <c r="F93" s="502">
        <v>0</v>
      </c>
      <c r="G93" s="502">
        <v>0</v>
      </c>
      <c r="H93" s="501">
        <f t="shared" si="3"/>
        <v>0</v>
      </c>
      <c r="I93" s="326"/>
      <c r="J93" s="496"/>
      <c r="K93" s="517"/>
      <c r="L93" s="516"/>
      <c r="M93" s="489"/>
      <c r="N93" s="326"/>
      <c r="O93" s="326"/>
      <c r="P93" s="326"/>
      <c r="Q93" s="326"/>
      <c r="R93" s="326"/>
      <c r="S93" s="326"/>
      <c r="T93" s="326"/>
      <c r="U93" s="326"/>
      <c r="V93" s="326"/>
      <c r="W93" s="326"/>
      <c r="X93" s="326"/>
      <c r="Y93" s="326"/>
      <c r="Z93" s="326"/>
      <c r="AA93" s="326"/>
      <c r="AB93" s="309"/>
      <c r="AC93" s="309"/>
      <c r="AD93" s="309"/>
      <c r="AE93" s="309"/>
      <c r="AF93" s="309"/>
      <c r="AG93" s="309"/>
      <c r="AH93" s="309"/>
      <c r="AI93" s="309"/>
      <c r="AJ93" s="309"/>
      <c r="AK93" s="309"/>
      <c r="AL93" s="609">
        <v>1</v>
      </c>
    </row>
    <row r="94" spans="1:38" ht="18" hidden="1" customHeight="1" thickBot="1" x14ac:dyDescent="0.3">
      <c r="A94" s="326"/>
      <c r="B94" s="502">
        <v>0</v>
      </c>
      <c r="C94" s="502">
        <v>0</v>
      </c>
      <c r="D94" s="502">
        <v>0</v>
      </c>
      <c r="E94" s="502">
        <v>0</v>
      </c>
      <c r="F94" s="502">
        <v>0</v>
      </c>
      <c r="G94" s="502">
        <v>0</v>
      </c>
      <c r="H94" s="501">
        <f t="shared" si="3"/>
        <v>0</v>
      </c>
      <c r="I94" s="326"/>
      <c r="J94" s="496"/>
      <c r="K94" s="515"/>
      <c r="L94" s="388"/>
      <c r="M94" s="489"/>
      <c r="N94" s="326"/>
      <c r="O94" s="326"/>
      <c r="P94" s="326"/>
      <c r="Q94" s="326"/>
      <c r="R94" s="326"/>
      <c r="S94" s="326"/>
      <c r="T94" s="326"/>
      <c r="U94" s="326"/>
      <c r="V94" s="326"/>
      <c r="W94" s="326"/>
      <c r="X94" s="326"/>
      <c r="Y94" s="326"/>
      <c r="Z94" s="326"/>
      <c r="AA94" s="326"/>
      <c r="AB94" s="309"/>
      <c r="AC94" s="309"/>
      <c r="AD94" s="309"/>
      <c r="AE94" s="309"/>
      <c r="AF94" s="309"/>
      <c r="AG94" s="309"/>
      <c r="AH94" s="309"/>
      <c r="AI94" s="309"/>
      <c r="AJ94" s="309"/>
      <c r="AK94" s="309"/>
      <c r="AL94" s="609">
        <v>1</v>
      </c>
    </row>
    <row r="95" spans="1:38" ht="18" hidden="1" customHeight="1" thickBot="1" x14ac:dyDescent="0.3">
      <c r="A95" s="326"/>
      <c r="B95" s="502"/>
      <c r="C95" s="502"/>
      <c r="D95" s="502"/>
      <c r="E95" s="502"/>
      <c r="F95" s="502"/>
      <c r="G95" s="502"/>
      <c r="H95" s="501">
        <f t="shared" si="3"/>
        <v>0</v>
      </c>
      <c r="I95" s="326"/>
      <c r="J95" s="496"/>
      <c r="K95" s="514"/>
      <c r="L95" s="513"/>
      <c r="M95" s="489"/>
      <c r="N95" s="326"/>
      <c r="O95" s="326"/>
      <c r="P95" s="326"/>
      <c r="Q95" s="326"/>
      <c r="R95" s="326"/>
      <c r="S95" s="326"/>
      <c r="T95" s="326"/>
      <c r="U95" s="326"/>
      <c r="V95" s="326"/>
      <c r="W95" s="326"/>
      <c r="X95" s="326"/>
      <c r="Y95" s="326"/>
      <c r="Z95" s="326"/>
      <c r="AA95" s="326"/>
      <c r="AB95" s="309"/>
      <c r="AC95" s="309"/>
      <c r="AD95" s="309"/>
      <c r="AE95" s="309"/>
      <c r="AF95" s="309"/>
      <c r="AG95" s="309"/>
      <c r="AH95" s="309"/>
      <c r="AI95" s="309"/>
      <c r="AJ95" s="309"/>
      <c r="AK95" s="309"/>
      <c r="AL95" s="609">
        <v>1</v>
      </c>
    </row>
    <row r="96" spans="1:38" ht="18" hidden="1" customHeight="1" thickBot="1" x14ac:dyDescent="0.3">
      <c r="A96" s="326"/>
      <c r="B96" s="502">
        <v>9</v>
      </c>
      <c r="C96" s="502">
        <v>9</v>
      </c>
      <c r="D96" s="502">
        <v>9</v>
      </c>
      <c r="E96" s="502">
        <v>9</v>
      </c>
      <c r="F96" s="502">
        <v>9</v>
      </c>
      <c r="G96" s="502">
        <v>9</v>
      </c>
      <c r="H96" s="501">
        <f t="shared" si="3"/>
        <v>45</v>
      </c>
      <c r="I96" s="326"/>
      <c r="J96" s="496"/>
      <c r="K96" s="512"/>
      <c r="L96" s="511"/>
      <c r="M96" s="489"/>
      <c r="N96" s="326"/>
      <c r="O96" s="326"/>
      <c r="P96" s="326"/>
      <c r="Q96" s="326"/>
      <c r="R96" s="326"/>
      <c r="S96" s="326"/>
      <c r="T96" s="326"/>
      <c r="U96" s="326"/>
      <c r="V96" s="326"/>
      <c r="W96" s="326"/>
      <c r="X96" s="326"/>
      <c r="Y96" s="326"/>
      <c r="Z96" s="326"/>
      <c r="AA96" s="326"/>
      <c r="AB96" s="309"/>
      <c r="AC96" s="309"/>
      <c r="AD96" s="309"/>
      <c r="AE96" s="309"/>
      <c r="AF96" s="309"/>
      <c r="AG96" s="309"/>
      <c r="AH96" s="309"/>
      <c r="AI96" s="309"/>
      <c r="AJ96" s="309"/>
      <c r="AK96" s="309"/>
      <c r="AL96" s="609">
        <v>1</v>
      </c>
    </row>
    <row r="97" spans="1:38" ht="18" hidden="1" customHeight="1" thickBot="1" x14ac:dyDescent="0.3">
      <c r="A97" s="326"/>
      <c r="B97" s="502"/>
      <c r="C97" s="502"/>
      <c r="D97" s="502"/>
      <c r="E97" s="502"/>
      <c r="F97" s="502"/>
      <c r="G97" s="502"/>
      <c r="H97" s="501">
        <f t="shared" si="3"/>
        <v>0</v>
      </c>
      <c r="I97" s="326"/>
      <c r="J97" s="496"/>
      <c r="K97" s="512"/>
      <c r="L97" s="511"/>
      <c r="M97" s="489"/>
      <c r="N97" s="326"/>
      <c r="O97" s="326"/>
      <c r="P97" s="326"/>
      <c r="Q97" s="326"/>
      <c r="R97" s="326"/>
      <c r="S97" s="326"/>
      <c r="T97" s="326"/>
      <c r="U97" s="326"/>
      <c r="V97" s="326"/>
      <c r="W97" s="326"/>
      <c r="X97" s="326"/>
      <c r="Y97" s="326"/>
      <c r="Z97" s="326"/>
      <c r="AA97" s="326"/>
      <c r="AB97" s="309"/>
      <c r="AC97" s="309"/>
      <c r="AD97" s="309"/>
      <c r="AE97" s="309"/>
      <c r="AF97" s="309"/>
      <c r="AG97" s="309"/>
      <c r="AH97" s="309"/>
      <c r="AI97" s="309"/>
      <c r="AJ97" s="309"/>
      <c r="AK97" s="309"/>
      <c r="AL97" s="609">
        <v>1</v>
      </c>
    </row>
    <row r="98" spans="1:38" ht="18" hidden="1" customHeight="1" thickBot="1" x14ac:dyDescent="0.3">
      <c r="A98" s="326"/>
      <c r="B98" s="502"/>
      <c r="C98" s="502"/>
      <c r="D98" s="502"/>
      <c r="E98" s="502"/>
      <c r="F98" s="502"/>
      <c r="G98" s="502"/>
      <c r="H98" s="501">
        <f t="shared" si="3"/>
        <v>0</v>
      </c>
      <c r="I98" s="326"/>
      <c r="J98" s="496"/>
      <c r="K98" s="510"/>
      <c r="L98" s="509"/>
      <c r="M98" s="489"/>
      <c r="N98" s="326"/>
      <c r="O98" s="326"/>
      <c r="P98" s="326"/>
      <c r="Q98" s="326"/>
      <c r="R98" s="326"/>
      <c r="S98" s="326"/>
      <c r="T98" s="326"/>
      <c r="U98" s="326"/>
      <c r="V98" s="326"/>
      <c r="W98" s="326"/>
      <c r="X98" s="326"/>
      <c r="Y98" s="326"/>
      <c r="Z98" s="326"/>
      <c r="AA98" s="326"/>
      <c r="AB98" s="309"/>
      <c r="AC98" s="309"/>
      <c r="AD98" s="309"/>
      <c r="AE98" s="309"/>
      <c r="AF98" s="309"/>
      <c r="AG98" s="309"/>
      <c r="AH98" s="309"/>
      <c r="AI98" s="309"/>
      <c r="AJ98" s="309"/>
      <c r="AK98" s="309"/>
      <c r="AL98" s="609">
        <v>1</v>
      </c>
    </row>
    <row r="99" spans="1:38" ht="18" hidden="1" customHeight="1" thickBot="1" x14ac:dyDescent="0.3">
      <c r="A99" s="326"/>
      <c r="B99" s="502"/>
      <c r="C99" s="502"/>
      <c r="D99" s="502"/>
      <c r="E99" s="502"/>
      <c r="F99" s="502"/>
      <c r="G99" s="502"/>
      <c r="H99" s="501">
        <f t="shared" si="3"/>
        <v>0</v>
      </c>
      <c r="I99" s="326"/>
      <c r="J99" s="496"/>
      <c r="K99" s="508"/>
      <c r="L99" s="507"/>
      <c r="M99" s="489"/>
      <c r="N99" s="326"/>
      <c r="O99" s="326"/>
      <c r="P99" s="326"/>
      <c r="Q99" s="326"/>
      <c r="R99" s="326"/>
      <c r="S99" s="326"/>
      <c r="T99" s="326"/>
      <c r="U99" s="326"/>
      <c r="V99" s="326"/>
      <c r="W99" s="326"/>
      <c r="X99" s="326"/>
      <c r="Y99" s="326"/>
      <c r="Z99" s="326"/>
      <c r="AA99" s="326"/>
      <c r="AB99" s="309"/>
      <c r="AC99" s="309"/>
      <c r="AD99" s="309"/>
      <c r="AE99" s="309"/>
      <c r="AF99" s="309"/>
      <c r="AG99" s="309"/>
      <c r="AH99" s="309"/>
      <c r="AI99" s="309"/>
      <c r="AJ99" s="309"/>
      <c r="AK99" s="309"/>
      <c r="AL99" s="609">
        <v>1</v>
      </c>
    </row>
    <row r="100" spans="1:38" ht="18.75" hidden="1" customHeight="1" thickBot="1" x14ac:dyDescent="0.3">
      <c r="A100" s="326"/>
      <c r="B100" s="502"/>
      <c r="C100" s="502"/>
      <c r="D100" s="502"/>
      <c r="E100" s="502"/>
      <c r="F100" s="502"/>
      <c r="G100" s="502"/>
      <c r="H100" s="501">
        <f t="shared" si="3"/>
        <v>0</v>
      </c>
      <c r="I100" s="326"/>
      <c r="J100" s="496"/>
      <c r="K100" s="506"/>
      <c r="L100" s="505"/>
      <c r="M100" s="489"/>
      <c r="N100" s="326"/>
      <c r="O100" s="326"/>
      <c r="P100" s="326"/>
      <c r="Q100" s="326"/>
      <c r="R100" s="326"/>
      <c r="S100" s="326"/>
      <c r="T100" s="326"/>
      <c r="U100" s="326"/>
      <c r="V100" s="326"/>
      <c r="W100" s="326"/>
      <c r="X100" s="326"/>
      <c r="Y100" s="326"/>
      <c r="Z100" s="326"/>
      <c r="AA100" s="326"/>
      <c r="AB100" s="309"/>
      <c r="AC100" s="309"/>
      <c r="AD100" s="309"/>
      <c r="AE100" s="309"/>
      <c r="AF100" s="309"/>
      <c r="AG100" s="309"/>
      <c r="AH100" s="309"/>
      <c r="AI100" s="309"/>
      <c r="AJ100" s="309"/>
      <c r="AK100" s="309"/>
      <c r="AL100" s="609">
        <v>1</v>
      </c>
    </row>
    <row r="101" spans="1:38" ht="18" hidden="1" customHeight="1" thickBot="1" x14ac:dyDescent="0.3">
      <c r="A101" s="326"/>
      <c r="B101" s="502"/>
      <c r="C101" s="502"/>
      <c r="D101" s="502"/>
      <c r="E101" s="502"/>
      <c r="F101" s="502"/>
      <c r="G101" s="502"/>
      <c r="H101" s="501">
        <f t="shared" si="3"/>
        <v>0</v>
      </c>
      <c r="I101" s="326"/>
      <c r="J101" s="496"/>
      <c r="K101" s="504"/>
      <c r="L101" s="503"/>
      <c r="M101" s="489"/>
      <c r="N101" s="326"/>
      <c r="O101" s="326"/>
      <c r="P101" s="326"/>
      <c r="Q101" s="326"/>
      <c r="R101" s="326"/>
      <c r="S101" s="326"/>
      <c r="T101" s="326"/>
      <c r="U101" s="326"/>
      <c r="V101" s="326"/>
      <c r="W101" s="326"/>
      <c r="X101" s="326"/>
      <c r="Y101" s="326"/>
      <c r="Z101" s="326"/>
      <c r="AA101" s="326"/>
      <c r="AB101" s="309"/>
      <c r="AC101" s="309"/>
      <c r="AD101" s="309"/>
      <c r="AE101" s="309"/>
      <c r="AF101" s="309"/>
      <c r="AG101" s="309"/>
      <c r="AH101" s="309"/>
      <c r="AI101" s="309"/>
      <c r="AJ101" s="309"/>
      <c r="AK101" s="309"/>
      <c r="AL101" s="609">
        <v>1</v>
      </c>
    </row>
    <row r="102" spans="1:38" ht="18" hidden="1" customHeight="1" thickBot="1" x14ac:dyDescent="0.3">
      <c r="A102" s="326"/>
      <c r="B102" s="502">
        <v>0</v>
      </c>
      <c r="C102" s="502">
        <v>0</v>
      </c>
      <c r="D102" s="502">
        <v>0</v>
      </c>
      <c r="E102" s="502">
        <v>0</v>
      </c>
      <c r="F102" s="502">
        <v>0</v>
      </c>
      <c r="G102" s="502">
        <v>0</v>
      </c>
      <c r="H102" s="501">
        <f t="shared" si="3"/>
        <v>0</v>
      </c>
      <c r="I102" s="326"/>
      <c r="J102" s="496"/>
      <c r="K102" s="500"/>
      <c r="L102" s="499"/>
      <c r="M102" s="489"/>
      <c r="N102" s="326"/>
      <c r="O102" s="326"/>
      <c r="P102" s="326"/>
      <c r="Q102" s="326"/>
      <c r="R102" s="326"/>
      <c r="S102" s="326"/>
      <c r="T102" s="326"/>
      <c r="U102" s="326"/>
      <c r="V102" s="326"/>
      <c r="W102" s="326"/>
      <c r="X102" s="326"/>
      <c r="Y102" s="326"/>
      <c r="Z102" s="326"/>
      <c r="AA102" s="326"/>
      <c r="AB102" s="309"/>
      <c r="AC102" s="309"/>
      <c r="AD102" s="309"/>
      <c r="AE102" s="309"/>
      <c r="AF102" s="309"/>
      <c r="AG102" s="309"/>
      <c r="AH102" s="309"/>
      <c r="AI102" s="309"/>
      <c r="AJ102" s="309"/>
      <c r="AK102" s="309"/>
      <c r="AL102" s="609">
        <v>1</v>
      </c>
    </row>
    <row r="103" spans="1:38" ht="18" hidden="1" customHeight="1" thickBot="1" x14ac:dyDescent="0.3">
      <c r="A103" s="326"/>
      <c r="B103" s="498">
        <v>3</v>
      </c>
      <c r="C103" s="498">
        <v>3</v>
      </c>
      <c r="D103" s="498">
        <v>3</v>
      </c>
      <c r="E103" s="498">
        <v>3</v>
      </c>
      <c r="F103" s="498">
        <v>3</v>
      </c>
      <c r="G103" s="498">
        <v>3</v>
      </c>
      <c r="H103" s="497">
        <f t="shared" si="3"/>
        <v>15</v>
      </c>
      <c r="I103" s="326"/>
      <c r="J103" s="496"/>
      <c r="K103" s="495"/>
      <c r="L103" s="494"/>
      <c r="M103" s="489"/>
      <c r="N103" s="326"/>
      <c r="O103" s="326"/>
      <c r="P103" s="326"/>
      <c r="Q103" s="326"/>
      <c r="R103" s="326"/>
      <c r="S103" s="326"/>
      <c r="T103" s="326"/>
      <c r="U103" s="326"/>
      <c r="V103" s="326"/>
      <c r="W103" s="326"/>
      <c r="X103" s="326"/>
      <c r="Y103" s="326"/>
      <c r="Z103" s="326"/>
      <c r="AA103" s="326"/>
      <c r="AB103" s="309"/>
      <c r="AC103" s="309"/>
      <c r="AD103" s="309"/>
      <c r="AE103" s="309"/>
      <c r="AF103" s="309"/>
      <c r="AG103" s="309"/>
      <c r="AH103" s="309"/>
      <c r="AI103" s="309"/>
      <c r="AJ103" s="309"/>
      <c r="AK103" s="309"/>
      <c r="AL103" s="609">
        <v>1</v>
      </c>
    </row>
    <row r="104" spans="1:38" ht="15.75" hidden="1" customHeight="1" thickBot="1" x14ac:dyDescent="0.3">
      <c r="A104" s="326"/>
      <c r="B104" s="493"/>
      <c r="C104" s="493"/>
      <c r="D104" s="493"/>
      <c r="E104" s="493"/>
      <c r="F104" s="493"/>
      <c r="G104" s="493"/>
      <c r="H104" s="493"/>
      <c r="I104" s="326"/>
      <c r="J104" s="493"/>
      <c r="K104" s="492"/>
      <c r="L104" s="491"/>
      <c r="M104" s="489"/>
      <c r="N104" s="326"/>
      <c r="O104" s="326"/>
      <c r="P104" s="326"/>
      <c r="Q104" s="326"/>
      <c r="R104" s="326"/>
      <c r="S104" s="326"/>
      <c r="T104" s="326"/>
      <c r="U104" s="326"/>
      <c r="V104" s="326"/>
      <c r="W104" s="326"/>
      <c r="X104" s="326"/>
      <c r="Y104" s="326"/>
      <c r="Z104" s="326"/>
      <c r="AA104" s="326"/>
      <c r="AB104" s="309"/>
      <c r="AC104" s="309"/>
      <c r="AD104" s="309"/>
      <c r="AE104" s="309"/>
      <c r="AF104" s="309"/>
      <c r="AG104" s="309"/>
      <c r="AH104" s="309"/>
      <c r="AI104" s="309"/>
      <c r="AJ104" s="309"/>
      <c r="AK104" s="309"/>
      <c r="AL104" s="609">
        <v>1</v>
      </c>
    </row>
    <row r="105" spans="1:38" ht="16.5" hidden="1" customHeight="1" thickBot="1" x14ac:dyDescent="0.3">
      <c r="A105" s="326"/>
      <c r="B105" s="490"/>
      <c r="C105" s="490"/>
      <c r="D105" s="490"/>
      <c r="E105" s="490"/>
      <c r="F105" s="490"/>
      <c r="G105" s="490"/>
      <c r="H105" s="490"/>
      <c r="I105" s="326"/>
      <c r="J105" s="490"/>
      <c r="K105" s="373"/>
      <c r="L105" s="372"/>
      <c r="M105" s="489"/>
      <c r="N105" s="326"/>
      <c r="O105" s="326"/>
      <c r="P105" s="326"/>
      <c r="Q105" s="326"/>
      <c r="R105" s="326"/>
      <c r="S105" s="326"/>
      <c r="T105" s="326"/>
      <c r="U105" s="326"/>
      <c r="V105" s="326"/>
      <c r="W105" s="326"/>
      <c r="X105" s="326"/>
      <c r="Y105" s="326"/>
      <c r="Z105" s="326"/>
      <c r="AA105" s="326"/>
      <c r="AB105" s="309"/>
      <c r="AC105" s="309"/>
      <c r="AD105" s="309"/>
      <c r="AE105" s="309"/>
      <c r="AF105" s="309"/>
      <c r="AG105" s="309"/>
      <c r="AH105" s="309"/>
      <c r="AI105" s="309"/>
      <c r="AJ105" s="309"/>
      <c r="AK105" s="309"/>
      <c r="AL105" s="609">
        <v>1</v>
      </c>
    </row>
    <row r="106" spans="1:38" ht="15.75" hidden="1" customHeight="1" thickBot="1" x14ac:dyDescent="0.3">
      <c r="A106" s="326"/>
      <c r="B106" s="488"/>
      <c r="C106" s="488"/>
      <c r="D106" s="488"/>
      <c r="E106" s="488"/>
      <c r="F106" s="488"/>
      <c r="G106" s="488"/>
      <c r="H106" s="488"/>
      <c r="I106" s="326"/>
      <c r="J106" s="488"/>
      <c r="K106" s="488"/>
      <c r="L106" s="488"/>
      <c r="M106" s="487"/>
      <c r="N106" s="326"/>
      <c r="O106" s="326"/>
      <c r="P106" s="326"/>
      <c r="Q106" s="326"/>
      <c r="R106" s="326"/>
      <c r="S106" s="326"/>
      <c r="T106" s="326"/>
      <c r="U106" s="326"/>
      <c r="V106" s="326"/>
      <c r="W106" s="326"/>
      <c r="X106" s="326"/>
      <c r="Y106" s="326"/>
      <c r="Z106" s="326"/>
      <c r="AA106" s="326"/>
      <c r="AB106" s="309"/>
      <c r="AC106" s="309"/>
      <c r="AD106" s="309"/>
      <c r="AE106" s="309"/>
      <c r="AF106" s="309"/>
      <c r="AG106" s="309"/>
      <c r="AH106" s="309"/>
      <c r="AI106" s="309"/>
      <c r="AJ106" s="309"/>
      <c r="AK106" s="309"/>
      <c r="AL106" s="609">
        <v>1</v>
      </c>
    </row>
    <row r="107" spans="1:38" ht="16.5" thickBot="1" x14ac:dyDescent="0.3">
      <c r="A107" s="326"/>
      <c r="B107" s="326">
        <v>0</v>
      </c>
      <c r="C107" s="326">
        <v>0</v>
      </c>
      <c r="D107" s="326">
        <v>0</v>
      </c>
      <c r="E107" s="326">
        <v>0</v>
      </c>
      <c r="F107" s="326">
        <v>0</v>
      </c>
      <c r="G107" s="326">
        <v>0</v>
      </c>
      <c r="H107" s="326">
        <v>0</v>
      </c>
      <c r="I107" s="326"/>
      <c r="K107" s="326"/>
      <c r="L107" s="326"/>
      <c r="M107" s="425"/>
      <c r="N107" s="326"/>
      <c r="O107" s="326"/>
      <c r="P107" s="326"/>
      <c r="Q107" s="326"/>
      <c r="R107" s="326"/>
      <c r="S107" s="326"/>
      <c r="T107" s="326"/>
      <c r="U107" s="326"/>
      <c r="V107" s="326"/>
      <c r="W107" s="326"/>
      <c r="X107" s="326"/>
      <c r="Y107" s="326"/>
      <c r="Z107" s="326"/>
      <c r="AA107" s="326"/>
      <c r="AB107" s="309"/>
      <c r="AC107" s="309"/>
      <c r="AD107" s="309"/>
      <c r="AE107" s="309"/>
      <c r="AF107" s="309"/>
      <c r="AG107" s="309"/>
      <c r="AH107" s="309"/>
      <c r="AI107" s="309"/>
      <c r="AJ107" s="309"/>
      <c r="AK107" s="309"/>
      <c r="AL107" s="609">
        <v>1</v>
      </c>
    </row>
    <row r="108" spans="1:38" ht="36" customHeight="1" thickBot="1" x14ac:dyDescent="0.3">
      <c r="A108" s="326"/>
      <c r="B108" s="486" t="s">
        <v>5200</v>
      </c>
      <c r="C108" s="1733" t="s">
        <v>5199</v>
      </c>
      <c r="D108" s="1734"/>
      <c r="E108" s="1735">
        <v>1</v>
      </c>
      <c r="F108" s="1736"/>
      <c r="G108" s="1737" t="s">
        <v>5198</v>
      </c>
      <c r="H108" s="1738"/>
      <c r="I108" s="326"/>
      <c r="J108" s="371" t="s">
        <v>5071</v>
      </c>
      <c r="K108" s="370"/>
      <c r="L108" s="370"/>
      <c r="M108" s="485"/>
      <c r="N108" s="326"/>
      <c r="O108" s="326"/>
      <c r="P108" s="326"/>
      <c r="Q108" s="326"/>
      <c r="R108" s="326"/>
      <c r="S108" s="326"/>
      <c r="T108" s="326"/>
      <c r="U108" s="326"/>
      <c r="V108" s="326"/>
      <c r="W108" s="326"/>
      <c r="X108" s="326"/>
      <c r="Y108" s="326"/>
      <c r="Z108" s="326"/>
      <c r="AA108" s="326"/>
      <c r="AB108" s="309"/>
      <c r="AC108" s="309"/>
      <c r="AD108" s="309"/>
      <c r="AE108" s="309"/>
      <c r="AF108" s="309"/>
      <c r="AG108" s="309"/>
      <c r="AH108" s="309"/>
      <c r="AI108" s="309"/>
      <c r="AJ108" s="309"/>
      <c r="AK108" s="309"/>
      <c r="AL108" s="609">
        <v>1</v>
      </c>
    </row>
    <row r="109" spans="1:38" ht="21" customHeight="1" x14ac:dyDescent="0.25">
      <c r="A109" s="326"/>
      <c r="B109" s="1711" t="s">
        <v>5197</v>
      </c>
      <c r="C109" s="1712" t="s">
        <v>5196</v>
      </c>
      <c r="D109" s="1713"/>
      <c r="E109" s="1716">
        <v>365</v>
      </c>
      <c r="F109" s="1716"/>
      <c r="G109" s="1718" t="s">
        <v>5186</v>
      </c>
      <c r="H109" s="1719"/>
      <c r="I109" s="326"/>
      <c r="J109" s="367" t="s">
        <v>5195</v>
      </c>
      <c r="K109" s="363"/>
      <c r="L109" s="363"/>
      <c r="M109" s="474"/>
      <c r="N109" s="326"/>
      <c r="O109" s="326"/>
      <c r="P109" s="326"/>
      <c r="Q109" s="326"/>
      <c r="R109" s="326"/>
      <c r="S109" s="326"/>
      <c r="T109" s="326"/>
      <c r="U109" s="326"/>
      <c r="V109" s="326"/>
      <c r="W109" s="326"/>
      <c r="X109" s="326"/>
      <c r="Y109" s="326"/>
      <c r="Z109" s="326"/>
      <c r="AA109" s="326"/>
      <c r="AB109" s="309"/>
      <c r="AC109" s="309"/>
      <c r="AD109" s="309"/>
      <c r="AE109" s="309"/>
      <c r="AF109" s="309"/>
      <c r="AG109" s="309"/>
      <c r="AH109" s="309"/>
      <c r="AI109" s="309"/>
      <c r="AJ109" s="309"/>
      <c r="AK109" s="309"/>
      <c r="AL109" s="609">
        <v>1</v>
      </c>
    </row>
    <row r="110" spans="1:38" ht="21" customHeight="1" x14ac:dyDescent="0.25">
      <c r="A110" s="326"/>
      <c r="B110" s="1711"/>
      <c r="C110" s="1714"/>
      <c r="D110" s="1715"/>
      <c r="E110" s="1717"/>
      <c r="F110" s="1717"/>
      <c r="G110" s="1720"/>
      <c r="H110" s="1721"/>
      <c r="I110" s="326"/>
      <c r="J110" s="367" t="s">
        <v>5194</v>
      </c>
      <c r="K110" s="363"/>
      <c r="L110" s="363"/>
      <c r="M110" s="474"/>
      <c r="N110" s="326"/>
      <c r="O110" s="326"/>
      <c r="P110" s="326"/>
      <c r="Q110" s="326"/>
      <c r="R110" s="326"/>
      <c r="S110" s="326"/>
      <c r="T110" s="326"/>
      <c r="U110" s="326"/>
      <c r="V110" s="326"/>
      <c r="W110" s="326"/>
      <c r="X110" s="326"/>
      <c r="Y110" s="326"/>
      <c r="Z110" s="326"/>
      <c r="AA110" s="326"/>
      <c r="AB110" s="309"/>
      <c r="AC110" s="309"/>
      <c r="AD110" s="309"/>
      <c r="AE110" s="309"/>
      <c r="AF110" s="309"/>
      <c r="AG110" s="309"/>
      <c r="AH110" s="309"/>
      <c r="AI110" s="309"/>
      <c r="AJ110" s="309"/>
      <c r="AK110" s="309"/>
      <c r="AL110" s="609">
        <v>1</v>
      </c>
    </row>
    <row r="111" spans="1:38" ht="21" customHeight="1" thickBot="1" x14ac:dyDescent="0.3">
      <c r="A111" s="326"/>
      <c r="B111" s="484"/>
      <c r="C111" s="1722">
        <v>20</v>
      </c>
      <c r="D111" s="1723"/>
      <c r="E111" s="1724">
        <f>E108*E109</f>
        <v>365</v>
      </c>
      <c r="F111" s="1724"/>
      <c r="G111" s="1725" t="s">
        <v>5193</v>
      </c>
      <c r="H111" s="1726"/>
      <c r="I111" s="326"/>
      <c r="J111" s="477" t="s">
        <v>5192</v>
      </c>
      <c r="K111" s="363"/>
      <c r="L111" s="363"/>
      <c r="M111" s="474"/>
      <c r="N111" s="326"/>
      <c r="O111" s="326"/>
      <c r="P111" s="326"/>
      <c r="Q111" s="326"/>
      <c r="R111" s="326"/>
      <c r="S111" s="326"/>
      <c r="T111" s="326"/>
      <c r="U111" s="326"/>
      <c r="V111" s="326"/>
      <c r="W111" s="326"/>
      <c r="X111" s="326"/>
      <c r="Y111" s="326"/>
      <c r="Z111" s="326"/>
      <c r="AA111" s="326"/>
      <c r="AB111" s="309"/>
      <c r="AC111" s="309"/>
      <c r="AD111" s="309"/>
      <c r="AE111" s="309"/>
      <c r="AF111" s="309"/>
      <c r="AG111" s="309"/>
      <c r="AH111" s="309"/>
      <c r="AI111" s="309"/>
      <c r="AJ111" s="309"/>
      <c r="AK111" s="309"/>
      <c r="AL111" s="609">
        <v>1</v>
      </c>
    </row>
    <row r="112" spans="1:38" ht="21" customHeight="1" x14ac:dyDescent="0.25">
      <c r="A112" s="326"/>
      <c r="B112" s="483" t="s">
        <v>5191</v>
      </c>
      <c r="C112" s="1727" t="s">
        <v>5190</v>
      </c>
      <c r="D112" s="1728"/>
      <c r="E112" s="482" t="s">
        <v>5052</v>
      </c>
      <c r="F112" s="481" t="s">
        <v>5080</v>
      </c>
      <c r="G112" s="480" t="s">
        <v>5072</v>
      </c>
      <c r="H112" s="479"/>
      <c r="I112" s="326"/>
      <c r="J112" s="476" t="s">
        <v>5188</v>
      </c>
      <c r="K112" s="363"/>
      <c r="L112" s="363"/>
      <c r="M112" s="474"/>
      <c r="N112" s="326"/>
      <c r="O112" s="326"/>
      <c r="P112" s="326"/>
      <c r="Q112" s="326"/>
      <c r="R112" s="326"/>
      <c r="S112" s="326"/>
      <c r="T112" s="326"/>
      <c r="U112" s="326"/>
      <c r="V112" s="326"/>
      <c r="W112" s="326"/>
      <c r="X112" s="326"/>
      <c r="Y112" s="326"/>
      <c r="Z112" s="326"/>
      <c r="AA112" s="326"/>
      <c r="AB112" s="309"/>
      <c r="AC112" s="309"/>
      <c r="AD112" s="309"/>
      <c r="AE112" s="309"/>
      <c r="AF112" s="309"/>
      <c r="AG112" s="309"/>
      <c r="AH112" s="309"/>
      <c r="AI112" s="309"/>
      <c r="AJ112" s="309"/>
      <c r="AK112" s="309"/>
      <c r="AL112" s="609">
        <v>1</v>
      </c>
    </row>
    <row r="113" spans="1:38" ht="21" customHeight="1" x14ac:dyDescent="0.25">
      <c r="A113" s="326"/>
      <c r="B113" s="340" t="s">
        <v>5079</v>
      </c>
      <c r="C113" s="465">
        <v>10</v>
      </c>
      <c r="D113" s="478">
        <f t="shared" ref="D113:D140" si="4">IF(OR(ISBLANK(C113),C113=""),"",IF(ISTEXT(C113),0,IF($C$111=0,0,C113/$C$111)))</f>
        <v>0.5</v>
      </c>
      <c r="E113" s="450">
        <f t="shared" ref="E113:E140" si="5">IF(OR(ISBLANK(C113),C113=""),"",IF(ISTEXT(C113),C113,IF($C$111=0,0,C113/$C$111*$E$111)))</f>
        <v>182.5</v>
      </c>
      <c r="F113" s="441">
        <f t="shared" ref="F113:F140" si="6">IF(OR(ISBLANK(E113),E113=""),"",IF(ISTEXT(E113),E113,IF(E113=0,0,IF(ABS(E113-$E$111)&lt;0.0000001,"chaque repas",$E$111/E113))))</f>
        <v>2</v>
      </c>
      <c r="G113" s="1729" t="s">
        <v>5047</v>
      </c>
      <c r="H113" s="1649"/>
      <c r="I113" s="326"/>
      <c r="J113" s="477" t="s">
        <v>5189</v>
      </c>
      <c r="K113" s="363"/>
      <c r="L113" s="363"/>
      <c r="M113" s="474"/>
      <c r="N113" s="326"/>
      <c r="O113" s="326"/>
      <c r="P113" s="326"/>
      <c r="Q113" s="326"/>
      <c r="R113" s="326"/>
      <c r="S113" s="326"/>
      <c r="T113" s="326"/>
      <c r="U113" s="326"/>
      <c r="V113" s="326"/>
      <c r="W113" s="326"/>
      <c r="X113" s="326"/>
      <c r="Y113" s="326"/>
      <c r="Z113" s="326"/>
      <c r="AA113" s="326"/>
      <c r="AB113" s="309"/>
      <c r="AC113" s="309"/>
      <c r="AD113" s="309"/>
      <c r="AE113" s="309"/>
      <c r="AF113" s="309"/>
      <c r="AG113" s="309"/>
      <c r="AH113" s="309"/>
      <c r="AI113" s="309"/>
      <c r="AJ113" s="309"/>
      <c r="AK113" s="309"/>
      <c r="AL113" s="609">
        <v>1</v>
      </c>
    </row>
    <row r="114" spans="1:38" ht="21" customHeight="1" x14ac:dyDescent="0.25">
      <c r="A114" s="326"/>
      <c r="B114" s="339" t="s">
        <v>5078</v>
      </c>
      <c r="C114" s="443">
        <v>8</v>
      </c>
      <c r="D114" s="352">
        <f t="shared" si="4"/>
        <v>0.4</v>
      </c>
      <c r="E114" s="442">
        <f t="shared" si="5"/>
        <v>146</v>
      </c>
      <c r="F114" s="441">
        <f t="shared" si="6"/>
        <v>2.5</v>
      </c>
      <c r="G114" s="1730"/>
      <c r="H114" s="1651"/>
      <c r="I114" s="326"/>
      <c r="J114" s="476" t="s">
        <v>5188</v>
      </c>
      <c r="K114" s="363"/>
      <c r="L114" s="363"/>
      <c r="M114" s="474"/>
      <c r="N114" s="326"/>
      <c r="O114" s="326"/>
      <c r="P114" s="326"/>
      <c r="Q114" s="326"/>
      <c r="R114" s="326"/>
      <c r="S114" s="326"/>
      <c r="T114" s="326"/>
      <c r="U114" s="326"/>
      <c r="V114" s="326"/>
      <c r="W114" s="326"/>
      <c r="X114" s="326"/>
      <c r="Y114" s="326"/>
      <c r="Z114" s="326"/>
      <c r="AA114" s="326"/>
      <c r="AB114" s="309"/>
      <c r="AC114" s="309"/>
      <c r="AD114" s="309"/>
      <c r="AE114" s="309"/>
      <c r="AF114" s="309"/>
      <c r="AG114" s="309"/>
      <c r="AH114" s="309"/>
      <c r="AI114" s="309"/>
      <c r="AJ114" s="309"/>
      <c r="AK114" s="309"/>
      <c r="AL114" s="609">
        <v>1</v>
      </c>
    </row>
    <row r="115" spans="1:38" ht="21" customHeight="1" x14ac:dyDescent="0.25">
      <c r="A115" s="326"/>
      <c r="B115" s="339" t="s">
        <v>5077</v>
      </c>
      <c r="C115" s="467" t="s">
        <v>5033</v>
      </c>
      <c r="D115" s="434">
        <f t="shared" si="4"/>
        <v>0</v>
      </c>
      <c r="E115" s="455" t="str">
        <f t="shared" si="5"/>
        <v>libre</v>
      </c>
      <c r="F115" s="446" t="str">
        <f t="shared" si="6"/>
        <v>libre</v>
      </c>
      <c r="G115" s="1730"/>
      <c r="H115" s="1651"/>
      <c r="I115" s="326"/>
      <c r="J115" s="475" t="s">
        <v>5187</v>
      </c>
      <c r="K115" s="363"/>
      <c r="L115" s="363"/>
      <c r="M115" s="474"/>
      <c r="N115" s="326"/>
      <c r="O115" s="326"/>
      <c r="P115" s="326"/>
      <c r="Q115" s="326"/>
      <c r="R115" s="326"/>
      <c r="S115" s="326"/>
      <c r="T115" s="326"/>
      <c r="U115" s="326"/>
      <c r="V115" s="326"/>
      <c r="W115" s="326"/>
      <c r="X115" s="326"/>
      <c r="Y115" s="326"/>
      <c r="Z115" s="326"/>
      <c r="AA115" s="326"/>
      <c r="AB115" s="309"/>
      <c r="AC115" s="309"/>
      <c r="AD115" s="309"/>
      <c r="AE115" s="309"/>
      <c r="AF115" s="309"/>
      <c r="AG115" s="309"/>
      <c r="AH115" s="309"/>
      <c r="AI115" s="309"/>
      <c r="AJ115" s="309"/>
      <c r="AK115" s="309"/>
      <c r="AL115" s="609">
        <v>1</v>
      </c>
    </row>
    <row r="116" spans="1:38" ht="21" customHeight="1" x14ac:dyDescent="0.25">
      <c r="A116" s="326"/>
      <c r="B116" s="336" t="s">
        <v>5076</v>
      </c>
      <c r="C116" s="465" t="s">
        <v>5033</v>
      </c>
      <c r="D116" s="445">
        <f t="shared" si="4"/>
        <v>0</v>
      </c>
      <c r="E116" s="450" t="str">
        <f t="shared" si="5"/>
        <v>libre</v>
      </c>
      <c r="F116" s="441" t="str">
        <f t="shared" si="6"/>
        <v>libre</v>
      </c>
      <c r="G116" s="1730"/>
      <c r="H116" s="1651"/>
      <c r="I116" s="326"/>
      <c r="J116" s="365" t="s">
        <v>5186</v>
      </c>
      <c r="K116" s="363"/>
      <c r="L116" s="363"/>
      <c r="M116" s="474"/>
      <c r="N116" s="326"/>
      <c r="O116" s="326"/>
      <c r="P116" s="326"/>
      <c r="Q116" s="326"/>
      <c r="R116" s="326"/>
      <c r="S116" s="326"/>
      <c r="T116" s="326"/>
      <c r="U116" s="326"/>
      <c r="V116" s="326"/>
      <c r="W116" s="326"/>
      <c r="X116" s="326"/>
      <c r="Y116" s="326"/>
      <c r="Z116" s="326"/>
      <c r="AA116" s="326"/>
      <c r="AB116" s="309"/>
      <c r="AC116" s="309"/>
      <c r="AD116" s="309"/>
      <c r="AE116" s="309"/>
      <c r="AF116" s="309"/>
      <c r="AG116" s="309"/>
      <c r="AH116" s="309"/>
      <c r="AI116" s="309"/>
      <c r="AJ116" s="309"/>
      <c r="AK116" s="309"/>
      <c r="AL116" s="609">
        <v>1</v>
      </c>
    </row>
    <row r="117" spans="1:38" ht="21" customHeight="1" x14ac:dyDescent="0.25">
      <c r="A117" s="326"/>
      <c r="B117" s="336" t="s">
        <v>5075</v>
      </c>
      <c r="C117" s="1670">
        <v>10</v>
      </c>
      <c r="D117" s="1672">
        <f t="shared" si="4"/>
        <v>0.5</v>
      </c>
      <c r="E117" s="1674">
        <f t="shared" si="5"/>
        <v>182.5</v>
      </c>
      <c r="F117" s="1676">
        <f t="shared" si="6"/>
        <v>2</v>
      </c>
      <c r="G117" s="1730"/>
      <c r="H117" s="1651"/>
      <c r="I117" s="326"/>
      <c r="J117" s="364" t="s">
        <v>5185</v>
      </c>
      <c r="K117" s="363"/>
      <c r="L117" s="363"/>
      <c r="M117" s="474"/>
      <c r="N117" s="326"/>
      <c r="O117" s="326"/>
      <c r="P117" s="326"/>
      <c r="Q117" s="326"/>
      <c r="R117" s="326"/>
      <c r="S117" s="326"/>
      <c r="T117" s="326"/>
      <c r="U117" s="326"/>
      <c r="V117" s="326"/>
      <c r="W117" s="326"/>
      <c r="X117" s="326"/>
      <c r="Y117" s="326"/>
      <c r="Z117" s="326"/>
      <c r="AA117" s="326"/>
      <c r="AB117" s="309"/>
      <c r="AC117" s="309"/>
      <c r="AD117" s="309"/>
      <c r="AE117" s="309"/>
      <c r="AF117" s="309"/>
      <c r="AG117" s="309"/>
      <c r="AH117" s="309"/>
      <c r="AI117" s="309"/>
      <c r="AJ117" s="309"/>
      <c r="AK117" s="309"/>
      <c r="AL117" s="609">
        <v>1</v>
      </c>
    </row>
    <row r="118" spans="1:38" ht="21" customHeight="1" x14ac:dyDescent="0.25">
      <c r="A118" s="326"/>
      <c r="B118" s="473" t="s">
        <v>5184</v>
      </c>
      <c r="C118" s="1670"/>
      <c r="D118" s="1672" t="str">
        <f t="shared" si="4"/>
        <v/>
      </c>
      <c r="E118" s="1674" t="str">
        <f t="shared" si="5"/>
        <v/>
      </c>
      <c r="F118" s="1676" t="str">
        <f t="shared" si="6"/>
        <v/>
      </c>
      <c r="G118" s="1730"/>
      <c r="H118" s="1651"/>
      <c r="I118" s="326"/>
      <c r="J118" s="361" t="s">
        <v>5038</v>
      </c>
      <c r="K118" s="360"/>
      <c r="L118" s="360"/>
      <c r="M118" s="472"/>
      <c r="N118" s="326"/>
      <c r="O118" s="326"/>
      <c r="P118" s="326"/>
      <c r="Q118" s="326"/>
      <c r="R118" s="326"/>
      <c r="S118" s="326"/>
      <c r="T118" s="326"/>
      <c r="U118" s="326"/>
      <c r="V118" s="326"/>
      <c r="W118" s="326"/>
      <c r="X118" s="326"/>
      <c r="Y118" s="326"/>
      <c r="Z118" s="326"/>
      <c r="AA118" s="326"/>
      <c r="AB118" s="309"/>
      <c r="AC118" s="309"/>
      <c r="AD118" s="309"/>
      <c r="AE118" s="309"/>
      <c r="AF118" s="309"/>
      <c r="AG118" s="309"/>
      <c r="AH118" s="309"/>
      <c r="AI118" s="309"/>
      <c r="AJ118" s="309"/>
      <c r="AK118" s="309"/>
      <c r="AL118" s="609">
        <v>1</v>
      </c>
    </row>
    <row r="119" spans="1:38" ht="21" customHeight="1" x14ac:dyDescent="0.25">
      <c r="A119" s="326"/>
      <c r="B119" s="471" t="s">
        <v>5183</v>
      </c>
      <c r="C119" s="467" t="s">
        <v>5033</v>
      </c>
      <c r="D119" s="470">
        <f t="shared" si="4"/>
        <v>0</v>
      </c>
      <c r="E119" s="455" t="str">
        <f t="shared" si="5"/>
        <v>libre</v>
      </c>
      <c r="F119" s="446" t="str">
        <f t="shared" si="6"/>
        <v>libre</v>
      </c>
      <c r="G119" s="1731"/>
      <c r="H119" s="1732"/>
      <c r="I119" s="326"/>
      <c r="J119" s="326"/>
      <c r="K119" s="326"/>
      <c r="L119" s="326"/>
      <c r="M119" s="425"/>
      <c r="N119" s="326"/>
      <c r="O119" s="326"/>
      <c r="P119" s="326"/>
      <c r="Q119" s="326"/>
      <c r="R119" s="326"/>
      <c r="S119" s="326"/>
      <c r="T119" s="326"/>
      <c r="U119" s="326"/>
      <c r="V119" s="326"/>
      <c r="W119" s="326"/>
      <c r="X119" s="326"/>
      <c r="Y119" s="326"/>
      <c r="Z119" s="326"/>
      <c r="AA119" s="326"/>
      <c r="AB119" s="309"/>
      <c r="AC119" s="309"/>
      <c r="AD119" s="309"/>
      <c r="AE119" s="309"/>
      <c r="AF119" s="309"/>
      <c r="AG119" s="309"/>
      <c r="AH119" s="309"/>
      <c r="AI119" s="309"/>
      <c r="AJ119" s="309"/>
      <c r="AK119" s="309"/>
      <c r="AL119" s="609">
        <v>1</v>
      </c>
    </row>
    <row r="120" spans="1:38" ht="21" customHeight="1" x14ac:dyDescent="0.25">
      <c r="A120" s="326"/>
      <c r="B120" s="469" t="s">
        <v>5182</v>
      </c>
      <c r="C120" s="1701">
        <v>10</v>
      </c>
      <c r="D120" s="1671">
        <f t="shared" si="4"/>
        <v>0.5</v>
      </c>
      <c r="E120" s="1673">
        <f t="shared" si="5"/>
        <v>182.5</v>
      </c>
      <c r="F120" s="1675">
        <f t="shared" si="6"/>
        <v>2</v>
      </c>
      <c r="G120" s="1703" t="s">
        <v>5037</v>
      </c>
      <c r="H120" s="1704"/>
      <c r="I120" s="326"/>
      <c r="J120" s="326"/>
      <c r="K120" s="326"/>
      <c r="L120" s="326"/>
      <c r="M120" s="425"/>
      <c r="N120" s="326"/>
      <c r="O120" s="326"/>
      <c r="P120" s="326"/>
      <c r="Q120" s="326"/>
      <c r="R120" s="326"/>
      <c r="S120" s="326"/>
      <c r="T120" s="326"/>
      <c r="U120" s="326"/>
      <c r="V120" s="326"/>
      <c r="W120" s="326"/>
      <c r="X120" s="326"/>
      <c r="Y120" s="326"/>
      <c r="Z120" s="326"/>
      <c r="AA120" s="326"/>
      <c r="AB120" s="309"/>
      <c r="AC120" s="309"/>
      <c r="AD120" s="309"/>
      <c r="AE120" s="309"/>
      <c r="AF120" s="309"/>
      <c r="AG120" s="309"/>
      <c r="AH120" s="309"/>
      <c r="AI120" s="309"/>
      <c r="AJ120" s="309"/>
      <c r="AK120" s="309"/>
      <c r="AL120" s="609">
        <v>1</v>
      </c>
    </row>
    <row r="121" spans="1:38" ht="21" customHeight="1" x14ac:dyDescent="0.25">
      <c r="A121" s="326"/>
      <c r="B121" s="468" t="s">
        <v>5181</v>
      </c>
      <c r="C121" s="1702"/>
      <c r="D121" s="1698" t="str">
        <f t="shared" si="4"/>
        <v/>
      </c>
      <c r="E121" s="1699" t="str">
        <f t="shared" si="5"/>
        <v/>
      </c>
      <c r="F121" s="1700" t="str">
        <f t="shared" si="6"/>
        <v/>
      </c>
      <c r="G121" s="1705"/>
      <c r="H121" s="1706"/>
      <c r="I121" s="326"/>
      <c r="J121" s="326"/>
      <c r="K121" s="326"/>
      <c r="L121" s="326"/>
      <c r="M121" s="425"/>
      <c r="N121" s="326"/>
      <c r="O121" s="326"/>
      <c r="P121" s="326"/>
      <c r="Q121" s="326"/>
      <c r="R121" s="326"/>
      <c r="S121" s="326"/>
      <c r="T121" s="326"/>
      <c r="U121" s="326"/>
      <c r="V121" s="326"/>
      <c r="W121" s="326"/>
      <c r="X121" s="326"/>
      <c r="Y121" s="326"/>
      <c r="Z121" s="326"/>
      <c r="AA121" s="326"/>
      <c r="AB121" s="309"/>
      <c r="AC121" s="309"/>
      <c r="AD121" s="309"/>
      <c r="AE121" s="309"/>
      <c r="AF121" s="309"/>
      <c r="AG121" s="309"/>
      <c r="AH121" s="309"/>
      <c r="AI121" s="309"/>
      <c r="AJ121" s="309"/>
      <c r="AK121" s="309"/>
      <c r="AL121" s="609">
        <v>1</v>
      </c>
    </row>
    <row r="122" spans="1:38" ht="21" customHeight="1" x14ac:dyDescent="0.25">
      <c r="A122" s="326"/>
      <c r="B122" s="466" t="s">
        <v>5180</v>
      </c>
      <c r="C122" s="465">
        <v>4</v>
      </c>
      <c r="D122" s="445">
        <f t="shared" si="4"/>
        <v>0.2</v>
      </c>
      <c r="E122" s="450">
        <f t="shared" si="5"/>
        <v>73</v>
      </c>
      <c r="F122" s="441">
        <f t="shared" si="6"/>
        <v>5</v>
      </c>
      <c r="G122" s="1707" t="s">
        <v>5036</v>
      </c>
      <c r="H122" s="1645"/>
      <c r="I122" s="326"/>
      <c r="J122" s="326"/>
      <c r="K122" s="326"/>
      <c r="L122" s="326"/>
      <c r="M122" s="425"/>
      <c r="N122" s="326"/>
      <c r="O122" s="326"/>
      <c r="P122" s="326"/>
      <c r="Q122" s="326"/>
      <c r="R122" s="326"/>
      <c r="S122" s="326"/>
      <c r="T122" s="326"/>
      <c r="U122" s="326"/>
      <c r="V122" s="326"/>
      <c r="W122" s="326"/>
      <c r="X122" s="326"/>
      <c r="Y122" s="326"/>
      <c r="Z122" s="326"/>
      <c r="AA122" s="326"/>
      <c r="AB122" s="309"/>
      <c r="AC122" s="309"/>
      <c r="AD122" s="309"/>
      <c r="AE122" s="309"/>
      <c r="AF122" s="309"/>
      <c r="AG122" s="309"/>
      <c r="AH122" s="309"/>
      <c r="AI122" s="309"/>
      <c r="AJ122" s="309"/>
      <c r="AK122" s="309"/>
      <c r="AL122" s="609">
        <v>1</v>
      </c>
    </row>
    <row r="123" spans="1:38" ht="21" customHeight="1" x14ac:dyDescent="0.25">
      <c r="A123" s="326"/>
      <c r="B123" s="464" t="s">
        <v>5179</v>
      </c>
      <c r="C123" s="443">
        <v>4</v>
      </c>
      <c r="D123" s="352">
        <f t="shared" si="4"/>
        <v>0.2</v>
      </c>
      <c r="E123" s="450">
        <f t="shared" si="5"/>
        <v>73</v>
      </c>
      <c r="F123" s="441">
        <f t="shared" si="6"/>
        <v>5</v>
      </c>
      <c r="G123" s="1708"/>
      <c r="H123" s="1647"/>
      <c r="I123" s="326"/>
      <c r="J123" s="326"/>
      <c r="K123" s="326"/>
      <c r="L123" s="326"/>
      <c r="M123" s="425"/>
      <c r="N123" s="326"/>
      <c r="O123" s="326"/>
      <c r="P123" s="326"/>
      <c r="Q123" s="326"/>
      <c r="R123" s="326"/>
      <c r="S123" s="326"/>
      <c r="T123" s="326"/>
      <c r="U123" s="326"/>
      <c r="V123" s="326"/>
      <c r="W123" s="326"/>
      <c r="X123" s="326"/>
      <c r="Y123" s="326"/>
      <c r="Z123" s="326"/>
      <c r="AA123" s="326"/>
      <c r="AB123" s="309"/>
      <c r="AC123" s="309"/>
      <c r="AD123" s="309"/>
      <c r="AE123" s="309"/>
      <c r="AF123" s="309"/>
      <c r="AG123" s="309"/>
      <c r="AH123" s="309"/>
      <c r="AI123" s="309"/>
      <c r="AJ123" s="309"/>
      <c r="AK123" s="309"/>
      <c r="AL123" s="609">
        <v>1</v>
      </c>
    </row>
    <row r="124" spans="1:38" ht="21" customHeight="1" x14ac:dyDescent="0.25">
      <c r="A124" s="326"/>
      <c r="B124" s="1709" t="s">
        <v>5178</v>
      </c>
      <c r="C124" s="1670">
        <v>2</v>
      </c>
      <c r="D124" s="1672">
        <f t="shared" si="4"/>
        <v>0.1</v>
      </c>
      <c r="E124" s="1674">
        <f t="shared" si="5"/>
        <v>36.5</v>
      </c>
      <c r="F124" s="1676">
        <f t="shared" si="6"/>
        <v>10</v>
      </c>
      <c r="G124" s="1708"/>
      <c r="H124" s="1647"/>
      <c r="I124" s="326"/>
      <c r="J124" s="326"/>
      <c r="K124" s="326"/>
      <c r="L124" s="326"/>
      <c r="M124" s="425"/>
      <c r="N124" s="326"/>
      <c r="O124" s="326"/>
      <c r="P124" s="326"/>
      <c r="Q124" s="326"/>
      <c r="R124" s="326"/>
      <c r="S124" s="326"/>
      <c r="T124" s="326"/>
      <c r="U124" s="326"/>
      <c r="V124" s="326"/>
      <c r="W124" s="326"/>
      <c r="X124" s="326"/>
      <c r="Y124" s="326"/>
      <c r="Z124" s="326"/>
      <c r="AA124" s="326"/>
      <c r="AB124" s="309"/>
      <c r="AC124" s="309"/>
      <c r="AD124" s="309"/>
      <c r="AE124" s="309"/>
      <c r="AF124" s="309"/>
      <c r="AG124" s="309"/>
      <c r="AH124" s="309"/>
      <c r="AI124" s="309"/>
      <c r="AJ124" s="309"/>
      <c r="AK124" s="309"/>
      <c r="AL124" s="609">
        <v>1</v>
      </c>
    </row>
    <row r="125" spans="1:38" ht="21" customHeight="1" x14ac:dyDescent="0.25">
      <c r="A125" s="326"/>
      <c r="B125" s="1710"/>
      <c r="C125" s="1670"/>
      <c r="D125" s="1672" t="str">
        <f t="shared" si="4"/>
        <v/>
      </c>
      <c r="E125" s="1674" t="str">
        <f t="shared" si="5"/>
        <v/>
      </c>
      <c r="F125" s="1676" t="str">
        <f t="shared" si="6"/>
        <v/>
      </c>
      <c r="G125" s="1708"/>
      <c r="H125" s="1647"/>
      <c r="I125" s="326"/>
      <c r="J125" s="326"/>
      <c r="K125" s="326"/>
      <c r="L125" s="326"/>
      <c r="M125" s="425"/>
      <c r="N125" s="326"/>
      <c r="O125" s="326"/>
      <c r="P125" s="326"/>
      <c r="Q125" s="326"/>
      <c r="R125" s="326"/>
      <c r="S125" s="326"/>
      <c r="T125" s="326"/>
      <c r="U125" s="326"/>
      <c r="V125" s="326"/>
      <c r="W125" s="326"/>
      <c r="X125" s="326"/>
      <c r="Y125" s="326"/>
      <c r="Z125" s="326"/>
      <c r="AA125" s="326"/>
      <c r="AB125" s="309"/>
      <c r="AC125" s="309"/>
      <c r="AD125" s="309"/>
      <c r="AE125" s="309"/>
      <c r="AF125" s="309"/>
      <c r="AG125" s="309"/>
      <c r="AH125" s="309"/>
      <c r="AI125" s="309"/>
      <c r="AJ125" s="309"/>
      <c r="AK125" s="309"/>
      <c r="AL125" s="609">
        <v>1</v>
      </c>
    </row>
    <row r="126" spans="1:38" ht="21" customHeight="1" x14ac:dyDescent="0.25">
      <c r="A126" s="326"/>
      <c r="B126" s="463" t="s">
        <v>5177</v>
      </c>
      <c r="C126" s="462"/>
      <c r="D126" s="461" t="str">
        <f t="shared" si="4"/>
        <v/>
      </c>
      <c r="E126" s="460" t="str">
        <f t="shared" si="5"/>
        <v/>
      </c>
      <c r="F126" s="459" t="str">
        <f t="shared" si="6"/>
        <v/>
      </c>
      <c r="G126" s="1708"/>
      <c r="H126" s="1647"/>
      <c r="I126" s="326"/>
      <c r="J126" s="326"/>
      <c r="K126" s="326"/>
      <c r="L126" s="326"/>
      <c r="M126" s="425"/>
      <c r="N126" s="326"/>
      <c r="O126" s="326"/>
      <c r="P126" s="326"/>
      <c r="Q126" s="326"/>
      <c r="R126" s="326"/>
      <c r="S126" s="326"/>
      <c r="T126" s="326"/>
      <c r="U126" s="326"/>
      <c r="V126" s="326"/>
      <c r="W126" s="326"/>
      <c r="X126" s="326"/>
      <c r="Y126" s="326"/>
      <c r="Z126" s="326"/>
      <c r="AA126" s="326"/>
      <c r="AB126" s="309"/>
      <c r="AC126" s="309"/>
      <c r="AD126" s="309"/>
      <c r="AE126" s="309"/>
      <c r="AF126" s="309"/>
      <c r="AG126" s="309"/>
      <c r="AH126" s="309"/>
      <c r="AI126" s="309"/>
      <c r="AJ126" s="309"/>
      <c r="AK126" s="309"/>
      <c r="AL126" s="609">
        <v>1</v>
      </c>
    </row>
    <row r="127" spans="1:38" ht="21" customHeight="1" x14ac:dyDescent="0.25">
      <c r="A127" s="326"/>
      <c r="B127" s="458" t="s">
        <v>5176</v>
      </c>
      <c r="C127" s="443">
        <v>3</v>
      </c>
      <c r="D127" s="352">
        <f t="shared" si="4"/>
        <v>0.15</v>
      </c>
      <c r="E127" s="442">
        <f t="shared" si="5"/>
        <v>54.75</v>
      </c>
      <c r="F127" s="441">
        <f t="shared" si="6"/>
        <v>6.666666666666667</v>
      </c>
      <c r="G127" s="1708"/>
      <c r="H127" s="1647"/>
      <c r="I127" s="326"/>
      <c r="J127" s="326"/>
      <c r="K127" s="326"/>
      <c r="L127" s="326"/>
      <c r="M127" s="425"/>
      <c r="N127" s="326"/>
      <c r="O127" s="326"/>
      <c r="P127" s="326"/>
      <c r="Q127" s="326"/>
      <c r="R127" s="326"/>
      <c r="S127" s="326"/>
      <c r="T127" s="326"/>
      <c r="U127" s="326"/>
      <c r="V127" s="326"/>
      <c r="W127" s="326"/>
      <c r="X127" s="326"/>
      <c r="Y127" s="326"/>
      <c r="Z127" s="326"/>
      <c r="AA127" s="326"/>
      <c r="AB127" s="309"/>
      <c r="AC127" s="309"/>
      <c r="AD127" s="309"/>
      <c r="AE127" s="309"/>
      <c r="AF127" s="309"/>
      <c r="AG127" s="309"/>
      <c r="AH127" s="309"/>
      <c r="AI127" s="309"/>
      <c r="AJ127" s="309"/>
      <c r="AK127" s="309"/>
      <c r="AL127" s="609">
        <v>1</v>
      </c>
    </row>
    <row r="128" spans="1:38" ht="21" customHeight="1" x14ac:dyDescent="0.25">
      <c r="A128" s="326"/>
      <c r="B128" s="457" t="s">
        <v>5175</v>
      </c>
      <c r="C128" s="1688"/>
      <c r="D128" s="1671" t="str">
        <f t="shared" si="4"/>
        <v/>
      </c>
      <c r="E128" s="1673" t="str">
        <f t="shared" si="5"/>
        <v/>
      </c>
      <c r="F128" s="1675" t="str">
        <f t="shared" si="6"/>
        <v/>
      </c>
      <c r="G128" s="1689" t="s">
        <v>5111</v>
      </c>
      <c r="H128" s="1653"/>
      <c r="I128" s="326"/>
      <c r="J128" s="326"/>
      <c r="K128" s="326"/>
      <c r="L128" s="326"/>
      <c r="M128" s="425"/>
      <c r="N128" s="326"/>
      <c r="O128" s="326"/>
      <c r="P128" s="326"/>
      <c r="Q128" s="326"/>
      <c r="R128" s="326"/>
      <c r="S128" s="326"/>
      <c r="T128" s="326"/>
      <c r="U128" s="326"/>
      <c r="V128" s="326"/>
      <c r="W128" s="326"/>
      <c r="X128" s="326"/>
      <c r="Y128" s="326"/>
      <c r="Z128" s="326"/>
      <c r="AA128" s="326"/>
      <c r="AB128" s="309"/>
      <c r="AC128" s="309"/>
      <c r="AD128" s="309"/>
      <c r="AE128" s="309"/>
      <c r="AF128" s="309"/>
      <c r="AG128" s="309"/>
      <c r="AH128" s="309"/>
      <c r="AI128" s="309"/>
      <c r="AJ128" s="309"/>
      <c r="AK128" s="309"/>
      <c r="AL128" s="609">
        <v>1</v>
      </c>
    </row>
    <row r="129" spans="1:38" ht="21" customHeight="1" x14ac:dyDescent="0.25">
      <c r="A129" s="326"/>
      <c r="B129" s="1693" t="s">
        <v>5174</v>
      </c>
      <c r="C129" s="1670">
        <v>4</v>
      </c>
      <c r="D129" s="1672">
        <f t="shared" si="4"/>
        <v>0.2</v>
      </c>
      <c r="E129" s="1674">
        <f t="shared" si="5"/>
        <v>73</v>
      </c>
      <c r="F129" s="1676">
        <f t="shared" si="6"/>
        <v>5</v>
      </c>
      <c r="G129" s="1690"/>
      <c r="H129" s="1655"/>
      <c r="I129" s="326"/>
      <c r="J129" s="326"/>
      <c r="K129" s="326"/>
      <c r="L129" s="326"/>
      <c r="M129" s="425"/>
      <c r="N129" s="326"/>
      <c r="O129" s="326"/>
      <c r="P129" s="326"/>
      <c r="Q129" s="326"/>
      <c r="R129" s="326"/>
      <c r="S129" s="326"/>
      <c r="T129" s="326"/>
      <c r="U129" s="326"/>
      <c r="V129" s="326"/>
      <c r="W129" s="326"/>
      <c r="X129" s="326"/>
      <c r="Y129" s="326"/>
      <c r="Z129" s="326"/>
      <c r="AA129" s="326"/>
      <c r="AB129" s="309"/>
      <c r="AC129" s="309"/>
      <c r="AD129" s="309"/>
      <c r="AE129" s="309"/>
      <c r="AF129" s="309"/>
      <c r="AG129" s="309"/>
      <c r="AH129" s="309"/>
      <c r="AI129" s="309"/>
      <c r="AJ129" s="309"/>
      <c r="AK129" s="309"/>
      <c r="AL129" s="609">
        <v>1</v>
      </c>
    </row>
    <row r="130" spans="1:38" ht="21" customHeight="1" x14ac:dyDescent="0.25">
      <c r="A130" s="326"/>
      <c r="B130" s="1694"/>
      <c r="C130" s="1670"/>
      <c r="D130" s="1672" t="str">
        <f t="shared" si="4"/>
        <v/>
      </c>
      <c r="E130" s="1674" t="str">
        <f t="shared" si="5"/>
        <v/>
      </c>
      <c r="F130" s="1676" t="str">
        <f t="shared" si="6"/>
        <v/>
      </c>
      <c r="G130" s="1690"/>
      <c r="H130" s="1655"/>
      <c r="I130" s="326"/>
      <c r="J130" s="326"/>
      <c r="K130" s="326"/>
      <c r="L130" s="326"/>
      <c r="M130" s="425"/>
      <c r="N130" s="326"/>
      <c r="O130" s="326"/>
      <c r="P130" s="326"/>
      <c r="Q130" s="326"/>
      <c r="R130" s="326"/>
      <c r="S130" s="326"/>
      <c r="T130" s="326"/>
      <c r="U130" s="326"/>
      <c r="V130" s="326"/>
      <c r="W130" s="326"/>
      <c r="X130" s="326"/>
      <c r="Y130" s="326"/>
      <c r="Z130" s="326"/>
      <c r="AA130" s="326"/>
      <c r="AB130" s="309"/>
      <c r="AC130" s="309"/>
      <c r="AD130" s="309"/>
      <c r="AE130" s="309"/>
      <c r="AF130" s="309"/>
      <c r="AG130" s="309"/>
      <c r="AH130" s="309"/>
      <c r="AI130" s="309"/>
      <c r="AJ130" s="309"/>
      <c r="AK130" s="309"/>
      <c r="AL130" s="609">
        <v>1</v>
      </c>
    </row>
    <row r="131" spans="1:38" ht="21" customHeight="1" x14ac:dyDescent="0.25">
      <c r="A131" s="326"/>
      <c r="B131" s="456" t="s">
        <v>5173</v>
      </c>
      <c r="C131" s="443">
        <v>4</v>
      </c>
      <c r="D131" s="352">
        <f t="shared" si="4"/>
        <v>0.2</v>
      </c>
      <c r="E131" s="450">
        <f t="shared" si="5"/>
        <v>73</v>
      </c>
      <c r="F131" s="441">
        <f t="shared" si="6"/>
        <v>5</v>
      </c>
      <c r="G131" s="1690"/>
      <c r="H131" s="1655"/>
      <c r="I131" s="326"/>
      <c r="J131" s="326"/>
      <c r="K131" s="326"/>
      <c r="L131" s="326"/>
      <c r="M131" s="425"/>
      <c r="N131" s="326"/>
      <c r="O131" s="326"/>
      <c r="P131" s="326"/>
      <c r="Q131" s="326"/>
      <c r="R131" s="326"/>
      <c r="S131" s="326"/>
      <c r="T131" s="326"/>
      <c r="U131" s="326"/>
      <c r="V131" s="326"/>
      <c r="W131" s="326"/>
      <c r="X131" s="326"/>
      <c r="Y131" s="326"/>
      <c r="Z131" s="326"/>
      <c r="AA131" s="326"/>
      <c r="AB131" s="309"/>
      <c r="AC131" s="309"/>
      <c r="AD131" s="309"/>
      <c r="AE131" s="309"/>
      <c r="AF131" s="309"/>
      <c r="AG131" s="309"/>
      <c r="AH131" s="309"/>
      <c r="AI131" s="309"/>
      <c r="AJ131" s="309"/>
      <c r="AK131" s="309"/>
      <c r="AL131" s="609">
        <v>1</v>
      </c>
    </row>
    <row r="132" spans="1:38" ht="21" customHeight="1" x14ac:dyDescent="0.25">
      <c r="A132" s="326"/>
      <c r="B132" s="1695" t="s">
        <v>5172</v>
      </c>
      <c r="C132" s="1670">
        <v>3</v>
      </c>
      <c r="D132" s="1672">
        <f t="shared" si="4"/>
        <v>0.15</v>
      </c>
      <c r="E132" s="1674">
        <f t="shared" si="5"/>
        <v>54.75</v>
      </c>
      <c r="F132" s="1676">
        <f t="shared" si="6"/>
        <v>6.666666666666667</v>
      </c>
      <c r="G132" s="1690"/>
      <c r="H132" s="1655"/>
      <c r="I132" s="326"/>
      <c r="J132" s="326"/>
      <c r="K132" s="326"/>
      <c r="L132" s="326"/>
      <c r="M132" s="425"/>
      <c r="N132" s="326"/>
      <c r="O132" s="326"/>
      <c r="P132" s="326"/>
      <c r="Q132" s="326"/>
      <c r="R132" s="326"/>
      <c r="S132" s="326"/>
      <c r="T132" s="326"/>
      <c r="U132" s="326"/>
      <c r="V132" s="326"/>
      <c r="W132" s="326"/>
      <c r="X132" s="326"/>
      <c r="Y132" s="326"/>
      <c r="Z132" s="326"/>
      <c r="AA132" s="326"/>
      <c r="AB132" s="309"/>
      <c r="AC132" s="309"/>
      <c r="AD132" s="309"/>
      <c r="AE132" s="309"/>
      <c r="AF132" s="309"/>
      <c r="AG132" s="309"/>
      <c r="AH132" s="309"/>
      <c r="AI132" s="309"/>
      <c r="AJ132" s="309"/>
      <c r="AK132" s="309"/>
      <c r="AL132" s="609">
        <v>1</v>
      </c>
    </row>
    <row r="133" spans="1:38" ht="21" customHeight="1" x14ac:dyDescent="0.25">
      <c r="A133" s="326"/>
      <c r="B133" s="1696"/>
      <c r="C133" s="1697"/>
      <c r="D133" s="1698" t="str">
        <f t="shared" si="4"/>
        <v/>
      </c>
      <c r="E133" s="1699" t="str">
        <f t="shared" si="5"/>
        <v/>
      </c>
      <c r="F133" s="1700" t="str">
        <f t="shared" si="6"/>
        <v/>
      </c>
      <c r="G133" s="1691"/>
      <c r="H133" s="1692"/>
      <c r="I133" s="326"/>
      <c r="J133" s="326"/>
      <c r="K133" s="326"/>
      <c r="L133" s="326"/>
      <c r="M133" s="425"/>
      <c r="N133" s="326"/>
      <c r="O133" s="326"/>
      <c r="P133" s="326"/>
      <c r="Q133" s="326"/>
      <c r="R133" s="326"/>
      <c r="S133" s="326"/>
      <c r="T133" s="326"/>
      <c r="U133" s="326"/>
      <c r="V133" s="326"/>
      <c r="W133" s="326"/>
      <c r="X133" s="326"/>
      <c r="Y133" s="326"/>
      <c r="Z133" s="326"/>
      <c r="AA133" s="326"/>
      <c r="AB133" s="309"/>
      <c r="AC133" s="309"/>
      <c r="AD133" s="309"/>
      <c r="AE133" s="309"/>
      <c r="AF133" s="309"/>
      <c r="AG133" s="309"/>
      <c r="AH133" s="309"/>
      <c r="AI133" s="309"/>
      <c r="AJ133" s="309"/>
      <c r="AK133" s="309"/>
      <c r="AL133" s="609">
        <v>1</v>
      </c>
    </row>
    <row r="134" spans="1:38" ht="21" customHeight="1" x14ac:dyDescent="0.25">
      <c r="A134" s="326"/>
      <c r="B134" s="454" t="s">
        <v>5171</v>
      </c>
      <c r="C134" s="453">
        <v>8</v>
      </c>
      <c r="D134" s="445">
        <f t="shared" si="4"/>
        <v>0.4</v>
      </c>
      <c r="E134" s="452">
        <f t="shared" si="5"/>
        <v>146</v>
      </c>
      <c r="F134" s="444">
        <f t="shared" si="6"/>
        <v>2.5</v>
      </c>
      <c r="G134" s="1666" t="s">
        <v>5107</v>
      </c>
      <c r="H134" s="1657"/>
      <c r="I134" s="326"/>
      <c r="J134" s="326"/>
      <c r="K134" s="326"/>
      <c r="L134" s="326"/>
      <c r="M134" s="425"/>
      <c r="N134" s="326"/>
      <c r="O134" s="326"/>
      <c r="P134" s="326"/>
      <c r="Q134" s="326"/>
      <c r="R134" s="326"/>
      <c r="S134" s="326"/>
      <c r="T134" s="326"/>
      <c r="U134" s="326"/>
      <c r="V134" s="326"/>
      <c r="W134" s="326"/>
      <c r="X134" s="326"/>
      <c r="Y134" s="326"/>
      <c r="Z134" s="326"/>
      <c r="AA134" s="326"/>
      <c r="AB134" s="309"/>
      <c r="AC134" s="309"/>
      <c r="AD134" s="309"/>
      <c r="AE134" s="309"/>
      <c r="AF134" s="309"/>
      <c r="AG134" s="309"/>
      <c r="AH134" s="309"/>
      <c r="AI134" s="309"/>
      <c r="AJ134" s="309"/>
      <c r="AK134" s="309"/>
      <c r="AL134" s="609">
        <v>1</v>
      </c>
    </row>
    <row r="135" spans="1:38" ht="21" customHeight="1" x14ac:dyDescent="0.25">
      <c r="A135" s="326"/>
      <c r="B135" s="451" t="s">
        <v>5170</v>
      </c>
      <c r="C135" s="443">
        <v>4</v>
      </c>
      <c r="D135" s="352">
        <f t="shared" si="4"/>
        <v>0.2</v>
      </c>
      <c r="E135" s="450">
        <f t="shared" si="5"/>
        <v>73</v>
      </c>
      <c r="F135" s="441">
        <f t="shared" si="6"/>
        <v>5</v>
      </c>
      <c r="G135" s="1667"/>
      <c r="H135" s="1659"/>
      <c r="I135" s="326"/>
      <c r="J135" s="326"/>
      <c r="K135" s="326"/>
      <c r="L135" s="326"/>
      <c r="M135" s="425"/>
      <c r="N135" s="326"/>
      <c r="O135" s="326"/>
      <c r="P135" s="326"/>
      <c r="Q135" s="326"/>
      <c r="R135" s="326"/>
      <c r="S135" s="326"/>
      <c r="T135" s="326"/>
      <c r="U135" s="326"/>
      <c r="V135" s="326"/>
      <c r="W135" s="326"/>
      <c r="X135" s="326"/>
      <c r="Y135" s="326"/>
      <c r="Z135" s="326"/>
      <c r="AA135" s="326"/>
      <c r="AB135" s="309"/>
      <c r="AC135" s="309"/>
      <c r="AD135" s="309"/>
      <c r="AE135" s="309"/>
      <c r="AF135" s="309"/>
      <c r="AG135" s="309"/>
      <c r="AH135" s="309"/>
      <c r="AI135" s="309"/>
      <c r="AJ135" s="309"/>
      <c r="AK135" s="309"/>
      <c r="AL135" s="609">
        <v>1</v>
      </c>
    </row>
    <row r="136" spans="1:38" ht="21" customHeight="1" x14ac:dyDescent="0.25">
      <c r="A136" s="326"/>
      <c r="B136" s="449" t="s">
        <v>5169</v>
      </c>
      <c r="C136" s="448">
        <v>6</v>
      </c>
      <c r="D136" s="434">
        <f t="shared" si="4"/>
        <v>0.3</v>
      </c>
      <c r="E136" s="447">
        <f t="shared" si="5"/>
        <v>109.5</v>
      </c>
      <c r="F136" s="446">
        <f t="shared" si="6"/>
        <v>3.3333333333333335</v>
      </c>
      <c r="G136" s="1667"/>
      <c r="H136" s="1659"/>
      <c r="I136" s="326"/>
      <c r="J136" s="326"/>
      <c r="K136" s="326"/>
      <c r="L136" s="326"/>
      <c r="M136" s="425"/>
      <c r="N136" s="326"/>
      <c r="O136" s="326"/>
      <c r="P136" s="326"/>
      <c r="Q136" s="326"/>
      <c r="R136" s="326"/>
      <c r="S136" s="326"/>
      <c r="T136" s="326"/>
      <c r="U136" s="326"/>
      <c r="V136" s="326"/>
      <c r="W136" s="326"/>
      <c r="X136" s="326"/>
      <c r="Y136" s="326"/>
      <c r="Z136" s="326"/>
      <c r="AA136" s="326"/>
      <c r="AB136" s="309"/>
      <c r="AC136" s="309"/>
      <c r="AD136" s="309"/>
      <c r="AE136" s="309"/>
      <c r="AF136" s="309"/>
      <c r="AG136" s="309"/>
      <c r="AH136" s="309"/>
      <c r="AI136" s="309"/>
      <c r="AJ136" s="309"/>
      <c r="AK136" s="309"/>
      <c r="AL136" s="609">
        <v>1</v>
      </c>
    </row>
    <row r="137" spans="1:38" ht="21" customHeight="1" x14ac:dyDescent="0.25">
      <c r="A137" s="326"/>
      <c r="B137" s="1668" t="s">
        <v>5168</v>
      </c>
      <c r="C137" s="1670">
        <v>4</v>
      </c>
      <c r="D137" s="1671">
        <f t="shared" si="4"/>
        <v>0.2</v>
      </c>
      <c r="E137" s="1673">
        <f t="shared" si="5"/>
        <v>73</v>
      </c>
      <c r="F137" s="1675">
        <f t="shared" si="6"/>
        <v>5</v>
      </c>
      <c r="G137" s="1677" t="s">
        <v>5167</v>
      </c>
      <c r="H137" s="1678"/>
      <c r="I137" s="326"/>
      <c r="J137" s="326"/>
      <c r="K137" s="326"/>
      <c r="L137" s="326"/>
      <c r="M137" s="425"/>
      <c r="N137" s="326"/>
      <c r="O137" s="326"/>
      <c r="P137" s="326"/>
      <c r="Q137" s="326"/>
      <c r="R137" s="326"/>
      <c r="S137" s="326"/>
      <c r="T137" s="326"/>
      <c r="U137" s="326"/>
      <c r="V137" s="326"/>
      <c r="W137" s="326"/>
      <c r="X137" s="326"/>
      <c r="Y137" s="326"/>
      <c r="Z137" s="326"/>
      <c r="AA137" s="326"/>
      <c r="AB137" s="309"/>
      <c r="AC137" s="309"/>
      <c r="AD137" s="309"/>
      <c r="AE137" s="309"/>
      <c r="AF137" s="309"/>
      <c r="AG137" s="309"/>
      <c r="AH137" s="309"/>
      <c r="AI137" s="309"/>
      <c r="AJ137" s="309"/>
      <c r="AK137" s="309"/>
      <c r="AL137" s="609">
        <v>1</v>
      </c>
    </row>
    <row r="138" spans="1:38" ht="21" customHeight="1" x14ac:dyDescent="0.25">
      <c r="A138" s="326"/>
      <c r="B138" s="1669"/>
      <c r="C138" s="1670"/>
      <c r="D138" s="1672" t="str">
        <f t="shared" si="4"/>
        <v/>
      </c>
      <c r="E138" s="1674" t="str">
        <f t="shared" si="5"/>
        <v/>
      </c>
      <c r="F138" s="1676" t="str">
        <f t="shared" si="6"/>
        <v/>
      </c>
      <c r="G138" s="1679"/>
      <c r="H138" s="1680"/>
      <c r="I138" s="326"/>
      <c r="J138" s="326"/>
      <c r="K138" s="326"/>
      <c r="L138" s="326"/>
      <c r="M138" s="425"/>
      <c r="N138" s="326"/>
      <c r="O138" s="326"/>
      <c r="P138" s="326"/>
      <c r="Q138" s="326"/>
      <c r="R138" s="326"/>
      <c r="S138" s="326"/>
      <c r="T138" s="326"/>
      <c r="U138" s="326"/>
      <c r="V138" s="326"/>
      <c r="W138" s="326"/>
      <c r="X138" s="326"/>
      <c r="Y138" s="326"/>
      <c r="Z138" s="326"/>
      <c r="AA138" s="326"/>
      <c r="AB138" s="309"/>
      <c r="AC138" s="309"/>
      <c r="AD138" s="309"/>
      <c r="AE138" s="309"/>
      <c r="AF138" s="309"/>
      <c r="AG138" s="309"/>
      <c r="AH138" s="309"/>
      <c r="AI138" s="309"/>
      <c r="AJ138" s="309"/>
      <c r="AK138" s="309"/>
      <c r="AL138" s="609">
        <v>1</v>
      </c>
    </row>
    <row r="139" spans="1:38" ht="21" customHeight="1" x14ac:dyDescent="0.25">
      <c r="A139" s="326"/>
      <c r="B139" s="440" t="s">
        <v>5166</v>
      </c>
      <c r="C139" s="439" t="s">
        <v>5033</v>
      </c>
      <c r="D139" s="352">
        <f t="shared" si="4"/>
        <v>0</v>
      </c>
      <c r="E139" s="438" t="str">
        <f t="shared" si="5"/>
        <v>libre</v>
      </c>
      <c r="F139" s="437" t="str">
        <f t="shared" si="6"/>
        <v>libre</v>
      </c>
      <c r="G139" s="1679"/>
      <c r="H139" s="1680"/>
      <c r="I139" s="326"/>
      <c r="J139" s="326"/>
      <c r="K139" s="326"/>
      <c r="L139" s="326"/>
      <c r="M139" s="425"/>
      <c r="N139" s="326"/>
      <c r="O139" s="326"/>
      <c r="P139" s="326"/>
      <c r="Q139" s="326"/>
      <c r="R139" s="326"/>
      <c r="S139" s="326"/>
      <c r="T139" s="326"/>
      <c r="U139" s="326"/>
      <c r="V139" s="326"/>
      <c r="W139" s="326"/>
      <c r="X139" s="326"/>
      <c r="Y139" s="326"/>
      <c r="Z139" s="326"/>
      <c r="AA139" s="326"/>
      <c r="AB139" s="309"/>
      <c r="AC139" s="309"/>
      <c r="AD139" s="309"/>
      <c r="AE139" s="309"/>
      <c r="AF139" s="309"/>
      <c r="AG139" s="309"/>
      <c r="AH139" s="309"/>
      <c r="AI139" s="309"/>
      <c r="AJ139" s="309"/>
      <c r="AK139" s="309"/>
      <c r="AL139" s="609">
        <v>1</v>
      </c>
    </row>
    <row r="140" spans="1:38" ht="21" customHeight="1" x14ac:dyDescent="0.25">
      <c r="A140" s="326"/>
      <c r="B140" s="436" t="s">
        <v>5165</v>
      </c>
      <c r="C140" s="435" t="s">
        <v>5033</v>
      </c>
      <c r="D140" s="434">
        <f t="shared" si="4"/>
        <v>0</v>
      </c>
      <c r="E140" s="433" t="str">
        <f t="shared" si="5"/>
        <v>libre</v>
      </c>
      <c r="F140" s="432" t="str">
        <f t="shared" si="6"/>
        <v>libre</v>
      </c>
      <c r="G140" s="1681"/>
      <c r="H140" s="1682"/>
      <c r="I140" s="326"/>
      <c r="J140" s="326"/>
      <c r="K140" s="326"/>
      <c r="L140" s="326"/>
      <c r="M140" s="425"/>
      <c r="N140" s="326"/>
      <c r="O140" s="326"/>
      <c r="P140" s="326"/>
      <c r="Q140" s="326"/>
      <c r="R140" s="326"/>
      <c r="S140" s="326"/>
      <c r="T140" s="326"/>
      <c r="U140" s="326"/>
      <c r="V140" s="326"/>
      <c r="W140" s="326"/>
      <c r="X140" s="326"/>
      <c r="Y140" s="326"/>
      <c r="Z140" s="326"/>
      <c r="AA140" s="326"/>
      <c r="AB140" s="309"/>
      <c r="AC140" s="309"/>
      <c r="AD140" s="309"/>
      <c r="AE140" s="309"/>
      <c r="AF140" s="309"/>
      <c r="AG140" s="309"/>
      <c r="AH140" s="309"/>
      <c r="AI140" s="309"/>
      <c r="AJ140" s="309"/>
      <c r="AK140" s="309"/>
      <c r="AL140" s="609">
        <v>1</v>
      </c>
    </row>
    <row r="141" spans="1:38" ht="21" customHeight="1" x14ac:dyDescent="0.25">
      <c r="A141" s="326"/>
      <c r="B141" s="431" t="s">
        <v>5164</v>
      </c>
      <c r="C141" s="430" t="s">
        <v>5163</v>
      </c>
      <c r="D141" s="429" t="s">
        <v>5088</v>
      </c>
      <c r="E141" s="428"/>
      <c r="F141" s="428"/>
      <c r="G141" s="428"/>
      <c r="H141" s="427"/>
      <c r="I141" s="326"/>
      <c r="J141" s="326"/>
      <c r="K141" s="326"/>
      <c r="L141" s="326"/>
      <c r="M141" s="425"/>
      <c r="N141" s="326"/>
      <c r="O141" s="326"/>
      <c r="P141" s="326"/>
      <c r="Q141" s="326"/>
      <c r="R141" s="326"/>
      <c r="S141" s="326"/>
      <c r="T141" s="326"/>
      <c r="U141" s="326"/>
      <c r="V141" s="326"/>
      <c r="W141" s="326"/>
      <c r="X141" s="326"/>
      <c r="Y141" s="326"/>
      <c r="Z141" s="326"/>
      <c r="AA141" s="326"/>
      <c r="AB141" s="309"/>
      <c r="AC141" s="309"/>
      <c r="AD141" s="309"/>
      <c r="AE141" s="309"/>
      <c r="AF141" s="309"/>
      <c r="AG141" s="309"/>
      <c r="AH141" s="309"/>
      <c r="AI141" s="309"/>
      <c r="AJ141" s="309"/>
      <c r="AK141" s="309"/>
      <c r="AL141" s="609">
        <v>1</v>
      </c>
    </row>
    <row r="142" spans="1:38" ht="21" customHeight="1" thickBot="1" x14ac:dyDescent="0.3">
      <c r="A142" s="326"/>
      <c r="B142" s="312" t="s">
        <v>5020</v>
      </c>
      <c r="C142" s="312">
        <v>10</v>
      </c>
      <c r="D142" s="310">
        <v>10</v>
      </c>
      <c r="E142" s="311">
        <v>10</v>
      </c>
      <c r="F142" s="311">
        <v>10</v>
      </c>
      <c r="G142" s="311">
        <v>10</v>
      </c>
      <c r="H142" s="310">
        <v>10</v>
      </c>
      <c r="I142" s="326"/>
      <c r="J142" s="326"/>
      <c r="K142" s="326"/>
      <c r="L142" s="326"/>
      <c r="M142" s="425"/>
      <c r="N142" s="326"/>
      <c r="O142" s="326"/>
      <c r="P142" s="326"/>
      <c r="Q142" s="326"/>
      <c r="R142" s="326"/>
      <c r="S142" s="326"/>
      <c r="T142" s="326"/>
      <c r="U142" s="326"/>
      <c r="V142" s="326"/>
      <c r="W142" s="326"/>
      <c r="X142" s="326"/>
      <c r="Y142" s="326"/>
      <c r="Z142" s="326"/>
      <c r="AA142" s="326"/>
      <c r="AB142" s="309"/>
      <c r="AC142" s="309"/>
      <c r="AD142" s="309"/>
      <c r="AE142" s="309"/>
      <c r="AF142" s="309"/>
      <c r="AG142" s="309"/>
      <c r="AH142" s="309"/>
      <c r="AI142" s="309"/>
      <c r="AJ142" s="309"/>
      <c r="AK142" s="309"/>
      <c r="AL142" s="609">
        <v>1</v>
      </c>
    </row>
    <row r="143" spans="1:38" ht="16.5" thickBot="1" x14ac:dyDescent="0.3">
      <c r="A143" s="326"/>
      <c r="B143" s="326"/>
      <c r="C143" s="326"/>
      <c r="D143" s="326"/>
      <c r="E143" s="326"/>
      <c r="F143" s="326"/>
      <c r="G143" s="326"/>
      <c r="H143" s="326"/>
      <c r="I143" s="326"/>
      <c r="J143" s="326"/>
      <c r="K143" s="326"/>
      <c r="M143" s="426"/>
      <c r="N143" s="425"/>
      <c r="O143" s="425"/>
      <c r="P143" s="425"/>
      <c r="Q143" s="425"/>
      <c r="R143" s="425"/>
      <c r="S143" s="425"/>
      <c r="T143" s="425"/>
      <c r="U143" s="425"/>
      <c r="V143" s="425"/>
      <c r="W143" s="425"/>
      <c r="X143" s="425"/>
      <c r="Y143" s="425"/>
      <c r="Z143" s="425"/>
      <c r="AA143" s="326"/>
      <c r="AB143" s="309"/>
      <c r="AC143" s="309"/>
      <c r="AD143" s="309"/>
      <c r="AE143" s="309"/>
      <c r="AF143" s="309"/>
      <c r="AG143" s="309"/>
      <c r="AH143" s="309"/>
      <c r="AI143" s="309"/>
      <c r="AJ143" s="309"/>
      <c r="AK143" s="309"/>
      <c r="AL143" s="609">
        <v>1</v>
      </c>
    </row>
    <row r="144" spans="1:38" ht="23.25" x14ac:dyDescent="0.25">
      <c r="A144" s="326"/>
      <c r="B144" s="1683" t="s">
        <v>5162</v>
      </c>
      <c r="C144" s="1684"/>
      <c r="D144" s="1684"/>
      <c r="E144" s="1684"/>
      <c r="F144" s="1684"/>
      <c r="G144" s="1684"/>
      <c r="H144" s="1684"/>
      <c r="I144" s="1685"/>
      <c r="J144" s="371" t="s">
        <v>5071</v>
      </c>
      <c r="K144" s="370"/>
      <c r="L144" s="370"/>
      <c r="M144" s="369"/>
      <c r="N144" s="326"/>
      <c r="O144" s="326"/>
      <c r="P144" s="326"/>
      <c r="Q144" s="326"/>
      <c r="R144" s="326"/>
      <c r="S144" s="326"/>
      <c r="T144" s="326"/>
      <c r="U144" s="326"/>
      <c r="V144" s="326"/>
      <c r="W144" s="326"/>
      <c r="X144" s="326"/>
      <c r="Y144" s="326"/>
      <c r="Z144" s="326"/>
      <c r="AA144" s="326"/>
      <c r="AB144" s="309"/>
      <c r="AC144" s="309"/>
      <c r="AD144" s="309"/>
      <c r="AE144" s="309"/>
      <c r="AF144" s="309"/>
      <c r="AG144" s="309"/>
      <c r="AH144" s="309"/>
      <c r="AI144" s="309"/>
      <c r="AJ144" s="309"/>
      <c r="AK144" s="309"/>
      <c r="AL144" s="609">
        <v>1</v>
      </c>
    </row>
    <row r="145" spans="1:38" ht="21" x14ac:dyDescent="0.25">
      <c r="A145" s="326"/>
      <c r="B145" s="424" t="s">
        <v>5161</v>
      </c>
      <c r="C145" s="423" t="s">
        <v>55</v>
      </c>
      <c r="D145" s="423" t="s">
        <v>5130</v>
      </c>
      <c r="E145" s="423" t="s">
        <v>53</v>
      </c>
      <c r="F145" s="423" t="s">
        <v>5160</v>
      </c>
      <c r="G145" s="423" t="s">
        <v>56</v>
      </c>
      <c r="H145" s="422" t="s">
        <v>5159</v>
      </c>
      <c r="I145" s="421" t="s">
        <v>5158</v>
      </c>
      <c r="J145" s="368" t="s">
        <v>5125</v>
      </c>
      <c r="K145" s="363"/>
      <c r="L145" s="363"/>
      <c r="M145" s="362"/>
      <c r="N145" s="326"/>
      <c r="O145" s="326"/>
      <c r="P145" s="326"/>
      <c r="Q145" s="326"/>
      <c r="R145" s="326"/>
      <c r="S145" s="326"/>
      <c r="T145" s="326"/>
      <c r="U145" s="326"/>
      <c r="V145" s="326"/>
      <c r="W145" s="326"/>
      <c r="X145" s="326"/>
      <c r="Y145" s="326"/>
      <c r="Z145" s="326"/>
      <c r="AA145" s="326"/>
      <c r="AB145" s="309"/>
      <c r="AC145" s="309"/>
      <c r="AD145" s="309"/>
      <c r="AE145" s="309"/>
      <c r="AF145" s="309"/>
      <c r="AG145" s="309"/>
      <c r="AH145" s="309"/>
      <c r="AI145" s="309"/>
      <c r="AJ145" s="309"/>
      <c r="AK145" s="309"/>
      <c r="AL145" s="609">
        <v>1</v>
      </c>
    </row>
    <row r="146" spans="1:38" ht="21" customHeight="1" x14ac:dyDescent="0.25">
      <c r="A146" s="326"/>
      <c r="B146" s="420" t="s">
        <v>5157</v>
      </c>
      <c r="C146" s="407"/>
      <c r="D146" s="407"/>
      <c r="E146" s="407"/>
      <c r="F146" s="407"/>
      <c r="G146" s="407"/>
      <c r="H146" s="406" t="s">
        <v>5156</v>
      </c>
      <c r="I146" s="405">
        <f t="shared" ref="I146:I161" si="7">SUM(C146:G146)</f>
        <v>0</v>
      </c>
      <c r="J146" s="367" t="s">
        <v>5123</v>
      </c>
      <c r="K146" s="363"/>
      <c r="L146" s="363"/>
      <c r="M146" s="362"/>
      <c r="N146" s="326"/>
      <c r="O146" s="326"/>
      <c r="P146" s="326"/>
      <c r="Q146" s="326"/>
      <c r="R146" s="326"/>
      <c r="S146" s="326"/>
      <c r="T146" s="326"/>
      <c r="U146" s="326"/>
      <c r="V146" s="326"/>
      <c r="W146" s="326"/>
      <c r="X146" s="326"/>
      <c r="Y146" s="326"/>
      <c r="Z146" s="326"/>
      <c r="AA146" s="326"/>
      <c r="AB146" s="309"/>
      <c r="AC146" s="309"/>
      <c r="AD146" s="309"/>
      <c r="AE146" s="309"/>
      <c r="AF146" s="309"/>
      <c r="AG146" s="309"/>
      <c r="AH146" s="309"/>
      <c r="AI146" s="309"/>
      <c r="AJ146" s="309"/>
      <c r="AK146" s="309"/>
      <c r="AL146" s="609">
        <v>1</v>
      </c>
    </row>
    <row r="147" spans="1:38" ht="21" customHeight="1" x14ac:dyDescent="0.25">
      <c r="A147" s="326"/>
      <c r="B147" s="419" t="s">
        <v>5155</v>
      </c>
      <c r="C147" s="407"/>
      <c r="D147" s="407"/>
      <c r="E147" s="407"/>
      <c r="F147" s="407"/>
      <c r="G147" s="407"/>
      <c r="H147" s="406" t="s">
        <v>5136</v>
      </c>
      <c r="I147" s="405">
        <f t="shared" si="7"/>
        <v>0</v>
      </c>
      <c r="J147" s="397" t="s">
        <v>5121</v>
      </c>
      <c r="K147" s="363"/>
      <c r="L147" s="363"/>
      <c r="M147" s="362"/>
      <c r="N147" s="326"/>
      <c r="O147" s="326"/>
      <c r="P147" s="326"/>
      <c r="Q147" s="326"/>
      <c r="R147" s="326"/>
      <c r="S147" s="326"/>
      <c r="T147" s="326"/>
      <c r="U147" s="326"/>
      <c r="V147" s="326"/>
      <c r="W147" s="326"/>
      <c r="X147" s="326"/>
      <c r="Y147" s="326"/>
      <c r="Z147" s="326"/>
      <c r="AA147" s="326"/>
      <c r="AB147" s="309"/>
      <c r="AC147" s="309"/>
      <c r="AD147" s="309"/>
      <c r="AE147" s="309"/>
      <c r="AF147" s="309"/>
      <c r="AG147" s="309"/>
      <c r="AH147" s="309"/>
      <c r="AI147" s="309"/>
      <c r="AJ147" s="309"/>
      <c r="AK147" s="309"/>
      <c r="AL147" s="609">
        <v>1</v>
      </c>
    </row>
    <row r="148" spans="1:38" ht="21" customHeight="1" x14ac:dyDescent="0.25">
      <c r="A148" s="326"/>
      <c r="B148" s="418" t="s">
        <v>5154</v>
      </c>
      <c r="C148" s="407"/>
      <c r="D148" s="407"/>
      <c r="E148" s="407"/>
      <c r="F148" s="407"/>
      <c r="G148" s="407"/>
      <c r="H148" s="406" t="s">
        <v>5136</v>
      </c>
      <c r="I148" s="405">
        <f t="shared" si="7"/>
        <v>0</v>
      </c>
      <c r="J148" s="364" t="s">
        <v>5039</v>
      </c>
      <c r="K148" s="363"/>
      <c r="L148" s="363"/>
      <c r="M148" s="362"/>
      <c r="N148" s="326"/>
      <c r="O148" s="326"/>
      <c r="P148" s="326"/>
      <c r="Q148" s="326"/>
      <c r="R148" s="326"/>
      <c r="S148" s="326"/>
      <c r="T148" s="326"/>
      <c r="U148" s="326"/>
      <c r="V148" s="326"/>
      <c r="W148" s="326"/>
      <c r="X148" s="326"/>
      <c r="Y148" s="326"/>
      <c r="Z148" s="326"/>
      <c r="AA148" s="326"/>
      <c r="AB148" s="309"/>
      <c r="AC148" s="309"/>
      <c r="AD148" s="309"/>
      <c r="AE148" s="309"/>
      <c r="AF148" s="309"/>
      <c r="AG148" s="309"/>
      <c r="AH148" s="309"/>
      <c r="AI148" s="309"/>
      <c r="AJ148" s="309"/>
      <c r="AK148" s="309"/>
      <c r="AL148" s="609">
        <v>1</v>
      </c>
    </row>
    <row r="149" spans="1:38" ht="21" customHeight="1" x14ac:dyDescent="0.25">
      <c r="A149" s="326"/>
      <c r="B149" s="417" t="s">
        <v>5153</v>
      </c>
      <c r="C149" s="407"/>
      <c r="D149" s="407"/>
      <c r="E149" s="407"/>
      <c r="F149" s="407"/>
      <c r="G149" s="407"/>
      <c r="H149" s="406" t="s">
        <v>5152</v>
      </c>
      <c r="I149" s="405">
        <f t="shared" si="7"/>
        <v>0</v>
      </c>
      <c r="J149" s="361" t="s">
        <v>5038</v>
      </c>
      <c r="K149" s="360"/>
      <c r="L149" s="360"/>
      <c r="M149" s="359"/>
      <c r="N149" s="326"/>
      <c r="O149" s="326"/>
      <c r="P149" s="326"/>
      <c r="Q149" s="326"/>
      <c r="R149" s="326"/>
      <c r="S149" s="326"/>
      <c r="T149" s="326"/>
      <c r="U149" s="326"/>
      <c r="V149" s="326"/>
      <c r="W149" s="326"/>
      <c r="X149" s="326"/>
      <c r="Y149" s="326"/>
      <c r="Z149" s="326"/>
      <c r="AA149" s="326"/>
      <c r="AB149" s="309"/>
      <c r="AC149" s="309"/>
      <c r="AD149" s="309"/>
      <c r="AE149" s="309"/>
      <c r="AF149" s="309"/>
      <c r="AG149" s="309"/>
      <c r="AH149" s="309"/>
      <c r="AI149" s="309"/>
      <c r="AJ149" s="309"/>
      <c r="AK149" s="309"/>
      <c r="AL149" s="609">
        <v>1</v>
      </c>
    </row>
    <row r="150" spans="1:38" ht="21" customHeight="1" x14ac:dyDescent="0.25">
      <c r="A150" s="326"/>
      <c r="B150" s="608" t="s">
        <v>5151</v>
      </c>
      <c r="C150" s="407"/>
      <c r="D150" s="407"/>
      <c r="E150" s="407"/>
      <c r="F150" s="407"/>
      <c r="G150" s="407"/>
      <c r="H150" s="406" t="s">
        <v>5142</v>
      </c>
      <c r="I150" s="405">
        <f t="shared" si="7"/>
        <v>0</v>
      </c>
      <c r="J150" s="326"/>
      <c r="K150" s="326"/>
      <c r="L150" s="326"/>
      <c r="M150" s="326"/>
      <c r="N150" s="326"/>
      <c r="O150" s="326"/>
      <c r="P150" s="326"/>
      <c r="Q150" s="326"/>
      <c r="R150" s="326"/>
      <c r="S150" s="326"/>
      <c r="T150" s="326"/>
      <c r="U150" s="326"/>
      <c r="V150" s="326"/>
      <c r="W150" s="326"/>
      <c r="X150" s="326"/>
      <c r="Y150" s="326"/>
      <c r="Z150" s="326"/>
      <c r="AA150" s="326"/>
      <c r="AB150" s="309"/>
      <c r="AC150" s="309"/>
      <c r="AD150" s="309"/>
      <c r="AE150" s="309"/>
      <c r="AF150" s="309"/>
      <c r="AG150" s="309"/>
      <c r="AH150" s="309"/>
      <c r="AI150" s="309"/>
      <c r="AJ150" s="309"/>
      <c r="AK150" s="309"/>
      <c r="AL150" s="609">
        <v>1</v>
      </c>
    </row>
    <row r="151" spans="1:38" ht="21" customHeight="1" x14ac:dyDescent="0.25">
      <c r="A151" s="326"/>
      <c r="B151" s="416" t="s">
        <v>5150</v>
      </c>
      <c r="C151" s="407"/>
      <c r="D151" s="407"/>
      <c r="E151" s="407"/>
      <c r="F151" s="407"/>
      <c r="G151" s="407"/>
      <c r="H151" s="406" t="s">
        <v>5142</v>
      </c>
      <c r="I151" s="405">
        <f t="shared" si="7"/>
        <v>0</v>
      </c>
      <c r="J151" s="326"/>
      <c r="K151" s="326"/>
      <c r="L151" s="326"/>
      <c r="M151" s="326"/>
      <c r="N151" s="326"/>
      <c r="O151" s="326"/>
      <c r="P151" s="326"/>
      <c r="Q151" s="326"/>
      <c r="R151" s="326"/>
      <c r="S151" s="326"/>
      <c r="T151" s="326"/>
      <c r="U151" s="326"/>
      <c r="V151" s="326"/>
      <c r="W151" s="326"/>
      <c r="X151" s="326"/>
      <c r="Y151" s="326"/>
      <c r="Z151" s="326"/>
      <c r="AA151" s="326"/>
      <c r="AB151" s="309"/>
      <c r="AC151" s="309"/>
      <c r="AD151" s="309"/>
      <c r="AE151" s="309"/>
      <c r="AF151" s="309"/>
      <c r="AG151" s="309"/>
      <c r="AH151" s="309"/>
      <c r="AI151" s="309"/>
      <c r="AJ151" s="309"/>
      <c r="AK151" s="309"/>
      <c r="AL151" s="609">
        <v>1</v>
      </c>
    </row>
    <row r="152" spans="1:38" ht="21" customHeight="1" x14ac:dyDescent="0.25">
      <c r="A152" s="326"/>
      <c r="B152" s="595" t="s">
        <v>5148</v>
      </c>
      <c r="C152" s="407"/>
      <c r="D152" s="407"/>
      <c r="E152" s="407"/>
      <c r="F152" s="407"/>
      <c r="G152" s="407"/>
      <c r="H152" s="406" t="s">
        <v>5138</v>
      </c>
      <c r="I152" s="405">
        <f t="shared" si="7"/>
        <v>0</v>
      </c>
      <c r="J152" s="597" t="s">
        <v>5149</v>
      </c>
      <c r="K152" s="326"/>
      <c r="L152" s="326"/>
      <c r="M152" s="326"/>
      <c r="N152" s="326"/>
      <c r="O152" s="326"/>
      <c r="P152" s="326"/>
      <c r="Q152" s="326"/>
      <c r="R152" s="326"/>
      <c r="S152" s="326"/>
      <c r="T152" s="326"/>
      <c r="U152" s="326"/>
      <c r="V152" s="326"/>
      <c r="W152" s="326"/>
      <c r="X152" s="326"/>
      <c r="Y152" s="326"/>
      <c r="Z152" s="326"/>
      <c r="AA152" s="326"/>
      <c r="AB152" s="309"/>
      <c r="AC152" s="309"/>
      <c r="AD152" s="309"/>
      <c r="AE152" s="309"/>
      <c r="AF152" s="309"/>
      <c r="AG152" s="309"/>
      <c r="AH152" s="309"/>
      <c r="AI152" s="309"/>
      <c r="AJ152" s="309"/>
      <c r="AK152" s="309"/>
      <c r="AL152" s="609">
        <v>1</v>
      </c>
    </row>
    <row r="153" spans="1:38" ht="21" customHeight="1" x14ac:dyDescent="0.25">
      <c r="A153" s="326"/>
      <c r="B153" s="596" t="s">
        <v>5148</v>
      </c>
      <c r="C153" s="407"/>
      <c r="D153" s="407"/>
      <c r="E153" s="407"/>
      <c r="F153" s="407"/>
      <c r="G153" s="407"/>
      <c r="H153" s="406" t="s">
        <v>5136</v>
      </c>
      <c r="I153" s="405">
        <f t="shared" si="7"/>
        <v>0</v>
      </c>
      <c r="J153" s="597" t="s">
        <v>5211</v>
      </c>
      <c r="K153" s="326"/>
      <c r="L153" s="326"/>
      <c r="M153" s="326"/>
      <c r="N153" s="326"/>
      <c r="O153" s="326"/>
      <c r="P153" s="326"/>
      <c r="Q153" s="326"/>
      <c r="R153" s="326"/>
      <c r="S153" s="326"/>
      <c r="T153" s="326"/>
      <c r="U153" s="326"/>
      <c r="V153" s="326"/>
      <c r="W153" s="326"/>
      <c r="X153" s="326"/>
      <c r="Y153" s="326"/>
      <c r="Z153" s="326"/>
      <c r="AA153" s="326"/>
      <c r="AB153" s="309"/>
      <c r="AC153" s="309"/>
      <c r="AD153" s="309"/>
      <c r="AE153" s="309"/>
      <c r="AF153" s="309"/>
      <c r="AG153" s="309"/>
      <c r="AH153" s="309"/>
      <c r="AI153" s="309"/>
      <c r="AJ153" s="309"/>
      <c r="AK153" s="309"/>
      <c r="AL153" s="609">
        <v>1</v>
      </c>
    </row>
    <row r="154" spans="1:38" ht="21" customHeight="1" x14ac:dyDescent="0.25">
      <c r="A154" s="326"/>
      <c r="B154" s="415" t="s">
        <v>5147</v>
      </c>
      <c r="C154" s="407"/>
      <c r="D154" s="407"/>
      <c r="E154" s="407"/>
      <c r="F154" s="407"/>
      <c r="G154" s="407"/>
      <c r="H154" s="406" t="s">
        <v>5145</v>
      </c>
      <c r="I154" s="405">
        <f t="shared" si="7"/>
        <v>0</v>
      </c>
      <c r="J154" s="326"/>
      <c r="K154" s="326"/>
      <c r="L154" s="326"/>
      <c r="M154" s="326"/>
      <c r="N154" s="326"/>
      <c r="O154" s="326"/>
      <c r="P154" s="326"/>
      <c r="Q154" s="326"/>
      <c r="R154" s="326"/>
      <c r="S154" s="326"/>
      <c r="T154" s="326"/>
      <c r="U154" s="326"/>
      <c r="V154" s="326"/>
      <c r="W154" s="326"/>
      <c r="X154" s="326"/>
      <c r="Y154" s="326"/>
      <c r="Z154" s="326"/>
      <c r="AA154" s="326"/>
      <c r="AB154" s="309"/>
      <c r="AC154" s="309"/>
      <c r="AD154" s="309"/>
      <c r="AE154" s="309"/>
      <c r="AF154" s="309"/>
      <c r="AG154" s="309"/>
      <c r="AH154" s="309"/>
      <c r="AI154" s="309"/>
      <c r="AJ154" s="309"/>
      <c r="AK154" s="309"/>
      <c r="AL154" s="609">
        <v>1</v>
      </c>
    </row>
    <row r="155" spans="1:38" ht="21" customHeight="1" x14ac:dyDescent="0.25">
      <c r="A155" s="326"/>
      <c r="B155" s="414" t="s">
        <v>5146</v>
      </c>
      <c r="C155" s="407"/>
      <c r="D155" s="407"/>
      <c r="E155" s="407"/>
      <c r="F155" s="407"/>
      <c r="G155" s="407"/>
      <c r="H155" s="406" t="s">
        <v>5145</v>
      </c>
      <c r="I155" s="405">
        <f t="shared" si="7"/>
        <v>0</v>
      </c>
      <c r="J155" s="326"/>
      <c r="K155" s="326"/>
      <c r="L155" s="326"/>
      <c r="M155" s="326"/>
      <c r="N155" s="326"/>
      <c r="O155" s="326"/>
      <c r="P155" s="326"/>
      <c r="Q155" s="326"/>
      <c r="R155" s="326"/>
      <c r="S155" s="326"/>
      <c r="T155" s="326"/>
      <c r="U155" s="326"/>
      <c r="V155" s="326"/>
      <c r="W155" s="326"/>
      <c r="X155" s="326"/>
      <c r="Y155" s="326"/>
      <c r="Z155" s="326"/>
      <c r="AA155" s="326"/>
      <c r="AB155" s="309"/>
      <c r="AC155" s="309"/>
      <c r="AD155" s="309"/>
      <c r="AE155" s="309"/>
      <c r="AF155" s="309"/>
      <c r="AG155" s="309"/>
      <c r="AH155" s="309"/>
      <c r="AI155" s="309"/>
      <c r="AJ155" s="309"/>
      <c r="AK155" s="309"/>
      <c r="AL155" s="609">
        <v>1</v>
      </c>
    </row>
    <row r="156" spans="1:38" ht="21" customHeight="1" x14ac:dyDescent="0.25">
      <c r="A156" s="326"/>
      <c r="B156" s="413" t="s">
        <v>5144</v>
      </c>
      <c r="C156" s="407"/>
      <c r="D156" s="407"/>
      <c r="E156" s="407"/>
      <c r="F156" s="407"/>
      <c r="G156" s="407"/>
      <c r="H156" s="406" t="s">
        <v>5134</v>
      </c>
      <c r="I156" s="405">
        <f t="shared" si="7"/>
        <v>0</v>
      </c>
      <c r="J156" s="326"/>
      <c r="K156" s="326"/>
      <c r="L156" s="326"/>
      <c r="M156" s="326"/>
      <c r="N156" s="326"/>
      <c r="O156" s="326"/>
      <c r="P156" s="326"/>
      <c r="Q156" s="326"/>
      <c r="R156" s="326"/>
      <c r="S156" s="326"/>
      <c r="T156" s="326"/>
      <c r="U156" s="326"/>
      <c r="V156" s="326"/>
      <c r="W156" s="326"/>
      <c r="X156" s="326"/>
      <c r="Y156" s="326"/>
      <c r="Z156" s="326"/>
      <c r="AA156" s="326"/>
      <c r="AB156" s="309"/>
      <c r="AC156" s="309"/>
      <c r="AD156" s="309"/>
      <c r="AE156" s="309"/>
      <c r="AF156" s="309"/>
      <c r="AG156" s="309"/>
      <c r="AH156" s="309"/>
      <c r="AI156" s="309"/>
      <c r="AJ156" s="309"/>
      <c r="AK156" s="309"/>
      <c r="AL156" s="609">
        <v>1</v>
      </c>
    </row>
    <row r="157" spans="1:38" ht="21" customHeight="1" x14ac:dyDescent="0.25">
      <c r="A157" s="326"/>
      <c r="B157" s="412" t="s">
        <v>5143</v>
      </c>
      <c r="C157" s="407"/>
      <c r="D157" s="407"/>
      <c r="E157" s="407"/>
      <c r="F157" s="407"/>
      <c r="G157" s="407"/>
      <c r="H157" s="406" t="s">
        <v>5142</v>
      </c>
      <c r="I157" s="405">
        <f t="shared" si="7"/>
        <v>0</v>
      </c>
      <c r="J157" s="326"/>
      <c r="K157" s="326"/>
      <c r="L157" s="326"/>
      <c r="M157" s="326"/>
      <c r="N157" s="326"/>
      <c r="O157" s="326"/>
      <c r="P157" s="326"/>
      <c r="Q157" s="326"/>
      <c r="R157" s="326"/>
      <c r="S157" s="326"/>
      <c r="T157" s="326"/>
      <c r="U157" s="326"/>
      <c r="V157" s="326"/>
      <c r="W157" s="326"/>
      <c r="X157" s="326"/>
      <c r="Y157" s="326"/>
      <c r="Z157" s="326"/>
      <c r="AA157" s="326"/>
      <c r="AB157" s="309"/>
      <c r="AC157" s="309"/>
      <c r="AD157" s="309"/>
      <c r="AE157" s="309"/>
      <c r="AF157" s="309"/>
      <c r="AG157" s="309"/>
      <c r="AH157" s="309"/>
      <c r="AI157" s="309"/>
      <c r="AJ157" s="309"/>
      <c r="AK157" s="309"/>
      <c r="AL157" s="609">
        <v>1</v>
      </c>
    </row>
    <row r="158" spans="1:38" ht="21" customHeight="1" x14ac:dyDescent="0.25">
      <c r="A158" s="326"/>
      <c r="B158" s="411" t="s">
        <v>5141</v>
      </c>
      <c r="C158" s="407"/>
      <c r="D158" s="407"/>
      <c r="E158" s="407"/>
      <c r="F158" s="407"/>
      <c r="G158" s="407"/>
      <c r="H158" s="406" t="s">
        <v>5140</v>
      </c>
      <c r="I158" s="405">
        <f t="shared" si="7"/>
        <v>0</v>
      </c>
      <c r="J158" s="326"/>
      <c r="K158" s="326"/>
      <c r="L158" s="326"/>
      <c r="M158" s="326"/>
      <c r="N158" s="326"/>
      <c r="O158" s="326"/>
      <c r="P158" s="326"/>
      <c r="Q158" s="326"/>
      <c r="R158" s="326"/>
      <c r="S158" s="326"/>
      <c r="T158" s="326"/>
      <c r="U158" s="326"/>
      <c r="V158" s="326"/>
      <c r="W158" s="326"/>
      <c r="X158" s="326"/>
      <c r="Y158" s="326"/>
      <c r="Z158" s="326"/>
      <c r="AA158" s="326"/>
      <c r="AB158" s="309"/>
      <c r="AC158" s="309"/>
      <c r="AD158" s="309"/>
      <c r="AE158" s="309"/>
      <c r="AF158" s="309"/>
      <c r="AG158" s="309"/>
      <c r="AH158" s="309"/>
      <c r="AI158" s="309"/>
      <c r="AJ158" s="309"/>
      <c r="AK158" s="309"/>
      <c r="AL158" s="609">
        <v>1</v>
      </c>
    </row>
    <row r="159" spans="1:38" ht="21" customHeight="1" x14ac:dyDescent="0.25">
      <c r="A159" s="326"/>
      <c r="B159" s="410" t="s">
        <v>5139</v>
      </c>
      <c r="C159" s="407"/>
      <c r="D159" s="407"/>
      <c r="E159" s="407"/>
      <c r="F159" s="407"/>
      <c r="G159" s="407"/>
      <c r="H159" s="406" t="s">
        <v>5138</v>
      </c>
      <c r="I159" s="405">
        <f t="shared" si="7"/>
        <v>0</v>
      </c>
      <c r="J159" s="326"/>
      <c r="K159" s="326"/>
      <c r="L159" s="326"/>
      <c r="M159" s="326"/>
      <c r="N159" s="326"/>
      <c r="O159" s="326"/>
      <c r="P159" s="326"/>
      <c r="Q159" s="326"/>
      <c r="R159" s="326"/>
      <c r="S159" s="326"/>
      <c r="T159" s="326"/>
      <c r="U159" s="326"/>
      <c r="V159" s="326"/>
      <c r="W159" s="326"/>
      <c r="X159" s="326"/>
      <c r="Y159" s="326"/>
      <c r="Z159" s="326"/>
      <c r="AA159" s="326"/>
      <c r="AB159" s="309"/>
      <c r="AC159" s="309"/>
      <c r="AD159" s="309"/>
      <c r="AE159" s="309"/>
      <c r="AF159" s="309"/>
      <c r="AG159" s="309"/>
      <c r="AH159" s="309"/>
      <c r="AI159" s="309"/>
      <c r="AJ159" s="309"/>
      <c r="AK159" s="309"/>
      <c r="AL159" s="609">
        <v>1</v>
      </c>
    </row>
    <row r="160" spans="1:38" ht="21" customHeight="1" x14ac:dyDescent="0.25">
      <c r="A160" s="326"/>
      <c r="B160" s="409" t="s">
        <v>5137</v>
      </c>
      <c r="C160" s="407"/>
      <c r="D160" s="407"/>
      <c r="E160" s="407"/>
      <c r="F160" s="407"/>
      <c r="G160" s="407"/>
      <c r="H160" s="406" t="s">
        <v>5136</v>
      </c>
      <c r="I160" s="405">
        <f t="shared" si="7"/>
        <v>0</v>
      </c>
      <c r="J160" s="326"/>
      <c r="K160" s="326"/>
      <c r="L160" s="326"/>
      <c r="M160" s="326"/>
      <c r="N160" s="326"/>
      <c r="O160" s="326"/>
      <c r="P160" s="326"/>
      <c r="Q160" s="326"/>
      <c r="R160" s="326"/>
      <c r="S160" s="326"/>
      <c r="T160" s="326"/>
      <c r="U160" s="326"/>
      <c r="V160" s="326"/>
      <c r="W160" s="326"/>
      <c r="X160" s="326"/>
      <c r="Y160" s="326"/>
      <c r="Z160" s="326"/>
      <c r="AA160" s="326"/>
      <c r="AB160" s="309"/>
      <c r="AC160" s="309"/>
      <c r="AD160" s="309"/>
      <c r="AE160" s="309"/>
      <c r="AF160" s="309"/>
      <c r="AG160" s="309"/>
      <c r="AH160" s="309"/>
      <c r="AI160" s="309"/>
      <c r="AJ160" s="309"/>
      <c r="AK160" s="309"/>
      <c r="AL160" s="609">
        <v>1</v>
      </c>
    </row>
    <row r="161" spans="1:38" ht="21" customHeight="1" x14ac:dyDescent="0.25">
      <c r="A161" s="326"/>
      <c r="B161" s="408" t="s">
        <v>5135</v>
      </c>
      <c r="C161" s="407"/>
      <c r="D161" s="407"/>
      <c r="E161" s="407"/>
      <c r="F161" s="407"/>
      <c r="G161" s="407"/>
      <c r="H161" s="406" t="s">
        <v>5134</v>
      </c>
      <c r="I161" s="405">
        <f t="shared" si="7"/>
        <v>0</v>
      </c>
      <c r="J161" s="326"/>
      <c r="K161" s="326"/>
      <c r="L161" s="326"/>
      <c r="M161" s="326"/>
      <c r="N161" s="326"/>
      <c r="O161" s="326"/>
      <c r="P161" s="326"/>
      <c r="Q161" s="326"/>
      <c r="R161" s="326"/>
      <c r="S161" s="326"/>
      <c r="T161" s="326"/>
      <c r="U161" s="326"/>
      <c r="V161" s="326"/>
      <c r="W161" s="326"/>
      <c r="X161" s="326"/>
      <c r="Y161" s="326"/>
      <c r="Z161" s="326"/>
      <c r="AA161" s="326"/>
      <c r="AB161" s="309"/>
      <c r="AC161" s="309"/>
      <c r="AD161" s="309"/>
      <c r="AE161" s="309"/>
      <c r="AF161" s="309"/>
      <c r="AG161" s="309"/>
      <c r="AH161" s="309"/>
      <c r="AI161" s="309"/>
      <c r="AJ161" s="309"/>
      <c r="AK161" s="309"/>
      <c r="AL161" s="609">
        <v>1</v>
      </c>
    </row>
    <row r="162" spans="1:38" ht="21" customHeight="1" x14ac:dyDescent="0.25">
      <c r="A162" s="326"/>
      <c r="B162" s="404" t="s">
        <v>5133</v>
      </c>
      <c r="C162" s="1686" t="s">
        <v>5132</v>
      </c>
      <c r="D162" s="1686"/>
      <c r="E162" s="1686"/>
      <c r="F162" s="1686"/>
      <c r="G162" s="1686"/>
      <c r="H162" s="1686"/>
      <c r="I162" s="1687"/>
      <c r="J162" s="326"/>
      <c r="K162" s="326"/>
      <c r="L162" s="326"/>
      <c r="M162" s="326"/>
      <c r="N162" s="326"/>
      <c r="O162" s="326"/>
      <c r="P162" s="326"/>
      <c r="Q162" s="326"/>
      <c r="R162" s="326"/>
      <c r="S162" s="326"/>
      <c r="T162" s="326"/>
      <c r="U162" s="326"/>
      <c r="V162" s="326"/>
      <c r="W162" s="326"/>
      <c r="X162" s="326"/>
      <c r="Y162" s="326"/>
      <c r="Z162" s="326"/>
      <c r="AA162" s="326"/>
      <c r="AB162" s="309"/>
      <c r="AC162" s="309"/>
      <c r="AD162" s="309"/>
      <c r="AE162" s="309"/>
      <c r="AF162" s="309"/>
      <c r="AG162" s="309"/>
      <c r="AH162" s="309"/>
      <c r="AI162" s="309"/>
      <c r="AJ162" s="309"/>
      <c r="AK162" s="309"/>
      <c r="AL162" s="609">
        <v>1</v>
      </c>
    </row>
    <row r="163" spans="1:38" ht="21" customHeight="1" thickBot="1" x14ac:dyDescent="0.3">
      <c r="A163" s="326"/>
      <c r="B163" s="403"/>
      <c r="C163" s="373"/>
      <c r="D163" s="373"/>
      <c r="E163" s="373"/>
      <c r="F163" s="373"/>
      <c r="G163" s="373"/>
      <c r="H163" s="373"/>
      <c r="I163" s="372"/>
      <c r="J163" s="326"/>
      <c r="K163" s="326"/>
      <c r="L163" s="326"/>
      <c r="M163" s="326"/>
      <c r="N163" s="326"/>
      <c r="O163" s="326"/>
      <c r="P163" s="326"/>
      <c r="Q163" s="326"/>
      <c r="R163" s="326"/>
      <c r="S163" s="326"/>
      <c r="T163" s="326"/>
      <c r="U163" s="326"/>
      <c r="V163" s="326"/>
      <c r="W163" s="326"/>
      <c r="X163" s="326"/>
      <c r="Y163" s="326"/>
      <c r="Z163" s="326"/>
      <c r="AA163" s="326"/>
      <c r="AB163" s="309"/>
      <c r="AC163" s="309"/>
      <c r="AD163" s="309"/>
      <c r="AE163" s="309"/>
      <c r="AF163" s="309"/>
      <c r="AG163" s="309"/>
      <c r="AH163" s="309"/>
      <c r="AI163" s="309"/>
      <c r="AJ163" s="309"/>
      <c r="AK163" s="309"/>
      <c r="AL163" s="609">
        <v>1</v>
      </c>
    </row>
    <row r="164" spans="1:38" x14ac:dyDescent="0.25">
      <c r="A164" s="326"/>
      <c r="J164" s="326">
        <v>0</v>
      </c>
      <c r="K164" s="326">
        <v>0</v>
      </c>
      <c r="L164" s="326">
        <v>0</v>
      </c>
      <c r="M164" s="326">
        <v>0</v>
      </c>
      <c r="N164" s="326"/>
      <c r="O164" s="326"/>
      <c r="P164" s="326"/>
      <c r="Q164" s="326"/>
      <c r="R164" s="326"/>
      <c r="S164" s="326"/>
      <c r="T164" s="326"/>
      <c r="U164" s="326"/>
      <c r="V164" s="326"/>
      <c r="W164" s="326"/>
      <c r="X164" s="326"/>
      <c r="Y164" s="326"/>
      <c r="Z164" s="326"/>
      <c r="AA164" s="326"/>
      <c r="AB164" s="309"/>
      <c r="AC164" s="309"/>
      <c r="AD164" s="309"/>
      <c r="AE164" s="309"/>
      <c r="AF164" s="309"/>
      <c r="AG164" s="309"/>
      <c r="AH164" s="309"/>
      <c r="AI164" s="309"/>
      <c r="AJ164" s="309"/>
      <c r="AK164" s="309"/>
      <c r="AL164" s="609">
        <v>1</v>
      </c>
    </row>
    <row r="165" spans="1:38" ht="16.5" thickBot="1" x14ac:dyDescent="0.3">
      <c r="A165" s="326"/>
      <c r="J165" s="326">
        <v>0</v>
      </c>
      <c r="K165" s="326">
        <v>0</v>
      </c>
      <c r="L165" s="326">
        <v>0</v>
      </c>
      <c r="M165" s="326">
        <v>0</v>
      </c>
      <c r="N165" s="326"/>
      <c r="O165" s="326"/>
      <c r="P165" s="326"/>
      <c r="Q165" s="326"/>
      <c r="R165" s="326"/>
      <c r="S165" s="326"/>
      <c r="T165" s="326"/>
      <c r="U165" s="326"/>
      <c r="V165" s="326"/>
      <c r="W165" s="326"/>
      <c r="X165" s="326"/>
      <c r="Y165" s="326"/>
      <c r="Z165" s="326"/>
      <c r="AA165" s="326"/>
      <c r="AB165" s="309"/>
      <c r="AC165" s="309"/>
      <c r="AD165" s="309"/>
      <c r="AE165" s="309"/>
      <c r="AF165" s="309"/>
      <c r="AG165" s="309"/>
      <c r="AH165" s="309"/>
      <c r="AI165" s="309"/>
      <c r="AJ165" s="309"/>
      <c r="AK165" s="309"/>
      <c r="AL165" s="609">
        <v>1</v>
      </c>
    </row>
    <row r="166" spans="1:38" ht="21" customHeight="1" x14ac:dyDescent="0.25">
      <c r="A166" s="326"/>
      <c r="B166" s="1634" t="s">
        <v>5131</v>
      </c>
      <c r="C166" s="1635" t="s">
        <v>55</v>
      </c>
      <c r="D166" s="1635" t="s">
        <v>5130</v>
      </c>
      <c r="E166" s="1635" t="s">
        <v>53</v>
      </c>
      <c r="F166" s="1635" t="s">
        <v>5129</v>
      </c>
      <c r="G166" s="1635" t="s">
        <v>56</v>
      </c>
      <c r="H166" s="1635" t="s">
        <v>5128</v>
      </c>
      <c r="I166" s="1635" t="s">
        <v>5127</v>
      </c>
      <c r="J166" s="1635" t="s">
        <v>5126</v>
      </c>
      <c r="K166" s="1636"/>
      <c r="L166" s="1637"/>
      <c r="M166" s="371" t="s">
        <v>5071</v>
      </c>
      <c r="N166" s="370"/>
      <c r="O166" s="370"/>
      <c r="P166" s="369"/>
      <c r="Q166" s="326"/>
      <c r="R166" s="326"/>
      <c r="S166" s="326"/>
      <c r="T166" s="326"/>
      <c r="U166" s="326"/>
      <c r="V166" s="326"/>
      <c r="W166" s="326"/>
      <c r="X166" s="326"/>
      <c r="Y166" s="326"/>
      <c r="Z166" s="326"/>
      <c r="AA166" s="326"/>
      <c r="AB166" s="309"/>
      <c r="AC166" s="309"/>
      <c r="AD166" s="309"/>
      <c r="AE166" s="309"/>
      <c r="AF166" s="309"/>
      <c r="AG166" s="309"/>
      <c r="AH166" s="309"/>
      <c r="AI166" s="309"/>
      <c r="AJ166" s="309"/>
      <c r="AK166" s="309"/>
      <c r="AL166" s="609">
        <v>1</v>
      </c>
    </row>
    <row r="167" spans="1:38" ht="21" customHeight="1" x14ac:dyDescent="0.25">
      <c r="A167" s="326"/>
      <c r="B167" s="1638" t="s">
        <v>5048</v>
      </c>
      <c r="C167" s="1639"/>
      <c r="D167" s="1639"/>
      <c r="E167" s="1639"/>
      <c r="F167" s="1639"/>
      <c r="G167" s="1639"/>
      <c r="H167" s="1639">
        <f t="shared" ref="H167:H181" si="8">SUM(C167:G167)</f>
        <v>0</v>
      </c>
      <c r="I167" s="1639">
        <v>4</v>
      </c>
      <c r="J167" s="1639" t="s">
        <v>5108</v>
      </c>
      <c r="K167" s="1640"/>
      <c r="L167" s="1641"/>
      <c r="M167" s="368" t="s">
        <v>5125</v>
      </c>
      <c r="N167" s="363"/>
      <c r="O167" s="363"/>
      <c r="P167" s="362"/>
      <c r="Q167" s="326"/>
      <c r="R167" s="326"/>
      <c r="S167" s="326"/>
      <c r="T167" s="326"/>
      <c r="U167" s="326"/>
      <c r="V167" s="326"/>
      <c r="W167" s="326"/>
      <c r="X167" s="326"/>
      <c r="Y167" s="326"/>
      <c r="Z167" s="326"/>
      <c r="AA167" s="326"/>
      <c r="AB167" s="309"/>
      <c r="AC167" s="309"/>
      <c r="AD167" s="309"/>
      <c r="AE167" s="309"/>
      <c r="AF167" s="309"/>
      <c r="AG167" s="309"/>
      <c r="AH167" s="309"/>
      <c r="AI167" s="309"/>
      <c r="AJ167" s="309"/>
      <c r="AK167" s="309"/>
      <c r="AL167" s="609">
        <v>1</v>
      </c>
    </row>
    <row r="168" spans="1:38" ht="21" customHeight="1" x14ac:dyDescent="0.25">
      <c r="A168" s="326"/>
      <c r="B168" s="1638" t="s">
        <v>5124</v>
      </c>
      <c r="C168" s="1639"/>
      <c r="D168" s="1639"/>
      <c r="E168" s="1639"/>
      <c r="F168" s="1639"/>
      <c r="G168" s="1639"/>
      <c r="H168" s="1639">
        <f t="shared" si="8"/>
        <v>0</v>
      </c>
      <c r="I168" s="1639">
        <v>10</v>
      </c>
      <c r="J168" s="1639" t="s">
        <v>5105</v>
      </c>
      <c r="K168" s="1640"/>
      <c r="L168" s="1641"/>
      <c r="M168" s="367" t="s">
        <v>5123</v>
      </c>
      <c r="N168" s="363"/>
      <c r="O168" s="363"/>
      <c r="P168" s="362"/>
      <c r="Q168" s="326"/>
      <c r="R168" s="326"/>
      <c r="S168" s="326"/>
      <c r="T168" s="326"/>
      <c r="U168" s="326"/>
      <c r="V168" s="326"/>
      <c r="W168" s="326"/>
      <c r="X168" s="326"/>
      <c r="Y168" s="326"/>
      <c r="Z168" s="326"/>
      <c r="AA168" s="326"/>
      <c r="AB168" s="309"/>
      <c r="AC168" s="309"/>
      <c r="AD168" s="309"/>
      <c r="AE168" s="309"/>
      <c r="AF168" s="309"/>
      <c r="AG168" s="309"/>
      <c r="AH168" s="309"/>
      <c r="AI168" s="309"/>
      <c r="AJ168" s="309"/>
      <c r="AK168" s="309"/>
      <c r="AL168" s="609">
        <v>1</v>
      </c>
    </row>
    <row r="169" spans="1:38" ht="21" customHeight="1" x14ac:dyDescent="0.25">
      <c r="A169" s="326"/>
      <c r="B169" s="402" t="s">
        <v>5122</v>
      </c>
      <c r="C169" s="401"/>
      <c r="D169" s="401"/>
      <c r="E169" s="401"/>
      <c r="F169" s="401"/>
      <c r="G169" s="401"/>
      <c r="H169" s="400">
        <f t="shared" si="8"/>
        <v>0</v>
      </c>
      <c r="I169" s="1642">
        <v>4</v>
      </c>
      <c r="J169" s="1643" t="s">
        <v>5108</v>
      </c>
      <c r="K169" s="399" t="s">
        <v>5072</v>
      </c>
      <c r="L169" s="398"/>
      <c r="M169" s="397" t="s">
        <v>5121</v>
      </c>
      <c r="N169" s="363"/>
      <c r="O169" s="363"/>
      <c r="P169" s="362"/>
      <c r="Q169" s="326"/>
      <c r="R169" s="326"/>
      <c r="S169" s="326"/>
      <c r="T169" s="326"/>
      <c r="U169" s="326"/>
      <c r="V169" s="326"/>
      <c r="W169" s="326"/>
      <c r="X169" s="326"/>
      <c r="Y169" s="326"/>
      <c r="Z169" s="326"/>
      <c r="AA169" s="326"/>
      <c r="AB169" s="309"/>
      <c r="AC169" s="309"/>
      <c r="AD169" s="309"/>
      <c r="AE169" s="309"/>
      <c r="AF169" s="309"/>
      <c r="AG169" s="309"/>
      <c r="AH169" s="309"/>
      <c r="AI169" s="309"/>
      <c r="AJ169" s="309"/>
      <c r="AK169" s="309"/>
      <c r="AL169" s="609">
        <v>1</v>
      </c>
    </row>
    <row r="170" spans="1:38" ht="21" customHeight="1" x14ac:dyDescent="0.25">
      <c r="A170" s="326"/>
      <c r="B170" s="396" t="s">
        <v>5120</v>
      </c>
      <c r="C170" s="384"/>
      <c r="D170" s="384"/>
      <c r="E170" s="384"/>
      <c r="F170" s="384"/>
      <c r="G170" s="383"/>
      <c r="H170" s="382">
        <f t="shared" si="8"/>
        <v>0</v>
      </c>
      <c r="I170" s="377">
        <v>2</v>
      </c>
      <c r="J170" s="376" t="s">
        <v>5108</v>
      </c>
      <c r="K170" s="1644" t="s">
        <v>5036</v>
      </c>
      <c r="L170" s="1645"/>
      <c r="M170" s="364" t="s">
        <v>5039</v>
      </c>
      <c r="N170" s="363"/>
      <c r="O170" s="363"/>
      <c r="P170" s="362"/>
      <c r="Q170" s="326"/>
      <c r="R170" s="326"/>
      <c r="S170" s="326"/>
      <c r="T170" s="326"/>
      <c r="U170" s="326"/>
      <c r="V170" s="326"/>
      <c r="W170" s="326"/>
      <c r="X170" s="326"/>
      <c r="Y170" s="326"/>
      <c r="Z170" s="326"/>
      <c r="AA170" s="326"/>
      <c r="AB170" s="309"/>
      <c r="AC170" s="309"/>
      <c r="AD170" s="309"/>
      <c r="AE170" s="309"/>
      <c r="AF170" s="309"/>
      <c r="AG170" s="309"/>
      <c r="AH170" s="309"/>
      <c r="AI170" s="309"/>
      <c r="AJ170" s="309"/>
      <c r="AK170" s="309"/>
      <c r="AL170" s="609">
        <v>1</v>
      </c>
    </row>
    <row r="171" spans="1:38" ht="21" customHeight="1" x14ac:dyDescent="0.25">
      <c r="A171" s="326"/>
      <c r="B171" s="395" t="s">
        <v>5119</v>
      </c>
      <c r="C171" s="384"/>
      <c r="D171" s="384"/>
      <c r="E171" s="384"/>
      <c r="F171" s="384"/>
      <c r="G171" s="383"/>
      <c r="H171" s="382">
        <f t="shared" si="8"/>
        <v>0</v>
      </c>
      <c r="I171" s="377">
        <v>4</v>
      </c>
      <c r="J171" s="376" t="s">
        <v>5105</v>
      </c>
      <c r="K171" s="1646"/>
      <c r="L171" s="1647"/>
      <c r="M171" s="361" t="s">
        <v>5038</v>
      </c>
      <c r="N171" s="360"/>
      <c r="O171" s="360"/>
      <c r="P171" s="359"/>
      <c r="Q171" s="326"/>
      <c r="R171" s="326"/>
      <c r="S171" s="326"/>
      <c r="T171" s="326"/>
      <c r="U171" s="326"/>
      <c r="V171" s="326"/>
      <c r="W171" s="326"/>
      <c r="X171" s="326"/>
      <c r="Y171" s="326"/>
      <c r="Z171" s="326"/>
      <c r="AA171" s="326"/>
      <c r="AB171" s="309"/>
      <c r="AC171" s="309"/>
      <c r="AD171" s="309"/>
      <c r="AE171" s="309"/>
      <c r="AF171" s="309"/>
      <c r="AG171" s="309"/>
      <c r="AH171" s="309"/>
      <c r="AI171" s="309"/>
      <c r="AJ171" s="309"/>
      <c r="AK171" s="309"/>
      <c r="AL171" s="609">
        <v>1</v>
      </c>
    </row>
    <row r="172" spans="1:38" ht="21" customHeight="1" x14ac:dyDescent="0.25">
      <c r="A172" s="326"/>
      <c r="B172" s="394" t="s">
        <v>5118</v>
      </c>
      <c r="C172" s="384"/>
      <c r="D172" s="384"/>
      <c r="E172" s="384"/>
      <c r="F172" s="384"/>
      <c r="G172" s="383"/>
      <c r="H172" s="382">
        <f t="shared" si="8"/>
        <v>0</v>
      </c>
      <c r="I172" s="377">
        <v>4</v>
      </c>
      <c r="J172" s="376" t="s">
        <v>5105</v>
      </c>
      <c r="K172" s="1646"/>
      <c r="L172" s="1647"/>
      <c r="M172" s="326"/>
      <c r="N172" s="326"/>
      <c r="O172" s="326"/>
      <c r="P172" s="326"/>
      <c r="Q172" s="326"/>
      <c r="R172" s="326"/>
      <c r="S172" s="326"/>
      <c r="T172" s="326"/>
      <c r="U172" s="326"/>
      <c r="V172" s="326"/>
      <c r="W172" s="326"/>
      <c r="X172" s="326"/>
      <c r="Y172" s="326"/>
      <c r="Z172" s="326"/>
      <c r="AA172" s="326"/>
      <c r="AB172" s="309"/>
      <c r="AC172" s="309"/>
      <c r="AD172" s="309"/>
      <c r="AE172" s="309"/>
      <c r="AF172" s="309"/>
      <c r="AG172" s="309"/>
      <c r="AH172" s="309"/>
      <c r="AI172" s="309"/>
      <c r="AJ172" s="309"/>
      <c r="AK172" s="309"/>
      <c r="AL172" s="609">
        <v>1</v>
      </c>
    </row>
    <row r="173" spans="1:38" ht="21" customHeight="1" x14ac:dyDescent="0.25">
      <c r="A173" s="326"/>
      <c r="B173" s="393" t="s">
        <v>5117</v>
      </c>
      <c r="C173" s="384"/>
      <c r="D173" s="384"/>
      <c r="E173" s="384"/>
      <c r="F173" s="384"/>
      <c r="G173" s="383"/>
      <c r="H173" s="382">
        <f t="shared" si="8"/>
        <v>0</v>
      </c>
      <c r="I173" s="377">
        <v>3</v>
      </c>
      <c r="J173" s="376" t="s">
        <v>5108</v>
      </c>
      <c r="K173" s="1646"/>
      <c r="L173" s="1647"/>
      <c r="M173" s="326"/>
      <c r="N173" s="326"/>
      <c r="O173" s="326"/>
      <c r="P173" s="326"/>
      <c r="Q173" s="326"/>
      <c r="R173" s="326"/>
      <c r="S173" s="326"/>
      <c r="T173" s="326"/>
      <c r="U173" s="326"/>
      <c r="V173" s="326"/>
      <c r="W173" s="326"/>
      <c r="X173" s="326"/>
      <c r="Y173" s="326"/>
      <c r="Z173" s="326"/>
      <c r="AA173" s="326"/>
      <c r="AB173" s="309"/>
      <c r="AC173" s="309"/>
      <c r="AD173" s="309"/>
      <c r="AE173" s="309"/>
      <c r="AF173" s="309"/>
      <c r="AG173" s="309"/>
      <c r="AH173" s="309"/>
      <c r="AI173" s="309"/>
      <c r="AJ173" s="309"/>
      <c r="AK173" s="309"/>
      <c r="AL173" s="609">
        <v>1</v>
      </c>
    </row>
    <row r="174" spans="1:38" ht="21" customHeight="1" x14ac:dyDescent="0.25">
      <c r="A174" s="326"/>
      <c r="B174" s="392" t="s">
        <v>5116</v>
      </c>
      <c r="C174" s="384"/>
      <c r="D174" s="384"/>
      <c r="E174" s="384"/>
      <c r="F174" s="384"/>
      <c r="G174" s="383"/>
      <c r="H174" s="382">
        <f t="shared" si="8"/>
        <v>0</v>
      </c>
      <c r="I174" s="377">
        <v>10</v>
      </c>
      <c r="J174" s="376" t="s">
        <v>5114</v>
      </c>
      <c r="K174" s="1648" t="s">
        <v>5047</v>
      </c>
      <c r="L174" s="1649"/>
      <c r="M174" s="326"/>
      <c r="N174" s="326"/>
      <c r="O174" s="326"/>
      <c r="P174" s="326"/>
      <c r="Q174" s="326"/>
      <c r="R174" s="326"/>
      <c r="S174" s="326"/>
      <c r="T174" s="326"/>
      <c r="U174" s="326"/>
      <c r="V174" s="326"/>
      <c r="W174" s="326"/>
      <c r="X174" s="326"/>
      <c r="Y174" s="326"/>
      <c r="Z174" s="326"/>
      <c r="AA174" s="326"/>
      <c r="AB174" s="309"/>
      <c r="AC174" s="309"/>
      <c r="AD174" s="309"/>
      <c r="AE174" s="309"/>
      <c r="AF174" s="309"/>
      <c r="AG174" s="309"/>
      <c r="AH174" s="309"/>
      <c r="AI174" s="309"/>
      <c r="AJ174" s="309"/>
      <c r="AK174" s="309"/>
      <c r="AL174" s="609">
        <v>1</v>
      </c>
    </row>
    <row r="175" spans="1:38" ht="21" customHeight="1" x14ac:dyDescent="0.25">
      <c r="A175" s="326"/>
      <c r="B175" s="391" t="s">
        <v>5115</v>
      </c>
      <c r="C175" s="384"/>
      <c r="D175" s="384"/>
      <c r="E175" s="384"/>
      <c r="F175" s="384"/>
      <c r="G175" s="383"/>
      <c r="H175" s="382">
        <f t="shared" si="8"/>
        <v>0</v>
      </c>
      <c r="I175" s="377">
        <v>10</v>
      </c>
      <c r="J175" s="376" t="s">
        <v>5114</v>
      </c>
      <c r="K175" s="1650"/>
      <c r="L175" s="1651"/>
      <c r="M175" s="326"/>
      <c r="N175" s="326"/>
      <c r="O175" s="326"/>
      <c r="P175" s="326"/>
      <c r="Q175" s="326"/>
      <c r="R175" s="326"/>
      <c r="S175" s="326"/>
      <c r="T175" s="326"/>
      <c r="U175" s="326"/>
      <c r="V175" s="326"/>
      <c r="W175" s="326"/>
      <c r="X175" s="326"/>
      <c r="Y175" s="326"/>
      <c r="Z175" s="326"/>
      <c r="AA175" s="326"/>
      <c r="AB175" s="309"/>
      <c r="AC175" s="309"/>
      <c r="AD175" s="309"/>
      <c r="AE175" s="309"/>
      <c r="AF175" s="309"/>
      <c r="AG175" s="309"/>
      <c r="AH175" s="309"/>
      <c r="AI175" s="309"/>
      <c r="AJ175" s="309"/>
      <c r="AK175" s="309"/>
      <c r="AL175" s="609">
        <v>1</v>
      </c>
    </row>
    <row r="176" spans="1:38" ht="21" customHeight="1" x14ac:dyDescent="0.25">
      <c r="A176" s="326"/>
      <c r="B176" s="390" t="s">
        <v>5113</v>
      </c>
      <c r="C176" s="384"/>
      <c r="D176" s="384"/>
      <c r="E176" s="384"/>
      <c r="F176" s="384"/>
      <c r="G176" s="383"/>
      <c r="H176" s="382">
        <f t="shared" si="8"/>
        <v>0</v>
      </c>
      <c r="I176" s="377">
        <v>8</v>
      </c>
      <c r="J176" s="376" t="s">
        <v>5105</v>
      </c>
      <c r="K176" s="389" t="s">
        <v>5037</v>
      </c>
      <c r="L176" s="388"/>
      <c r="M176" s="326"/>
      <c r="N176" s="326"/>
      <c r="O176" s="326"/>
      <c r="P176" s="326"/>
      <c r="Q176" s="326"/>
      <c r="R176" s="326"/>
      <c r="S176" s="326"/>
      <c r="T176" s="326"/>
      <c r="U176" s="326"/>
      <c r="V176" s="326"/>
      <c r="W176" s="326"/>
      <c r="X176" s="326"/>
      <c r="Y176" s="326"/>
      <c r="Z176" s="326"/>
      <c r="AA176" s="326"/>
      <c r="AB176" s="309"/>
      <c r="AC176" s="309"/>
      <c r="AD176" s="309"/>
      <c r="AE176" s="309"/>
      <c r="AF176" s="309"/>
      <c r="AG176" s="309"/>
      <c r="AH176" s="309"/>
      <c r="AI176" s="309"/>
      <c r="AJ176" s="309"/>
      <c r="AK176" s="309"/>
      <c r="AL176" s="609">
        <v>1</v>
      </c>
    </row>
    <row r="177" spans="1:38" ht="21" customHeight="1" x14ac:dyDescent="0.25">
      <c r="A177" s="326"/>
      <c r="B177" s="387" t="s">
        <v>5112</v>
      </c>
      <c r="C177" s="384"/>
      <c r="D177" s="384"/>
      <c r="E177" s="384"/>
      <c r="F177" s="384"/>
      <c r="G177" s="383"/>
      <c r="H177" s="382">
        <f t="shared" si="8"/>
        <v>0</v>
      </c>
      <c r="I177" s="377">
        <v>4</v>
      </c>
      <c r="J177" s="376" t="s">
        <v>5105</v>
      </c>
      <c r="K177" s="1652" t="s">
        <v>5111</v>
      </c>
      <c r="L177" s="1653"/>
      <c r="M177" s="326"/>
      <c r="N177" s="326"/>
      <c r="O177" s="326"/>
      <c r="P177" s="326"/>
      <c r="Q177" s="326"/>
      <c r="R177" s="326"/>
      <c r="S177" s="326"/>
      <c r="T177" s="326"/>
      <c r="U177" s="326"/>
      <c r="V177" s="326"/>
      <c r="W177" s="326"/>
      <c r="X177" s="326"/>
      <c r="Y177" s="326"/>
      <c r="Z177" s="326"/>
      <c r="AA177" s="326"/>
      <c r="AB177" s="309"/>
      <c r="AC177" s="309"/>
      <c r="AD177" s="309"/>
      <c r="AE177" s="309"/>
      <c r="AF177" s="309"/>
      <c r="AG177" s="309"/>
      <c r="AH177" s="309"/>
      <c r="AI177" s="309"/>
      <c r="AJ177" s="309"/>
      <c r="AK177" s="309"/>
      <c r="AL177" s="609">
        <v>1</v>
      </c>
    </row>
    <row r="178" spans="1:38" ht="21" customHeight="1" x14ac:dyDescent="0.25">
      <c r="A178" s="326"/>
      <c r="B178" s="387" t="s">
        <v>5110</v>
      </c>
      <c r="C178" s="384"/>
      <c r="D178" s="384"/>
      <c r="E178" s="384"/>
      <c r="F178" s="384"/>
      <c r="G178" s="383"/>
      <c r="H178" s="382">
        <f t="shared" si="8"/>
        <v>0</v>
      </c>
      <c r="I178" s="377">
        <v>6</v>
      </c>
      <c r="J178" s="376" t="s">
        <v>5105</v>
      </c>
      <c r="K178" s="1654"/>
      <c r="L178" s="1655"/>
      <c r="M178" s="326"/>
      <c r="N178" s="326"/>
      <c r="O178" s="326"/>
      <c r="P178" s="326"/>
      <c r="Q178" s="326"/>
      <c r="R178" s="326"/>
      <c r="S178" s="326"/>
      <c r="T178" s="326"/>
      <c r="U178" s="326"/>
      <c r="V178" s="326"/>
      <c r="W178" s="326"/>
      <c r="X178" s="326"/>
      <c r="Y178" s="326"/>
      <c r="Z178" s="326"/>
      <c r="AA178" s="326"/>
      <c r="AB178" s="309"/>
      <c r="AC178" s="309"/>
      <c r="AD178" s="309"/>
      <c r="AE178" s="309"/>
      <c r="AF178" s="309"/>
      <c r="AG178" s="309"/>
      <c r="AH178" s="309"/>
      <c r="AI178" s="309"/>
      <c r="AJ178" s="309"/>
      <c r="AK178" s="309"/>
      <c r="AL178" s="609">
        <v>1</v>
      </c>
    </row>
    <row r="179" spans="1:38" ht="21" customHeight="1" x14ac:dyDescent="0.25">
      <c r="A179" s="326"/>
      <c r="B179" s="386" t="s">
        <v>5109</v>
      </c>
      <c r="C179" s="384"/>
      <c r="D179" s="384"/>
      <c r="E179" s="384"/>
      <c r="F179" s="384"/>
      <c r="G179" s="383"/>
      <c r="H179" s="382">
        <f t="shared" si="8"/>
        <v>0</v>
      </c>
      <c r="I179" s="377">
        <v>3</v>
      </c>
      <c r="J179" s="376" t="s">
        <v>5108</v>
      </c>
      <c r="K179" s="1654"/>
      <c r="L179" s="1655"/>
      <c r="M179" s="326"/>
      <c r="N179" s="326"/>
      <c r="O179" s="326"/>
      <c r="P179" s="326"/>
      <c r="Q179" s="326"/>
      <c r="R179" s="326"/>
      <c r="S179" s="326"/>
      <c r="T179" s="326"/>
      <c r="U179" s="326"/>
      <c r="V179" s="326"/>
      <c r="W179" s="326"/>
      <c r="X179" s="326"/>
      <c r="Y179" s="326"/>
      <c r="Z179" s="326"/>
      <c r="AA179" s="326"/>
      <c r="AB179" s="309"/>
      <c r="AC179" s="309"/>
      <c r="AD179" s="309"/>
      <c r="AE179" s="309"/>
      <c r="AF179" s="309"/>
      <c r="AG179" s="309"/>
      <c r="AH179" s="309"/>
      <c r="AI179" s="309"/>
      <c r="AJ179" s="309"/>
      <c r="AK179" s="309"/>
      <c r="AL179" s="609">
        <v>1</v>
      </c>
    </row>
    <row r="180" spans="1:38" ht="21" customHeight="1" x14ac:dyDescent="0.25">
      <c r="A180" s="326"/>
      <c r="B180" s="385" t="s">
        <v>5034</v>
      </c>
      <c r="C180" s="384"/>
      <c r="D180" s="384"/>
      <c r="E180" s="384"/>
      <c r="F180" s="384"/>
      <c r="G180" s="383"/>
      <c r="H180" s="382">
        <f t="shared" si="8"/>
        <v>0</v>
      </c>
      <c r="I180" s="377">
        <v>4</v>
      </c>
      <c r="J180" s="376" t="s">
        <v>5108</v>
      </c>
      <c r="K180" s="1656" t="s">
        <v>5107</v>
      </c>
      <c r="L180" s="1657"/>
      <c r="M180" s="326"/>
      <c r="N180" s="326"/>
      <c r="O180" s="326"/>
      <c r="P180" s="326"/>
      <c r="Q180" s="326"/>
      <c r="R180" s="326"/>
      <c r="S180" s="326"/>
      <c r="T180" s="326"/>
      <c r="U180" s="326"/>
      <c r="V180" s="326"/>
      <c r="W180" s="326"/>
      <c r="X180" s="326"/>
      <c r="Y180" s="326"/>
      <c r="Z180" s="326"/>
      <c r="AA180" s="326"/>
      <c r="AB180" s="309"/>
      <c r="AC180" s="309"/>
      <c r="AD180" s="309"/>
      <c r="AE180" s="309"/>
      <c r="AF180" s="309"/>
      <c r="AG180" s="309"/>
      <c r="AH180" s="309"/>
      <c r="AI180" s="309"/>
      <c r="AJ180" s="309"/>
      <c r="AK180" s="309"/>
      <c r="AL180" s="609">
        <v>1</v>
      </c>
    </row>
    <row r="181" spans="1:38" ht="21" customHeight="1" x14ac:dyDescent="0.25">
      <c r="A181" s="326"/>
      <c r="B181" s="381" t="s">
        <v>5106</v>
      </c>
      <c r="C181" s="380"/>
      <c r="D181" s="380"/>
      <c r="E181" s="380"/>
      <c r="F181" s="380"/>
      <c r="G181" s="379"/>
      <c r="H181" s="378">
        <f t="shared" si="8"/>
        <v>0</v>
      </c>
      <c r="I181" s="377">
        <v>8</v>
      </c>
      <c r="J181" s="376" t="s">
        <v>5105</v>
      </c>
      <c r="K181" s="1658"/>
      <c r="L181" s="1659"/>
      <c r="M181" s="326"/>
      <c r="N181" s="326"/>
      <c r="O181" s="326"/>
      <c r="P181" s="326"/>
      <c r="Q181" s="326"/>
      <c r="R181" s="326"/>
      <c r="S181" s="326"/>
      <c r="T181" s="326"/>
      <c r="U181" s="326"/>
      <c r="V181" s="326"/>
      <c r="W181" s="326"/>
      <c r="X181" s="326"/>
      <c r="Y181" s="326"/>
      <c r="Z181" s="326"/>
      <c r="AA181" s="326"/>
      <c r="AB181" s="309"/>
      <c r="AC181" s="309"/>
      <c r="AD181" s="309"/>
      <c r="AE181" s="309"/>
      <c r="AF181" s="309"/>
      <c r="AG181" s="309"/>
      <c r="AH181" s="309"/>
      <c r="AI181" s="309"/>
      <c r="AJ181" s="309"/>
      <c r="AK181" s="309"/>
      <c r="AL181" s="609">
        <v>1</v>
      </c>
    </row>
    <row r="182" spans="1:38" ht="21" customHeight="1" x14ac:dyDescent="0.25">
      <c r="A182" s="326"/>
      <c r="B182" s="1660" t="s">
        <v>5104</v>
      </c>
      <c r="C182" s="1661"/>
      <c r="D182" s="1661"/>
      <c r="E182" s="1661"/>
      <c r="F182" s="1661"/>
      <c r="G182" s="1661"/>
      <c r="H182" s="1661"/>
      <c r="I182" s="1661"/>
      <c r="J182" s="1662"/>
      <c r="K182" s="375"/>
      <c r="L182" s="374"/>
      <c r="M182" s="326"/>
      <c r="N182" s="326"/>
      <c r="O182" s="326"/>
      <c r="P182" s="326"/>
      <c r="Q182" s="326"/>
      <c r="R182" s="326"/>
      <c r="S182" s="326"/>
      <c r="T182" s="326"/>
      <c r="U182" s="326"/>
      <c r="V182" s="326"/>
      <c r="W182" s="326"/>
      <c r="X182" s="326"/>
      <c r="Y182" s="326"/>
      <c r="Z182" s="326"/>
      <c r="AA182" s="326"/>
      <c r="AB182" s="309"/>
      <c r="AC182" s="309"/>
      <c r="AD182" s="309"/>
      <c r="AE182" s="309"/>
      <c r="AF182" s="309"/>
      <c r="AG182" s="309"/>
      <c r="AH182" s="309"/>
      <c r="AI182" s="309"/>
      <c r="AJ182" s="309"/>
      <c r="AK182" s="309"/>
      <c r="AL182" s="609">
        <v>1</v>
      </c>
    </row>
    <row r="183" spans="1:38" ht="21" customHeight="1" thickBot="1" x14ac:dyDescent="0.3">
      <c r="A183" s="326"/>
      <c r="B183" s="1663" t="s">
        <v>5103</v>
      </c>
      <c r="C183" s="1664"/>
      <c r="D183" s="1664"/>
      <c r="E183" s="1664"/>
      <c r="F183" s="1664"/>
      <c r="G183" s="1664"/>
      <c r="H183" s="1664"/>
      <c r="I183" s="1664"/>
      <c r="J183" s="1665"/>
      <c r="K183" s="373"/>
      <c r="L183" s="372"/>
      <c r="M183" s="326"/>
      <c r="N183" s="326"/>
      <c r="O183" s="326"/>
      <c r="P183" s="326"/>
      <c r="Q183" s="326"/>
      <c r="R183" s="326"/>
      <c r="S183" s="326"/>
      <c r="T183" s="326"/>
      <c r="U183" s="326"/>
      <c r="V183" s="326"/>
      <c r="W183" s="326"/>
      <c r="X183" s="326"/>
      <c r="Y183" s="326"/>
      <c r="Z183" s="326"/>
      <c r="AA183" s="326"/>
      <c r="AB183" s="309"/>
      <c r="AC183" s="309"/>
      <c r="AD183" s="309"/>
      <c r="AE183" s="309"/>
      <c r="AF183" s="309"/>
      <c r="AG183" s="309"/>
      <c r="AH183" s="309"/>
      <c r="AI183" s="309"/>
      <c r="AJ183" s="309"/>
      <c r="AK183" s="309"/>
      <c r="AL183" s="609">
        <v>1</v>
      </c>
    </row>
    <row r="184" spans="1:38" x14ac:dyDescent="0.25">
      <c r="A184" s="326"/>
      <c r="B184" s="326"/>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c r="AA184" s="326"/>
      <c r="AB184" s="309"/>
      <c r="AC184" s="309"/>
      <c r="AD184" s="309"/>
      <c r="AE184" s="309"/>
      <c r="AF184" s="309"/>
      <c r="AG184" s="309"/>
      <c r="AH184" s="309"/>
      <c r="AI184" s="309"/>
      <c r="AJ184" s="309"/>
      <c r="AK184" s="309"/>
      <c r="AL184" s="609">
        <v>1</v>
      </c>
    </row>
    <row r="185" spans="1:38" x14ac:dyDescent="0.25">
      <c r="A185" s="326"/>
      <c r="B185" s="326"/>
      <c r="C185" s="326"/>
      <c r="D185" s="326"/>
      <c r="E185" s="326"/>
      <c r="F185" s="326"/>
      <c r="G185" s="326"/>
      <c r="H185" s="326"/>
      <c r="I185" s="326"/>
      <c r="J185" s="326"/>
      <c r="K185" s="326"/>
      <c r="L185" s="326"/>
      <c r="M185" s="326"/>
      <c r="N185" s="326"/>
      <c r="O185" s="326"/>
      <c r="P185" s="326"/>
      <c r="Q185" s="326"/>
      <c r="R185" s="326"/>
      <c r="S185" s="326"/>
      <c r="T185" s="326"/>
      <c r="U185" s="326"/>
      <c r="V185" s="326"/>
      <c r="W185" s="326"/>
      <c r="X185" s="326"/>
      <c r="Y185" s="326"/>
      <c r="Z185" s="326"/>
      <c r="AA185" s="326"/>
      <c r="AB185" s="309"/>
      <c r="AC185" s="309"/>
      <c r="AD185" s="309"/>
      <c r="AE185" s="309"/>
      <c r="AF185" s="309"/>
      <c r="AG185" s="309"/>
      <c r="AH185" s="309"/>
      <c r="AI185" s="309"/>
      <c r="AJ185" s="309"/>
      <c r="AK185" s="309"/>
      <c r="AL185" s="609">
        <v>1</v>
      </c>
    </row>
    <row r="186" spans="1:38" ht="23.25" x14ac:dyDescent="0.25">
      <c r="A186" s="326"/>
      <c r="B186" s="1605" t="s">
        <v>5102</v>
      </c>
      <c r="C186" s="1606"/>
      <c r="D186" s="1606"/>
      <c r="E186" s="1606"/>
      <c r="F186" s="1606"/>
      <c r="G186" s="1606"/>
      <c r="H186" s="1606"/>
      <c r="I186" s="326"/>
      <c r="J186" s="326"/>
      <c r="K186" s="326"/>
      <c r="L186" s="326"/>
      <c r="M186" s="326"/>
      <c r="N186" s="326"/>
      <c r="O186" s="326"/>
      <c r="P186" s="326"/>
      <c r="Q186" s="326"/>
      <c r="R186" s="326"/>
      <c r="S186" s="326"/>
      <c r="T186" s="326"/>
      <c r="U186" s="326"/>
      <c r="V186" s="326"/>
      <c r="W186" s="326"/>
      <c r="X186" s="326"/>
      <c r="Y186" s="326"/>
      <c r="Z186" s="326"/>
      <c r="AA186" s="326"/>
      <c r="AB186" s="309"/>
      <c r="AC186" s="309"/>
      <c r="AD186" s="309"/>
      <c r="AE186" s="309"/>
      <c r="AF186" s="309"/>
      <c r="AG186" s="309"/>
      <c r="AH186" s="309"/>
      <c r="AI186" s="309"/>
      <c r="AJ186" s="309"/>
      <c r="AK186" s="309"/>
      <c r="AL186" s="609">
        <v>1</v>
      </c>
    </row>
    <row r="187" spans="1:38" x14ac:dyDescent="0.25">
      <c r="A187" s="326"/>
      <c r="B187" s="326"/>
      <c r="C187" s="326"/>
      <c r="D187" s="326"/>
      <c r="E187" s="326"/>
      <c r="F187" s="326"/>
      <c r="G187" s="326"/>
      <c r="H187" s="326"/>
      <c r="I187" s="326"/>
      <c r="J187" s="326"/>
      <c r="K187" s="326"/>
      <c r="L187" s="326"/>
      <c r="M187" s="326"/>
      <c r="N187" s="326"/>
      <c r="O187" s="326"/>
      <c r="P187" s="326"/>
      <c r="Q187" s="326"/>
      <c r="R187" s="326"/>
      <c r="S187" s="326"/>
      <c r="T187" s="326"/>
      <c r="U187" s="326"/>
      <c r="V187" s="326"/>
      <c r="W187" s="326"/>
      <c r="X187" s="326"/>
      <c r="Y187" s="326"/>
      <c r="Z187" s="326"/>
      <c r="AA187" s="326"/>
      <c r="AB187" s="309"/>
      <c r="AC187" s="309"/>
      <c r="AD187" s="309"/>
      <c r="AE187" s="309"/>
      <c r="AF187" s="309"/>
      <c r="AG187" s="309"/>
      <c r="AH187" s="309"/>
      <c r="AI187" s="309"/>
      <c r="AJ187" s="309"/>
      <c r="AK187" s="309"/>
      <c r="AL187" s="609">
        <v>1</v>
      </c>
    </row>
    <row r="188" spans="1:38" ht="16.5" customHeight="1" thickBot="1" x14ac:dyDescent="0.3">
      <c r="A188" s="326"/>
      <c r="B188" s="326"/>
      <c r="C188" s="326"/>
      <c r="D188" s="326"/>
      <c r="E188" s="326"/>
      <c r="F188" s="326"/>
      <c r="G188" s="326"/>
      <c r="H188" s="326"/>
      <c r="I188" s="326"/>
      <c r="J188" s="326"/>
      <c r="K188" s="326"/>
      <c r="L188" s="326"/>
      <c r="M188" s="326"/>
      <c r="N188" s="326"/>
      <c r="O188" s="326"/>
      <c r="P188" s="326"/>
      <c r="Q188" s="326"/>
      <c r="R188" s="326"/>
      <c r="S188" s="326"/>
      <c r="T188" s="326"/>
      <c r="U188" s="326"/>
      <c r="V188" s="326"/>
      <c r="W188" s="326"/>
      <c r="X188" s="326"/>
      <c r="Y188" s="326"/>
      <c r="Z188" s="326"/>
      <c r="AA188" s="326"/>
      <c r="AB188" s="309"/>
      <c r="AC188" s="309"/>
      <c r="AD188" s="309"/>
      <c r="AE188" s="309"/>
      <c r="AF188" s="309"/>
      <c r="AG188" s="309"/>
      <c r="AH188" s="309"/>
      <c r="AI188" s="309"/>
      <c r="AJ188" s="309"/>
      <c r="AK188" s="309"/>
      <c r="AL188" s="609">
        <v>1</v>
      </c>
    </row>
    <row r="189" spans="1:38" ht="25.5" x14ac:dyDescent="0.25">
      <c r="A189" s="326"/>
      <c r="B189" s="589" t="s">
        <v>5101</v>
      </c>
      <c r="C189" s="1607" t="s">
        <v>5086</v>
      </c>
      <c r="D189" s="1608"/>
      <c r="E189" s="347" t="s">
        <v>5085</v>
      </c>
      <c r="F189" s="346">
        <v>366</v>
      </c>
      <c r="G189" s="371" t="s">
        <v>5071</v>
      </c>
      <c r="H189" s="370"/>
      <c r="I189" s="370"/>
      <c r="J189" s="369"/>
      <c r="K189" s="326"/>
      <c r="L189" s="326"/>
      <c r="M189" s="326"/>
      <c r="N189" s="326"/>
      <c r="O189" s="326"/>
      <c r="P189" s="326"/>
      <c r="Q189" s="326"/>
      <c r="R189" s="326"/>
      <c r="S189" s="326"/>
      <c r="T189" s="326"/>
      <c r="U189" s="326"/>
      <c r="V189" s="326"/>
      <c r="W189" s="326"/>
      <c r="X189" s="326"/>
      <c r="Y189" s="326"/>
      <c r="Z189" s="326"/>
      <c r="AA189" s="326"/>
      <c r="AB189" s="309"/>
      <c r="AC189" s="309"/>
      <c r="AD189" s="309"/>
      <c r="AE189" s="309"/>
      <c r="AF189" s="309"/>
      <c r="AG189" s="309"/>
      <c r="AH189" s="309"/>
      <c r="AI189" s="309"/>
      <c r="AJ189" s="309"/>
      <c r="AK189" s="309"/>
      <c r="AL189" s="609">
        <v>1</v>
      </c>
    </row>
    <row r="190" spans="1:38" ht="24.75" customHeight="1" thickBot="1" x14ac:dyDescent="0.3">
      <c r="A190" s="326"/>
      <c r="B190" s="357" t="s">
        <v>5096</v>
      </c>
      <c r="C190" s="1568">
        <v>28</v>
      </c>
      <c r="D190" s="1609"/>
      <c r="E190" s="345" t="s">
        <v>5083</v>
      </c>
      <c r="F190" s="358">
        <v>7</v>
      </c>
      <c r="G190" s="368" t="s">
        <v>5086</v>
      </c>
      <c r="H190" s="363"/>
      <c r="I190" s="363"/>
      <c r="J190" s="362"/>
      <c r="K190" s="326"/>
      <c r="L190" s="326"/>
      <c r="M190" s="326"/>
      <c r="N190" s="326"/>
      <c r="O190" s="326"/>
      <c r="P190" s="326"/>
      <c r="Q190" s="326"/>
      <c r="R190" s="326"/>
      <c r="S190" s="326"/>
      <c r="T190" s="326"/>
      <c r="U190" s="326"/>
      <c r="V190" s="326"/>
      <c r="W190" s="326"/>
      <c r="X190" s="326"/>
      <c r="Y190" s="326"/>
      <c r="Z190" s="326"/>
      <c r="AA190" s="326"/>
      <c r="AB190" s="309"/>
      <c r="AC190" s="309"/>
      <c r="AD190" s="309"/>
      <c r="AE190" s="309"/>
      <c r="AF190" s="309"/>
      <c r="AG190" s="309"/>
      <c r="AH190" s="309"/>
      <c r="AI190" s="309"/>
      <c r="AJ190" s="309"/>
      <c r="AK190" s="309"/>
      <c r="AL190" s="609">
        <v>1</v>
      </c>
    </row>
    <row r="191" spans="1:38" ht="18.75" x14ac:dyDescent="0.25">
      <c r="A191" s="326"/>
      <c r="B191" s="357" t="s">
        <v>5082</v>
      </c>
      <c r="C191" s="1610" t="s">
        <v>5100</v>
      </c>
      <c r="D191" s="1611"/>
      <c r="E191" s="342" t="s">
        <v>5052</v>
      </c>
      <c r="F191" s="341" t="s">
        <v>5080</v>
      </c>
      <c r="G191" s="367" t="s">
        <v>5099</v>
      </c>
      <c r="H191" s="363"/>
      <c r="I191" s="363"/>
      <c r="J191" s="362"/>
      <c r="K191" s="326"/>
      <c r="L191" s="326"/>
      <c r="M191" s="326"/>
      <c r="N191" s="326"/>
      <c r="O191" s="326"/>
      <c r="P191" s="326"/>
      <c r="Q191" s="326"/>
      <c r="R191" s="326"/>
      <c r="S191" s="326"/>
      <c r="T191" s="326"/>
      <c r="U191" s="326"/>
      <c r="V191" s="326"/>
      <c r="W191" s="326"/>
      <c r="X191" s="326"/>
      <c r="Y191" s="326"/>
      <c r="Z191" s="326"/>
      <c r="AA191" s="326"/>
      <c r="AB191" s="309"/>
      <c r="AC191" s="309"/>
      <c r="AD191" s="309"/>
      <c r="AE191" s="309"/>
      <c r="AF191" s="309"/>
      <c r="AG191" s="309"/>
      <c r="AH191" s="309"/>
      <c r="AI191" s="309"/>
      <c r="AJ191" s="309"/>
      <c r="AK191" s="309"/>
      <c r="AL191" s="609">
        <v>1</v>
      </c>
    </row>
    <row r="192" spans="1:38" ht="21" customHeight="1" x14ac:dyDescent="0.25">
      <c r="A192" s="326"/>
      <c r="B192" s="590" t="s">
        <v>5094</v>
      </c>
      <c r="C192" s="353">
        <v>6</v>
      </c>
      <c r="D192" s="352">
        <f>IF(OR(ISBLANK(C192),C192=""),"",IF(ISTEXT(C192),0,IF($C$190=0,0,C192/$C$190)))</f>
        <v>0.21428571428571427</v>
      </c>
      <c r="E192" s="355">
        <f>IF(OR(ISBLANK(C192),C192=""),"",IF(ISTEXT(C192),C192,IF($C$190=0,0,C192/$C$190*$F$189)))</f>
        <v>78.428571428571431</v>
      </c>
      <c r="F192" s="354">
        <f>IF(OR(ISBLANK(E192),E192=""),"",IF(ISTEXT(E192),E192,IF(E192=0,0,IF(ABS(E192-$F$189)&lt;0.0000001,"chaque repas",$F$189/E192))))</f>
        <v>4.666666666666667</v>
      </c>
      <c r="G192" s="366" t="s">
        <v>5085</v>
      </c>
      <c r="H192" s="363"/>
      <c r="I192" s="363"/>
      <c r="J192" s="362"/>
      <c r="K192" s="326"/>
      <c r="L192" s="326"/>
      <c r="M192" s="326"/>
      <c r="N192" s="326"/>
      <c r="O192" s="326"/>
      <c r="P192" s="326"/>
      <c r="Q192" s="326"/>
      <c r="R192" s="326"/>
      <c r="S192" s="326"/>
      <c r="T192" s="326"/>
      <c r="U192" s="326"/>
      <c r="V192" s="326"/>
      <c r="W192" s="326"/>
      <c r="X192" s="326"/>
      <c r="Y192" s="326"/>
      <c r="Z192" s="326"/>
      <c r="AA192" s="326"/>
      <c r="AB192" s="309"/>
      <c r="AC192" s="309"/>
      <c r="AD192" s="309"/>
      <c r="AE192" s="309"/>
      <c r="AF192" s="309"/>
      <c r="AG192" s="309"/>
      <c r="AH192" s="309"/>
      <c r="AI192" s="309"/>
      <c r="AJ192" s="309"/>
      <c r="AK192" s="309"/>
      <c r="AL192" s="609">
        <v>1</v>
      </c>
    </row>
    <row r="193" spans="1:38" ht="21" customHeight="1" x14ac:dyDescent="0.25">
      <c r="A193" s="326"/>
      <c r="B193" s="591" t="s">
        <v>5093</v>
      </c>
      <c r="C193" s="353">
        <v>3</v>
      </c>
      <c r="D193" s="352">
        <f>IF(OR(ISBLANK(C193),C193=""),"",IF(ISTEXT(C193),0,IF($C$190=0,0,C193/$C$190)))</f>
        <v>0.10714285714285714</v>
      </c>
      <c r="E193" s="355">
        <f>IF(OR(ISBLANK(C193),C193=""),"",IF(ISTEXT(C193),C193,IF($C$190=0,0,C193/$C$190*$F$189)))</f>
        <v>39.214285714285715</v>
      </c>
      <c r="F193" s="354">
        <f>IF(OR(ISBLANK(E193),E193=""),"",IF(ISTEXT(E193),E193,IF(E193=0,0,IF(ABS(E193-$F$189)&lt;0.0000001,"chaque repas",$F$189/E193))))</f>
        <v>9.3333333333333339</v>
      </c>
      <c r="G193" s="365" t="s">
        <v>5098</v>
      </c>
      <c r="H193" s="363"/>
      <c r="I193" s="363"/>
      <c r="J193" s="362"/>
      <c r="K193" s="326"/>
      <c r="L193" s="326"/>
      <c r="M193" s="326"/>
      <c r="N193" s="326"/>
      <c r="O193" s="326"/>
      <c r="P193" s="326"/>
      <c r="Q193" s="326"/>
      <c r="R193" s="326"/>
      <c r="S193" s="326"/>
      <c r="T193" s="326"/>
      <c r="U193" s="326"/>
      <c r="V193" s="326"/>
      <c r="W193" s="326"/>
      <c r="X193" s="326"/>
      <c r="Y193" s="326"/>
      <c r="Z193" s="326"/>
      <c r="AA193" s="326"/>
      <c r="AB193" s="309"/>
      <c r="AC193" s="309"/>
      <c r="AD193" s="309"/>
      <c r="AE193" s="309"/>
      <c r="AF193" s="309"/>
      <c r="AG193" s="309"/>
      <c r="AH193" s="309"/>
      <c r="AI193" s="309"/>
      <c r="AJ193" s="309"/>
      <c r="AK193" s="309"/>
      <c r="AL193" s="609">
        <v>1</v>
      </c>
    </row>
    <row r="194" spans="1:38" ht="21" customHeight="1" x14ac:dyDescent="0.25">
      <c r="A194" s="326"/>
      <c r="B194" s="592" t="s">
        <v>5092</v>
      </c>
      <c r="C194" s="353">
        <v>5</v>
      </c>
      <c r="D194" s="352">
        <f>IF(OR(ISBLANK(C194),C194=""),"",IF(ISTEXT(C194),0,IF($C$190=0,0,C194/$C$190)))</f>
        <v>0.17857142857142858</v>
      </c>
      <c r="E194" s="355">
        <f>IF(OR(ISBLANK(C194),C194=""),"",IF(ISTEXT(C194),C194,IF($C$190=0,0,C194/$C$190*$F$189)))</f>
        <v>65.357142857142861</v>
      </c>
      <c r="F194" s="354">
        <f>IF(OR(ISBLANK(E194),E194=""),"",IF(ISTEXT(E194),E194,IF(E194=0,0,IF(ABS(E194-$F$189)&lt;0.0000001,"chaque repas",$F$189/E194))))</f>
        <v>5.6</v>
      </c>
      <c r="G194" s="364" t="s">
        <v>5039</v>
      </c>
      <c r="H194" s="363"/>
      <c r="I194" s="363"/>
      <c r="J194" s="362"/>
      <c r="K194" s="326"/>
      <c r="L194" s="326"/>
      <c r="M194" s="326"/>
      <c r="N194" s="326"/>
      <c r="O194" s="326"/>
      <c r="P194" s="326"/>
      <c r="Q194" s="326"/>
      <c r="R194" s="326"/>
      <c r="S194" s="326"/>
      <c r="T194" s="326"/>
      <c r="U194" s="326"/>
      <c r="V194" s="326"/>
      <c r="W194" s="326"/>
      <c r="X194" s="326"/>
      <c r="Y194" s="326"/>
      <c r="Z194" s="326"/>
      <c r="AA194" s="326"/>
      <c r="AB194" s="309"/>
      <c r="AC194" s="309"/>
      <c r="AD194" s="309"/>
      <c r="AE194" s="309"/>
      <c r="AF194" s="309"/>
      <c r="AG194" s="309"/>
      <c r="AH194" s="309"/>
      <c r="AI194" s="309"/>
      <c r="AJ194" s="309"/>
      <c r="AK194" s="309"/>
      <c r="AL194" s="609">
        <v>1</v>
      </c>
    </row>
    <row r="195" spans="1:38" ht="21" customHeight="1" x14ac:dyDescent="0.25">
      <c r="A195" s="326"/>
      <c r="B195" s="593" t="s">
        <v>5091</v>
      </c>
      <c r="C195" s="353">
        <v>8</v>
      </c>
      <c r="D195" s="352">
        <f>IF(OR(ISBLANK(C195),C195=""),"",IF(ISTEXT(C195),0,IF($C$190=0,0,C195/$C$190)))</f>
        <v>0.2857142857142857</v>
      </c>
      <c r="E195" s="355">
        <f>IF(OR(ISBLANK(C195),C195=""),"",IF(ISTEXT(C195),C195,IF($C$190=0,0,C195/$C$190*$F$189)))</f>
        <v>104.57142857142857</v>
      </c>
      <c r="F195" s="354">
        <f>IF(OR(ISBLANK(E195),E195=""),"",IF(ISTEXT(E195),E195,IF(E195=0,0,IF(ABS(E195-$F$189)&lt;0.0000001,"chaque repas",$F$189/E195))))</f>
        <v>3.5</v>
      </c>
      <c r="G195" s="361" t="s">
        <v>5038</v>
      </c>
      <c r="H195" s="360"/>
      <c r="I195" s="360"/>
      <c r="J195" s="359"/>
      <c r="K195" s="326"/>
      <c r="L195" s="326"/>
      <c r="M195" s="326"/>
      <c r="N195" s="326"/>
      <c r="O195" s="326"/>
      <c r="P195" s="326"/>
      <c r="Q195" s="326"/>
      <c r="R195" s="326"/>
      <c r="S195" s="326"/>
      <c r="T195" s="326"/>
      <c r="U195" s="326"/>
      <c r="V195" s="326"/>
      <c r="W195" s="326"/>
      <c r="X195" s="326"/>
      <c r="Y195" s="326"/>
      <c r="Z195" s="326"/>
      <c r="AA195" s="326"/>
      <c r="AB195" s="309"/>
      <c r="AC195" s="309"/>
      <c r="AD195" s="309"/>
      <c r="AE195" s="309"/>
      <c r="AF195" s="309"/>
      <c r="AG195" s="309"/>
      <c r="AH195" s="309"/>
      <c r="AI195" s="309"/>
      <c r="AJ195" s="309"/>
      <c r="AK195" s="309"/>
      <c r="AL195" s="609">
        <v>1</v>
      </c>
    </row>
    <row r="196" spans="1:38" ht="21" customHeight="1" x14ac:dyDescent="0.25">
      <c r="A196" s="326"/>
      <c r="B196" s="594" t="s">
        <v>5090</v>
      </c>
      <c r="C196" s="353">
        <v>3</v>
      </c>
      <c r="D196" s="352">
        <f>IF(OR(ISBLANK(C196),C196=""),"",IF(ISTEXT(C196),0,IF($C$190=0,0,C196/$C$190)))</f>
        <v>0.10714285714285714</v>
      </c>
      <c r="E196" s="351">
        <f>IF(OR(ISBLANK(C196),C196=""),"",IF(ISTEXT(C196),C196,IF($C$190=0,0,C196/$C$190*$F$189)))</f>
        <v>39.214285714285715</v>
      </c>
      <c r="F196" s="350">
        <f>IF(OR(ISBLANK(E196),E196=""),"",IF(ISTEXT(E196),E196,IF(E196=0,0,IF(ABS(E196-$F$189)&lt;0.0000001,"chaque repas",$F$189/E196))))</f>
        <v>9.3333333333333339</v>
      </c>
      <c r="G196" s="326"/>
      <c r="H196" s="326"/>
      <c r="I196" s="326"/>
      <c r="J196" s="326"/>
      <c r="K196" s="326"/>
      <c r="L196" s="326"/>
      <c r="M196" s="326"/>
      <c r="N196" s="326"/>
      <c r="O196" s="326"/>
      <c r="P196" s="326"/>
      <c r="Q196" s="326"/>
      <c r="R196" s="326"/>
      <c r="S196" s="326"/>
      <c r="T196" s="326"/>
      <c r="U196" s="326"/>
      <c r="V196" s="326"/>
      <c r="W196" s="326"/>
      <c r="X196" s="326"/>
      <c r="Y196" s="326"/>
      <c r="Z196" s="326"/>
      <c r="AA196" s="326"/>
      <c r="AB196" s="309"/>
      <c r="AC196" s="309"/>
      <c r="AD196" s="309"/>
      <c r="AE196" s="309"/>
      <c r="AF196" s="309"/>
      <c r="AG196" s="309"/>
      <c r="AH196" s="309"/>
      <c r="AI196" s="309"/>
      <c r="AJ196" s="309"/>
      <c r="AK196" s="309"/>
      <c r="AL196" s="609">
        <v>1</v>
      </c>
    </row>
    <row r="197" spans="1:38" ht="21" customHeight="1" thickBot="1" x14ac:dyDescent="0.3">
      <c r="A197" s="326"/>
      <c r="B197" s="588" t="s">
        <v>5089</v>
      </c>
      <c r="C197" s="330"/>
      <c r="D197" s="329" t="s">
        <v>5088</v>
      </c>
      <c r="E197" s="349">
        <f>$F$189/$F$190</f>
        <v>52.285714285714285</v>
      </c>
      <c r="F197" s="348" t="s">
        <v>5074</v>
      </c>
      <c r="G197" s="326"/>
      <c r="H197" s="326"/>
      <c r="I197" s="326"/>
      <c r="J197" s="326"/>
      <c r="K197" s="326"/>
      <c r="L197" s="326"/>
      <c r="M197" s="326"/>
      <c r="N197" s="326"/>
      <c r="O197" s="326"/>
      <c r="P197" s="326"/>
      <c r="Q197" s="326"/>
      <c r="R197" s="326"/>
      <c r="S197" s="326"/>
      <c r="T197" s="326"/>
      <c r="U197" s="326"/>
      <c r="V197" s="326"/>
      <c r="W197" s="326"/>
      <c r="X197" s="326"/>
      <c r="Y197" s="326"/>
      <c r="Z197" s="326"/>
      <c r="AA197" s="326"/>
      <c r="AB197" s="309"/>
      <c r="AC197" s="309"/>
      <c r="AD197" s="309"/>
      <c r="AE197" s="309"/>
      <c r="AF197" s="309"/>
      <c r="AG197" s="309"/>
      <c r="AH197" s="309"/>
      <c r="AI197" s="309"/>
      <c r="AJ197" s="309"/>
      <c r="AK197" s="309"/>
      <c r="AL197" s="609">
        <v>1</v>
      </c>
    </row>
    <row r="198" spans="1:38" ht="16.5" thickBot="1" x14ac:dyDescent="0.3">
      <c r="A198" s="326"/>
      <c r="G198" s="326"/>
      <c r="H198" s="326"/>
      <c r="I198" s="326"/>
      <c r="J198" s="326"/>
      <c r="K198" s="326"/>
      <c r="L198" s="326"/>
      <c r="M198" s="326"/>
      <c r="N198" s="326"/>
      <c r="O198" s="326"/>
      <c r="P198" s="326"/>
      <c r="Q198" s="326"/>
      <c r="R198" s="326"/>
      <c r="S198" s="326"/>
      <c r="T198" s="326"/>
      <c r="U198" s="326"/>
      <c r="V198" s="326"/>
      <c r="W198" s="326"/>
      <c r="X198" s="326"/>
      <c r="Y198" s="326"/>
      <c r="Z198" s="326"/>
      <c r="AA198" s="326"/>
      <c r="AB198" s="309"/>
      <c r="AC198" s="309"/>
      <c r="AD198" s="309"/>
      <c r="AE198" s="309"/>
      <c r="AF198" s="309"/>
      <c r="AG198" s="309"/>
      <c r="AH198" s="309"/>
      <c r="AI198" s="309"/>
      <c r="AJ198" s="309"/>
      <c r="AK198" s="309"/>
      <c r="AL198" s="609">
        <v>1</v>
      </c>
    </row>
    <row r="199" spans="1:38" ht="25.5" x14ac:dyDescent="0.25">
      <c r="A199" s="326"/>
      <c r="B199" s="589" t="s">
        <v>5097</v>
      </c>
      <c r="C199" s="1607" t="s">
        <v>5086</v>
      </c>
      <c r="D199" s="1608"/>
      <c r="E199" s="347" t="s">
        <v>5085</v>
      </c>
      <c r="F199" s="346">
        <v>366</v>
      </c>
      <c r="G199" s="326"/>
      <c r="H199" s="326"/>
      <c r="I199" s="326"/>
      <c r="J199" s="326"/>
      <c r="K199" s="326"/>
      <c r="L199" s="326"/>
      <c r="M199" s="326"/>
      <c r="N199" s="326"/>
      <c r="O199" s="326"/>
      <c r="P199" s="326"/>
      <c r="Q199" s="326"/>
      <c r="R199" s="326"/>
      <c r="S199" s="326"/>
      <c r="T199" s="326"/>
      <c r="U199" s="326"/>
      <c r="V199" s="326"/>
      <c r="W199" s="326"/>
      <c r="X199" s="326"/>
      <c r="Y199" s="326"/>
      <c r="Z199" s="326"/>
      <c r="AA199" s="326"/>
      <c r="AB199" s="309"/>
      <c r="AC199" s="309"/>
      <c r="AD199" s="309"/>
      <c r="AE199" s="309"/>
      <c r="AF199" s="309"/>
      <c r="AG199" s="309"/>
      <c r="AH199" s="309"/>
      <c r="AI199" s="309"/>
      <c r="AJ199" s="309"/>
      <c r="AK199" s="309"/>
      <c r="AL199" s="609">
        <v>1</v>
      </c>
    </row>
    <row r="200" spans="1:38" ht="23.25" thickBot="1" x14ac:dyDescent="0.3">
      <c r="A200" s="326"/>
      <c r="B200" s="357" t="s">
        <v>5096</v>
      </c>
      <c r="C200" s="1568">
        <v>28</v>
      </c>
      <c r="D200" s="1609"/>
      <c r="E200" s="345" t="s">
        <v>5083</v>
      </c>
      <c r="F200" s="358">
        <v>7</v>
      </c>
      <c r="G200" s="326"/>
      <c r="H200" s="326"/>
      <c r="I200" s="326"/>
      <c r="J200" s="326"/>
      <c r="K200" s="326"/>
      <c r="L200" s="326"/>
      <c r="M200" s="326"/>
      <c r="N200" s="326"/>
      <c r="O200" s="326"/>
      <c r="P200" s="326"/>
      <c r="Q200" s="326"/>
      <c r="R200" s="326"/>
      <c r="S200" s="326"/>
      <c r="T200" s="326"/>
      <c r="U200" s="326"/>
      <c r="V200" s="326"/>
      <c r="W200" s="326"/>
      <c r="X200" s="326"/>
      <c r="Y200" s="326"/>
      <c r="Z200" s="326"/>
      <c r="AA200" s="326"/>
      <c r="AB200" s="309"/>
      <c r="AC200" s="309"/>
      <c r="AD200" s="309"/>
      <c r="AE200" s="309"/>
      <c r="AF200" s="309"/>
      <c r="AG200" s="309"/>
      <c r="AH200" s="309"/>
      <c r="AI200" s="309"/>
      <c r="AJ200" s="309"/>
      <c r="AK200" s="309"/>
      <c r="AL200" s="609">
        <v>1</v>
      </c>
    </row>
    <row r="201" spans="1:38" ht="18.75" customHeight="1" x14ac:dyDescent="0.25">
      <c r="A201" s="326"/>
      <c r="B201" s="357" t="s">
        <v>5095</v>
      </c>
      <c r="C201" s="1610" t="s">
        <v>5081</v>
      </c>
      <c r="D201" s="1611"/>
      <c r="E201" s="342" t="s">
        <v>5052</v>
      </c>
      <c r="F201" s="341" t="s">
        <v>5080</v>
      </c>
      <c r="G201" s="326"/>
      <c r="H201" s="326"/>
      <c r="I201" s="356"/>
      <c r="J201" s="356"/>
      <c r="K201" s="356"/>
      <c r="L201" s="356"/>
      <c r="M201" s="356"/>
      <c r="N201" s="356"/>
      <c r="O201" s="326"/>
      <c r="P201" s="326"/>
      <c r="Q201" s="326"/>
      <c r="R201" s="326"/>
      <c r="S201" s="326"/>
      <c r="T201" s="326"/>
      <c r="U201" s="326"/>
      <c r="V201" s="326"/>
      <c r="W201" s="326"/>
      <c r="X201" s="326"/>
      <c r="Y201" s="326"/>
      <c r="Z201" s="326"/>
      <c r="AA201" s="326"/>
      <c r="AB201" s="309"/>
      <c r="AC201" s="309"/>
      <c r="AD201" s="309"/>
      <c r="AE201" s="309"/>
      <c r="AF201" s="309"/>
      <c r="AG201" s="309"/>
      <c r="AH201" s="309"/>
      <c r="AI201" s="309"/>
      <c r="AJ201" s="309"/>
      <c r="AK201" s="309"/>
      <c r="AL201" s="609">
        <v>1</v>
      </c>
    </row>
    <row r="202" spans="1:38" ht="21" customHeight="1" x14ac:dyDescent="0.25">
      <c r="A202" s="326"/>
      <c r="B202" s="590" t="s">
        <v>5094</v>
      </c>
      <c r="C202" s="353">
        <v>4</v>
      </c>
      <c r="D202" s="352">
        <f>IF(OR(ISBLANK(C202),C202=""),"",IF(ISTEXT(C202),0,IF($C$200=0,0,C202/$C$200)))</f>
        <v>0.14285714285714285</v>
      </c>
      <c r="E202" s="355">
        <f>IF(OR(ISBLANK(C202),C202=""),"",IF(ISTEXT(C202),C202,IF($C$200=0,0,C202/$C$200*$F$199)))</f>
        <v>52.285714285714285</v>
      </c>
      <c r="F202" s="354">
        <f>IF(OR(ISBLANK(E202),E202=""),"",IF(ISTEXT(E202),E202,IF(E202=0,0,IF(ABS(E202-$F$199)&lt;0.0000001,"chaque repas",$F$199/E202))))</f>
        <v>7</v>
      </c>
      <c r="G202" s="326"/>
      <c r="H202" s="326"/>
      <c r="I202" s="326"/>
      <c r="J202" s="326"/>
      <c r="K202" s="326"/>
      <c r="L202" s="326"/>
      <c r="M202" s="326"/>
      <c r="N202" s="326"/>
      <c r="O202" s="326"/>
      <c r="P202" s="326"/>
      <c r="Q202" s="326"/>
      <c r="R202" s="326"/>
      <c r="S202" s="326"/>
      <c r="T202" s="326"/>
      <c r="U202" s="326"/>
      <c r="V202" s="326"/>
      <c r="W202" s="326"/>
      <c r="X202" s="326"/>
      <c r="Y202" s="326"/>
      <c r="Z202" s="326"/>
      <c r="AA202" s="326"/>
      <c r="AB202" s="309"/>
      <c r="AC202" s="309"/>
      <c r="AD202" s="309"/>
      <c r="AE202" s="309"/>
      <c r="AF202" s="309"/>
      <c r="AG202" s="309"/>
      <c r="AH202" s="309"/>
      <c r="AI202" s="309"/>
      <c r="AJ202" s="309"/>
      <c r="AK202" s="309"/>
      <c r="AL202" s="609">
        <v>1</v>
      </c>
    </row>
    <row r="203" spans="1:38" ht="21" customHeight="1" x14ac:dyDescent="0.25">
      <c r="A203" s="326"/>
      <c r="B203" s="591" t="s">
        <v>5093</v>
      </c>
      <c r="C203" s="353">
        <v>6</v>
      </c>
      <c r="D203" s="352">
        <f>IF(OR(ISBLANK(C203),C203=""),"",IF(ISTEXT(C203),0,IF($C$200=0,0,C203/$C$200)))</f>
        <v>0.21428571428571427</v>
      </c>
      <c r="E203" s="355">
        <f>IF(OR(ISBLANK(C203),C203=""),"",IF(ISTEXT(C203),C203,IF($C$200=0,0,C203/$C$200*$F$199)))</f>
        <v>78.428571428571431</v>
      </c>
      <c r="F203" s="354">
        <f>IF(OR(ISBLANK(E203),E203=""),"",IF(ISTEXT(E203),E203,IF(E203=0,0,IF(ABS(E203-$F$199)&lt;0.0000001,"chaque repas",$F$199/E203))))</f>
        <v>4.666666666666667</v>
      </c>
      <c r="G203" s="326"/>
      <c r="H203" s="326"/>
      <c r="I203" s="326"/>
      <c r="J203" s="326"/>
      <c r="K203" s="326"/>
      <c r="L203" s="326"/>
      <c r="M203" s="326"/>
      <c r="N203" s="326"/>
      <c r="O203" s="326"/>
      <c r="P203" s="326"/>
      <c r="Q203" s="326"/>
      <c r="R203" s="326"/>
      <c r="S203" s="326"/>
      <c r="T203" s="326"/>
      <c r="U203" s="326"/>
      <c r="V203" s="326"/>
      <c r="W203" s="326"/>
      <c r="X203" s="326"/>
      <c r="Y203" s="326"/>
      <c r="Z203" s="326"/>
      <c r="AA203" s="326"/>
      <c r="AB203" s="309"/>
      <c r="AC203" s="309"/>
      <c r="AD203" s="309"/>
      <c r="AE203" s="309"/>
      <c r="AF203" s="309"/>
      <c r="AG203" s="309"/>
      <c r="AH203" s="309"/>
      <c r="AI203" s="309"/>
      <c r="AJ203" s="309"/>
      <c r="AK203" s="309"/>
      <c r="AL203" s="609">
        <v>1</v>
      </c>
    </row>
    <row r="204" spans="1:38" ht="21" customHeight="1" x14ac:dyDescent="0.25">
      <c r="A204" s="326"/>
      <c r="B204" s="592" t="s">
        <v>5092</v>
      </c>
      <c r="C204" s="353">
        <v>3</v>
      </c>
      <c r="D204" s="352">
        <f>IF(OR(ISBLANK(C204),C204=""),"",IF(ISTEXT(C204),0,IF($C$200=0,0,C204/$C$200)))</f>
        <v>0.10714285714285714</v>
      </c>
      <c r="E204" s="355">
        <f>IF(OR(ISBLANK(C204),C204=""),"",IF(ISTEXT(C204),C204,IF($C$200=0,0,C204/$C$200*$F$199)))</f>
        <v>39.214285714285715</v>
      </c>
      <c r="F204" s="354">
        <f>IF(OR(ISBLANK(E204),E204=""),"",IF(ISTEXT(E204),E204,IF(E204=0,0,IF(ABS(E204-$F$199)&lt;0.0000001,"chaque repas",$F$199/E204))))</f>
        <v>9.3333333333333339</v>
      </c>
      <c r="G204" s="326"/>
      <c r="H204" s="326"/>
      <c r="I204" s="326"/>
      <c r="J204" s="326"/>
      <c r="K204" s="326"/>
      <c r="L204" s="326"/>
      <c r="M204" s="326"/>
      <c r="N204" s="326"/>
      <c r="O204" s="326"/>
      <c r="P204" s="326"/>
      <c r="Q204" s="326"/>
      <c r="R204" s="326"/>
      <c r="S204" s="326"/>
      <c r="T204" s="326"/>
      <c r="U204" s="326"/>
      <c r="V204" s="326"/>
      <c r="W204" s="326"/>
      <c r="X204" s="326"/>
      <c r="Y204" s="326"/>
      <c r="Z204" s="326"/>
      <c r="AA204" s="326"/>
      <c r="AB204" s="309"/>
      <c r="AC204" s="309"/>
      <c r="AD204" s="309"/>
      <c r="AE204" s="309"/>
      <c r="AF204" s="309"/>
      <c r="AG204" s="309"/>
      <c r="AH204" s="309"/>
      <c r="AI204" s="309"/>
      <c r="AJ204" s="309"/>
      <c r="AK204" s="309"/>
      <c r="AL204" s="609">
        <v>1</v>
      </c>
    </row>
    <row r="205" spans="1:38" ht="21" customHeight="1" x14ac:dyDescent="0.25">
      <c r="A205" s="326"/>
      <c r="B205" s="593" t="s">
        <v>5091</v>
      </c>
      <c r="C205" s="353" t="s">
        <v>5033</v>
      </c>
      <c r="D205" s="352">
        <f>IF(OR(ISBLANK(C205),C205=""),"",IF(ISTEXT(C205),0,IF($C$200=0,0,C205/$C$200)))</f>
        <v>0</v>
      </c>
      <c r="E205" s="355" t="str">
        <f>IF(OR(ISBLANK(C205),C205=""),"",IF(ISTEXT(C205),C205,IF($C$200=0,0,C205/$C$200*$F$199)))</f>
        <v>libre</v>
      </c>
      <c r="F205" s="354" t="str">
        <f>IF(OR(ISBLANK(E205),E205=""),"",IF(ISTEXT(E205),E205,IF(E205=0,0,IF(ABS(E205-$F$199)&lt;0.0000001,"chaque repas",$F$199/E205))))</f>
        <v>libre</v>
      </c>
      <c r="G205" s="326"/>
      <c r="H205" s="326"/>
      <c r="I205" s="326"/>
      <c r="J205" s="326"/>
      <c r="K205" s="326"/>
      <c r="L205" s="326"/>
      <c r="M205" s="326"/>
      <c r="N205" s="326"/>
      <c r="O205" s="326"/>
      <c r="P205" s="326"/>
      <c r="Q205" s="326"/>
      <c r="R205" s="326"/>
      <c r="S205" s="326"/>
      <c r="T205" s="326"/>
      <c r="U205" s="326"/>
      <c r="V205" s="326"/>
      <c r="W205" s="326"/>
      <c r="X205" s="326"/>
      <c r="Y205" s="326"/>
      <c r="Z205" s="326"/>
      <c r="AA205" s="326"/>
      <c r="AB205" s="309"/>
      <c r="AC205" s="309"/>
      <c r="AD205" s="309"/>
      <c r="AE205" s="309"/>
      <c r="AF205" s="309"/>
      <c r="AG205" s="309"/>
      <c r="AH205" s="309"/>
      <c r="AI205" s="309"/>
      <c r="AJ205" s="309"/>
      <c r="AK205" s="309"/>
      <c r="AL205" s="609">
        <v>1</v>
      </c>
    </row>
    <row r="206" spans="1:38" ht="21" customHeight="1" x14ac:dyDescent="0.25">
      <c r="A206" s="326"/>
      <c r="B206" s="594" t="s">
        <v>5090</v>
      </c>
      <c r="C206" s="353">
        <v>8</v>
      </c>
      <c r="D206" s="352">
        <f>IF(OR(ISBLANK(C206),C206=""),"",IF(ISTEXT(C206),0,IF($C$200=0,0,C206/$C$200)))</f>
        <v>0.2857142857142857</v>
      </c>
      <c r="E206" s="351">
        <f>IF(OR(ISBLANK(C206),C206=""),"",IF(ISTEXT(C206),C206,IF($C$200=0,0,C206/$C$200*$F$199)))</f>
        <v>104.57142857142857</v>
      </c>
      <c r="F206" s="350">
        <f>IF(OR(ISBLANK(E206),E206=""),"",IF(ISTEXT(E206),E206,IF(E206=0,0,IF(ABS(E206-$F$199)&lt;0.0000001,"chaque repas",$F$199/E206))))</f>
        <v>3.5</v>
      </c>
      <c r="G206" s="326"/>
      <c r="H206" s="326"/>
      <c r="I206" s="326"/>
      <c r="J206" s="326"/>
      <c r="K206" s="326"/>
      <c r="L206" s="326"/>
      <c r="M206" s="326"/>
      <c r="N206" s="326"/>
      <c r="O206" s="326"/>
      <c r="P206" s="326"/>
      <c r="Q206" s="326"/>
      <c r="R206" s="326"/>
      <c r="S206" s="326"/>
      <c r="T206" s="326"/>
      <c r="U206" s="326"/>
      <c r="V206" s="326"/>
      <c r="W206" s="326"/>
      <c r="X206" s="326"/>
      <c r="Y206" s="326"/>
      <c r="Z206" s="326"/>
      <c r="AA206" s="326"/>
      <c r="AB206" s="309"/>
      <c r="AC206" s="309"/>
      <c r="AD206" s="309"/>
      <c r="AE206" s="309"/>
      <c r="AF206" s="309"/>
      <c r="AG206" s="309"/>
      <c r="AH206" s="309"/>
      <c r="AI206" s="309"/>
      <c r="AJ206" s="309"/>
      <c r="AK206" s="309"/>
      <c r="AL206" s="609">
        <v>1</v>
      </c>
    </row>
    <row r="207" spans="1:38" ht="21" customHeight="1" thickBot="1" x14ac:dyDescent="0.3">
      <c r="A207" s="326"/>
      <c r="B207" s="331" t="s">
        <v>5089</v>
      </c>
      <c r="C207" s="330"/>
      <c r="D207" s="329" t="s">
        <v>5088</v>
      </c>
      <c r="E207" s="349">
        <f>$F$199/$F$200</f>
        <v>52.285714285714285</v>
      </c>
      <c r="F207" s="348" t="s">
        <v>5074</v>
      </c>
      <c r="G207" s="326"/>
      <c r="H207" s="326"/>
      <c r="I207" s="326"/>
      <c r="J207" s="326"/>
      <c r="K207" s="326"/>
      <c r="L207" s="326"/>
      <c r="M207" s="326"/>
      <c r="N207" s="326"/>
      <c r="O207" s="326"/>
      <c r="P207" s="326"/>
      <c r="Q207" s="326"/>
      <c r="R207" s="326"/>
      <c r="S207" s="326"/>
      <c r="T207" s="326"/>
      <c r="U207" s="326"/>
      <c r="V207" s="326"/>
      <c r="W207" s="326"/>
      <c r="X207" s="326"/>
      <c r="Y207" s="326"/>
      <c r="Z207" s="326"/>
      <c r="AA207" s="326"/>
      <c r="AB207" s="309"/>
      <c r="AC207" s="309"/>
      <c r="AD207" s="309"/>
      <c r="AE207" s="309"/>
      <c r="AF207" s="309"/>
      <c r="AG207" s="309"/>
      <c r="AH207" s="309"/>
      <c r="AI207" s="309"/>
      <c r="AJ207" s="309"/>
      <c r="AK207" s="309"/>
      <c r="AL207" s="609">
        <v>1</v>
      </c>
    </row>
    <row r="208" spans="1:38" ht="16.5" thickBot="1" x14ac:dyDescent="0.3">
      <c r="A208" s="326"/>
      <c r="G208" s="326"/>
      <c r="H208" s="326"/>
      <c r="I208" s="326"/>
      <c r="J208" s="326"/>
      <c r="K208" s="326"/>
      <c r="L208" s="326"/>
      <c r="M208" s="326"/>
      <c r="N208" s="326"/>
      <c r="O208" s="326"/>
      <c r="P208" s="326"/>
      <c r="Q208" s="326"/>
      <c r="R208" s="326"/>
      <c r="S208" s="326"/>
      <c r="T208" s="326"/>
      <c r="U208" s="326"/>
      <c r="V208" s="326"/>
      <c r="W208" s="326"/>
      <c r="X208" s="326"/>
      <c r="Y208" s="326"/>
      <c r="Z208" s="326"/>
      <c r="AA208" s="326"/>
      <c r="AB208" s="309"/>
      <c r="AC208" s="309"/>
      <c r="AD208" s="309"/>
      <c r="AE208" s="309"/>
      <c r="AF208" s="309"/>
      <c r="AG208" s="309"/>
      <c r="AH208" s="309"/>
      <c r="AI208" s="309"/>
      <c r="AJ208" s="309"/>
      <c r="AK208" s="309"/>
      <c r="AL208" s="609">
        <v>1</v>
      </c>
    </row>
    <row r="209" spans="1:38" ht="25.5" x14ac:dyDescent="0.25">
      <c r="A209" s="326"/>
      <c r="B209" s="589" t="s">
        <v>5087</v>
      </c>
      <c r="C209" s="1628" t="s">
        <v>5086</v>
      </c>
      <c r="D209" s="1629"/>
      <c r="E209" s="347" t="s">
        <v>5085</v>
      </c>
      <c r="F209" s="346">
        <v>145</v>
      </c>
      <c r="G209" s="326"/>
      <c r="H209" s="326"/>
      <c r="I209" s="326"/>
      <c r="J209" s="326"/>
      <c r="K209" s="326"/>
      <c r="L209" s="326"/>
      <c r="M209" s="326"/>
      <c r="N209" s="326"/>
      <c r="O209" s="326"/>
      <c r="P209" s="326"/>
      <c r="Q209" s="326"/>
      <c r="R209" s="326"/>
      <c r="S209" s="326"/>
      <c r="T209" s="326"/>
      <c r="U209" s="326"/>
      <c r="V209" s="326"/>
      <c r="W209" s="326"/>
      <c r="X209" s="326"/>
      <c r="Y209" s="326"/>
      <c r="Z209" s="326"/>
      <c r="AA209" s="326"/>
      <c r="AB209" s="309"/>
      <c r="AC209" s="309"/>
      <c r="AD209" s="309"/>
      <c r="AE209" s="309"/>
      <c r="AF209" s="309"/>
      <c r="AG209" s="309"/>
      <c r="AH209" s="309"/>
      <c r="AI209" s="309"/>
      <c r="AJ209" s="309"/>
      <c r="AK209" s="309"/>
      <c r="AL209" s="609">
        <v>1</v>
      </c>
    </row>
    <row r="210" spans="1:38" ht="23.25" thickBot="1" x14ac:dyDescent="0.3">
      <c r="A210" s="326"/>
      <c r="B210" s="343" t="s">
        <v>5084</v>
      </c>
      <c r="C210" s="1630">
        <v>20</v>
      </c>
      <c r="D210" s="1631"/>
      <c r="E210" s="345" t="s">
        <v>5083</v>
      </c>
      <c r="F210" s="344">
        <v>4</v>
      </c>
      <c r="G210" s="326"/>
      <c r="H210" s="326"/>
      <c r="I210" s="326"/>
      <c r="J210" s="326"/>
      <c r="K210" s="326"/>
      <c r="L210" s="326"/>
      <c r="M210" s="326"/>
      <c r="N210" s="326"/>
      <c r="O210" s="326"/>
      <c r="P210" s="326"/>
      <c r="Q210" s="326"/>
      <c r="R210" s="326"/>
      <c r="S210" s="326"/>
      <c r="T210" s="326"/>
      <c r="U210" s="326"/>
      <c r="V210" s="326"/>
      <c r="W210" s="326"/>
      <c r="X210" s="326"/>
      <c r="Y210" s="326"/>
      <c r="Z210" s="326"/>
      <c r="AA210" s="326"/>
      <c r="AB210" s="309"/>
      <c r="AC210" s="309"/>
      <c r="AD210" s="309"/>
      <c r="AE210" s="309"/>
      <c r="AF210" s="309"/>
      <c r="AG210" s="309"/>
      <c r="AH210" s="309"/>
      <c r="AI210" s="309"/>
      <c r="AJ210" s="309"/>
      <c r="AK210" s="309"/>
      <c r="AL210" s="609">
        <v>1</v>
      </c>
    </row>
    <row r="211" spans="1:38" ht="18.75" customHeight="1" x14ac:dyDescent="0.25">
      <c r="A211" s="326"/>
      <c r="B211" s="343" t="s">
        <v>5082</v>
      </c>
      <c r="C211" s="1632" t="s">
        <v>5081</v>
      </c>
      <c r="D211" s="1633"/>
      <c r="E211" s="342" t="s">
        <v>5052</v>
      </c>
      <c r="F211" s="341" t="s">
        <v>5080</v>
      </c>
      <c r="G211" s="326"/>
      <c r="H211" s="326"/>
      <c r="I211" s="326"/>
      <c r="J211" s="326"/>
      <c r="K211" s="326"/>
      <c r="L211" s="326"/>
      <c r="M211" s="326"/>
      <c r="N211" s="326"/>
      <c r="O211" s="326"/>
      <c r="P211" s="326"/>
      <c r="Q211" s="326"/>
      <c r="R211" s="326"/>
      <c r="S211" s="326"/>
      <c r="T211" s="326"/>
      <c r="U211" s="326"/>
      <c r="V211" s="326"/>
      <c r="W211" s="326"/>
      <c r="X211" s="326"/>
      <c r="Y211" s="326"/>
      <c r="Z211" s="326"/>
      <c r="AA211" s="326"/>
      <c r="AB211" s="309"/>
      <c r="AC211" s="309"/>
      <c r="AD211" s="309"/>
      <c r="AE211" s="309"/>
      <c r="AF211" s="309"/>
      <c r="AG211" s="309"/>
      <c r="AH211" s="309"/>
      <c r="AI211" s="309"/>
      <c r="AJ211" s="309"/>
      <c r="AK211" s="309"/>
      <c r="AL211" s="609">
        <v>1</v>
      </c>
    </row>
    <row r="212" spans="1:38" ht="21" customHeight="1" x14ac:dyDescent="0.25">
      <c r="A212" s="326"/>
      <c r="B212" s="340" t="s">
        <v>5079</v>
      </c>
      <c r="C212" s="335">
        <v>10</v>
      </c>
      <c r="D212" s="334">
        <f>IF(OR(ISBLANK(C212),C212=""),"",IF(ISTEXT(C212),0,IF(C210=0,0,C212/C210)))</f>
        <v>0.5</v>
      </c>
      <c r="E212" s="338">
        <f>IF(OR(ISBLANK(C212),C212=""),"",IF(ISTEXT(C212),C212,IF(C210=0,0,C212/C210*F209)))</f>
        <v>72.5</v>
      </c>
      <c r="F212" s="337">
        <f>IF(OR(ISBLANK(E212),E212=""),"",IF(ISTEXT(E212),E212,IF(E212=0,0,IF(ABS(E212-F209)&lt;0.0000001,"chaque repas",F209/E212))))</f>
        <v>2</v>
      </c>
      <c r="G212" s="326"/>
      <c r="H212" s="326"/>
      <c r="I212" s="326"/>
      <c r="J212" s="326"/>
      <c r="K212" s="326"/>
      <c r="L212" s="326"/>
      <c r="M212" s="326"/>
      <c r="N212" s="326"/>
      <c r="O212" s="326"/>
      <c r="P212" s="326"/>
      <c r="Q212" s="326"/>
      <c r="R212" s="326"/>
      <c r="S212" s="326"/>
      <c r="T212" s="326"/>
      <c r="U212" s="326"/>
      <c r="V212" s="326"/>
      <c r="W212" s="326"/>
      <c r="X212" s="326"/>
      <c r="Y212" s="326"/>
      <c r="Z212" s="326"/>
      <c r="AA212" s="326"/>
      <c r="AB212" s="309"/>
      <c r="AC212" s="309"/>
      <c r="AD212" s="309"/>
      <c r="AE212" s="309"/>
      <c r="AF212" s="309"/>
      <c r="AG212" s="309"/>
      <c r="AH212" s="309"/>
      <c r="AI212" s="309"/>
      <c r="AJ212" s="309"/>
      <c r="AK212" s="309"/>
      <c r="AL212" s="609">
        <v>1</v>
      </c>
    </row>
    <row r="213" spans="1:38" ht="21" customHeight="1" x14ac:dyDescent="0.25">
      <c r="A213" s="326"/>
      <c r="B213" s="339" t="s">
        <v>5078</v>
      </c>
      <c r="C213" s="335">
        <v>8</v>
      </c>
      <c r="D213" s="334">
        <f>IF(OR(ISBLANK(C213),C213=""),"",IF(ISTEXT(C213),0,IF(C210=0,0,C213/C210)))</f>
        <v>0.4</v>
      </c>
      <c r="E213" s="338">
        <f>IF(OR(ISBLANK(C213),C213=""),"",IF(ISTEXT(C213),C213,IF(C210=0,0,C213/C210*F209)))</f>
        <v>58</v>
      </c>
      <c r="F213" s="337">
        <f>IF(OR(ISBLANK(E213),E213=""),"",IF(ISTEXT(E213),E213,IF(E213=0,0,IF(ABS(E213-F209)&lt;0.0000001,"chaque repas",F209/E213))))</f>
        <v>2.5</v>
      </c>
      <c r="G213" s="326"/>
      <c r="H213" s="326"/>
      <c r="I213" s="326"/>
      <c r="J213" s="326"/>
      <c r="K213" s="326"/>
      <c r="L213" s="326"/>
      <c r="M213" s="326"/>
      <c r="N213" s="326"/>
      <c r="O213" s="326"/>
      <c r="P213" s="326"/>
      <c r="Q213" s="326"/>
      <c r="R213" s="326"/>
      <c r="S213" s="326"/>
      <c r="T213" s="326"/>
      <c r="U213" s="326"/>
      <c r="V213" s="326"/>
      <c r="W213" s="326"/>
      <c r="X213" s="326"/>
      <c r="Y213" s="326"/>
      <c r="Z213" s="326"/>
      <c r="AA213" s="326"/>
      <c r="AB213" s="309"/>
      <c r="AC213" s="309"/>
      <c r="AD213" s="309"/>
      <c r="AE213" s="309"/>
      <c r="AF213" s="309"/>
      <c r="AG213" s="309"/>
      <c r="AH213" s="309"/>
      <c r="AI213" s="309"/>
      <c r="AJ213" s="309"/>
      <c r="AK213" s="309"/>
      <c r="AL213" s="609">
        <v>1</v>
      </c>
    </row>
    <row r="214" spans="1:38" ht="21" customHeight="1" x14ac:dyDescent="0.25">
      <c r="A214" s="326"/>
      <c r="B214" s="339" t="s">
        <v>5077</v>
      </c>
      <c r="C214" s="335" t="s">
        <v>5033</v>
      </c>
      <c r="D214" s="334">
        <f>IF(OR(ISBLANK(C214),C214=""),"",IF(ISTEXT(C214),0,IF(C210=0,0,C214/C210)))</f>
        <v>0</v>
      </c>
      <c r="E214" s="338" t="str">
        <f>IF(OR(ISBLANK(C214),C214=""),"",IF(ISTEXT(C214),C214,IF(C210=0,0,C214/C210*F209)))</f>
        <v>libre</v>
      </c>
      <c r="F214" s="337" t="str">
        <f>IF(OR(ISBLANK(E214),E214=""),"",IF(ISTEXT(E214),E214,IF(E214=0,0,IF(ABS(E214-F209)&lt;0.0000001,"chaque repas",F209/E214))))</f>
        <v>libre</v>
      </c>
      <c r="G214" s="326"/>
      <c r="H214" s="326"/>
      <c r="I214" s="326"/>
      <c r="J214" s="326"/>
      <c r="K214" s="326"/>
      <c r="L214" s="326"/>
      <c r="M214" s="326"/>
      <c r="N214" s="326"/>
      <c r="O214" s="326"/>
      <c r="P214" s="326"/>
      <c r="Q214" s="326"/>
      <c r="R214" s="326"/>
      <c r="S214" s="326"/>
      <c r="T214" s="326"/>
      <c r="U214" s="326"/>
      <c r="V214" s="326"/>
      <c r="W214" s="326"/>
      <c r="X214" s="326"/>
      <c r="Y214" s="326"/>
      <c r="Z214" s="326"/>
      <c r="AA214" s="326"/>
      <c r="AB214" s="309"/>
      <c r="AC214" s="309"/>
      <c r="AD214" s="309"/>
      <c r="AE214" s="309"/>
      <c r="AF214" s="309"/>
      <c r="AG214" s="309"/>
      <c r="AH214" s="309"/>
      <c r="AI214" s="309"/>
      <c r="AJ214" s="309"/>
      <c r="AK214" s="309"/>
      <c r="AL214" s="609">
        <v>1</v>
      </c>
    </row>
    <row r="215" spans="1:38" ht="21" customHeight="1" x14ac:dyDescent="0.25">
      <c r="A215" s="326"/>
      <c r="B215" s="336" t="s">
        <v>5076</v>
      </c>
      <c r="C215" s="335" t="s">
        <v>5033</v>
      </c>
      <c r="D215" s="334">
        <f>IF(OR(ISBLANK(C215),C215=""),"",IF(ISTEXT(C215),0,IF(C210=0,0,C215/C210)))</f>
        <v>0</v>
      </c>
      <c r="E215" s="338" t="str">
        <f>IF(OR(ISBLANK(C215),C215=""),"",IF(ISTEXT(C215),C215,IF(C210=0,0,C215/C210*F209)))</f>
        <v>libre</v>
      </c>
      <c r="F215" s="337" t="str">
        <f>IF(OR(ISBLANK(E215),E215=""),"",IF(ISTEXT(E215),E215,IF(E215=0,0,IF(ABS(E215-F209)&lt;0.0000001,"chaque repas",F209/E215))))</f>
        <v>libre</v>
      </c>
      <c r="G215" s="326"/>
      <c r="H215" s="326"/>
      <c r="I215" s="326"/>
      <c r="J215" s="326"/>
      <c r="K215" s="326"/>
      <c r="L215" s="326"/>
      <c r="M215" s="326"/>
      <c r="N215" s="326"/>
      <c r="O215" s="326"/>
      <c r="P215" s="326"/>
      <c r="Q215" s="326"/>
      <c r="R215" s="326"/>
      <c r="S215" s="326"/>
      <c r="T215" s="326"/>
      <c r="U215" s="326"/>
      <c r="V215" s="326"/>
      <c r="W215" s="326"/>
      <c r="X215" s="326"/>
      <c r="Y215" s="326"/>
      <c r="Z215" s="326"/>
      <c r="AA215" s="326"/>
      <c r="AB215" s="309"/>
      <c r="AC215" s="309"/>
      <c r="AD215" s="309"/>
      <c r="AE215" s="309"/>
      <c r="AF215" s="309"/>
      <c r="AG215" s="309"/>
      <c r="AH215" s="309"/>
      <c r="AI215" s="309"/>
      <c r="AJ215" s="309"/>
      <c r="AK215" s="309"/>
      <c r="AL215" s="609">
        <v>1</v>
      </c>
    </row>
    <row r="216" spans="1:38" ht="21" customHeight="1" x14ac:dyDescent="0.25">
      <c r="A216" s="326"/>
      <c r="B216" s="336" t="s">
        <v>5075</v>
      </c>
      <c r="C216" s="335">
        <v>10</v>
      </c>
      <c r="D216" s="334">
        <f>IF(OR(ISBLANK(C216),C216=""),"",IF(ISTEXT(C216),0,IF(C210=0,0,C216/C210)))</f>
        <v>0.5</v>
      </c>
      <c r="E216" s="333">
        <f>IF(OR(ISBLANK(C216),C216=""),"",IF(ISTEXT(C216),C216,IF(C210=0,0,C216/C210*F209)))</f>
        <v>72.5</v>
      </c>
      <c r="F216" s="332">
        <f>IF(OR(ISBLANK(E216),E216=""),"",IF(ISTEXT(E216),E216,IF(E216=0,0,IF(ABS(E216-F209)&lt;0.0000001,"chaque repas",F209/E216))))</f>
        <v>2</v>
      </c>
      <c r="G216" s="326"/>
      <c r="H216" s="326"/>
      <c r="I216" s="326"/>
      <c r="J216" s="326"/>
      <c r="K216" s="326"/>
      <c r="L216" s="326"/>
      <c r="M216" s="326"/>
      <c r="N216" s="326"/>
      <c r="O216" s="326"/>
      <c r="P216" s="326"/>
      <c r="Q216" s="326"/>
      <c r="R216" s="326"/>
      <c r="S216" s="326"/>
      <c r="T216" s="326"/>
      <c r="U216" s="326"/>
      <c r="V216" s="326"/>
      <c r="W216" s="326"/>
      <c r="X216" s="326"/>
      <c r="Y216" s="326"/>
      <c r="Z216" s="326"/>
      <c r="AA216" s="326"/>
      <c r="AB216" s="309"/>
      <c r="AC216" s="309"/>
      <c r="AD216" s="309"/>
      <c r="AE216" s="309"/>
      <c r="AF216" s="309"/>
      <c r="AG216" s="309"/>
      <c r="AH216" s="309"/>
      <c r="AI216" s="309"/>
      <c r="AJ216" s="309"/>
      <c r="AK216" s="309"/>
      <c r="AL216" s="609">
        <v>1</v>
      </c>
    </row>
    <row r="217" spans="1:38" ht="21" customHeight="1" thickBot="1" x14ac:dyDescent="0.3">
      <c r="A217" s="326"/>
      <c r="B217" s="331"/>
      <c r="C217" s="330"/>
      <c r="D217" s="329">
        <f>SUM(D212:D216)</f>
        <v>1.4</v>
      </c>
      <c r="E217" s="328">
        <f>F209/F210</f>
        <v>36.25</v>
      </c>
      <c r="F217" s="327" t="s">
        <v>5074</v>
      </c>
      <c r="G217" s="326"/>
      <c r="H217" s="326"/>
      <c r="I217" s="326"/>
      <c r="J217" s="326"/>
      <c r="K217" s="326"/>
      <c r="L217" s="326"/>
      <c r="M217" s="326"/>
      <c r="N217" s="326"/>
      <c r="O217" s="326"/>
      <c r="P217" s="326"/>
      <c r="Q217" s="326"/>
      <c r="R217" s="326"/>
      <c r="S217" s="326"/>
      <c r="T217" s="326"/>
      <c r="U217" s="326"/>
      <c r="V217" s="326"/>
      <c r="W217" s="326"/>
      <c r="X217" s="326"/>
      <c r="Y217" s="326"/>
      <c r="Z217" s="326"/>
      <c r="AA217" s="326"/>
      <c r="AB217" s="309"/>
      <c r="AC217" s="309"/>
      <c r="AD217" s="309"/>
      <c r="AE217" s="309"/>
      <c r="AF217" s="309"/>
      <c r="AG217" s="309"/>
      <c r="AH217" s="309"/>
      <c r="AI217" s="309"/>
      <c r="AJ217" s="309"/>
      <c r="AK217" s="309"/>
      <c r="AL217" s="609">
        <v>1</v>
      </c>
    </row>
    <row r="218" spans="1:38" s="307" customFormat="1" x14ac:dyDescent="0.25">
      <c r="A218" s="309"/>
      <c r="B218" s="309"/>
      <c r="C218" s="309"/>
      <c r="D218" s="309"/>
      <c r="E218" s="309"/>
      <c r="F218" s="309"/>
      <c r="G218" s="309"/>
      <c r="H218" s="309"/>
      <c r="I218" s="309"/>
      <c r="J218" s="309"/>
      <c r="K218" s="309"/>
      <c r="L218" s="309"/>
      <c r="M218" s="309"/>
      <c r="N218" s="309"/>
      <c r="O218" s="309"/>
      <c r="P218" s="309"/>
      <c r="Q218" s="309"/>
      <c r="R218" s="309"/>
      <c r="S218" s="309"/>
      <c r="T218" s="309"/>
      <c r="U218" s="309"/>
      <c r="V218" s="309"/>
      <c r="W218" s="309"/>
      <c r="X218" s="309"/>
      <c r="Y218" s="309"/>
      <c r="Z218" s="309"/>
      <c r="AA218" s="309"/>
      <c r="AB218" s="309"/>
      <c r="AC218" s="309"/>
      <c r="AD218" s="309"/>
      <c r="AE218" s="309"/>
      <c r="AF218" s="309"/>
      <c r="AG218" s="309"/>
      <c r="AH218" s="309"/>
      <c r="AI218" s="309"/>
      <c r="AJ218" s="309"/>
      <c r="AK218" s="309"/>
      <c r="AL218" s="609">
        <v>1</v>
      </c>
    </row>
    <row r="219" spans="1:38" s="307" customFormat="1" x14ac:dyDescent="0.25">
      <c r="A219" s="309"/>
      <c r="B219" s="309"/>
      <c r="C219" s="309"/>
      <c r="D219" s="309"/>
      <c r="E219" s="309"/>
      <c r="F219" s="309"/>
      <c r="G219" s="309"/>
      <c r="H219" s="309"/>
      <c r="I219" s="309"/>
      <c r="J219" s="309"/>
      <c r="K219" s="309"/>
      <c r="L219" s="309"/>
      <c r="M219" s="309"/>
      <c r="N219" s="309"/>
      <c r="O219" s="309"/>
      <c r="P219" s="309"/>
      <c r="Q219" s="309"/>
      <c r="R219" s="309"/>
      <c r="S219" s="309"/>
      <c r="T219" s="309"/>
      <c r="U219" s="309"/>
      <c r="V219" s="309"/>
      <c r="W219" s="309"/>
      <c r="X219" s="309"/>
      <c r="Y219" s="309"/>
      <c r="Z219" s="309"/>
      <c r="AA219" s="309"/>
      <c r="AB219" s="309"/>
      <c r="AC219" s="309"/>
      <c r="AD219" s="309"/>
      <c r="AE219" s="309"/>
      <c r="AF219" s="309"/>
      <c r="AH219" s="309"/>
      <c r="AI219" s="309"/>
      <c r="AJ219" s="309"/>
      <c r="AK219" s="309"/>
      <c r="AL219" s="609">
        <v>1</v>
      </c>
    </row>
    <row r="220" spans="1:38" s="307" customFormat="1" ht="15.95" customHeight="1" x14ac:dyDescent="0.25">
      <c r="A220" s="309"/>
      <c r="B220" s="1612" t="s">
        <v>5073</v>
      </c>
      <c r="C220" s="681"/>
      <c r="D220" s="681"/>
      <c r="E220" s="681"/>
      <c r="F220" s="681"/>
      <c r="G220" s="681"/>
      <c r="H220" s="681"/>
      <c r="I220" s="681"/>
      <c r="J220" s="681"/>
      <c r="K220" s="681"/>
      <c r="L220" s="681"/>
      <c r="M220" s="681"/>
      <c r="N220" s="681"/>
      <c r="O220" s="681"/>
      <c r="P220" s="681"/>
      <c r="Q220" s="681"/>
      <c r="R220" s="681"/>
      <c r="S220" s="682"/>
      <c r="T220" s="682"/>
      <c r="U220" s="682"/>
      <c r="V220" s="682"/>
      <c r="W220" s="682"/>
      <c r="X220" s="682"/>
      <c r="Y220" s="682"/>
      <c r="Z220" s="682"/>
      <c r="AA220" s="682"/>
      <c r="AB220" s="682"/>
      <c r="AC220" s="682"/>
      <c r="AD220" s="1615" t="s">
        <v>5072</v>
      </c>
      <c r="AE220" s="1616"/>
      <c r="AF220" s="309"/>
      <c r="AG220" s="325" t="s">
        <v>5071</v>
      </c>
      <c r="AH220" s="683"/>
      <c r="AI220" s="683"/>
      <c r="AJ220" s="684"/>
      <c r="AK220" s="309"/>
      <c r="AL220" s="609">
        <v>1</v>
      </c>
    </row>
    <row r="221" spans="1:38" s="307" customFormat="1" ht="15.95" customHeight="1" x14ac:dyDescent="0.25">
      <c r="A221" s="309"/>
      <c r="B221" s="1613"/>
      <c r="C221" s="1617" t="s">
        <v>5070</v>
      </c>
      <c r="D221" s="1617"/>
      <c r="E221" s="1617"/>
      <c r="F221" s="1617"/>
      <c r="G221" s="1619">
        <v>2</v>
      </c>
      <c r="H221" s="1619"/>
      <c r="I221" s="1621" t="s">
        <v>5046</v>
      </c>
      <c r="J221" s="1621"/>
      <c r="K221" s="1621"/>
      <c r="L221" s="1621"/>
      <c r="M221" s="1622">
        <v>125</v>
      </c>
      <c r="N221" s="1622"/>
      <c r="O221" s="1624" t="s">
        <v>5069</v>
      </c>
      <c r="P221" s="1624"/>
      <c r="Q221" s="1624"/>
      <c r="R221" s="1624"/>
      <c r="S221" s="1625">
        <f>G221*M221</f>
        <v>250</v>
      </c>
      <c r="T221" s="1625"/>
      <c r="U221" s="1515" t="s">
        <v>5242</v>
      </c>
      <c r="V221" s="1515"/>
      <c r="W221" s="1515"/>
      <c r="X221" s="1515"/>
      <c r="Y221" s="1515"/>
      <c r="Z221" s="1515"/>
      <c r="AA221" s="1515"/>
      <c r="AB221" s="1515"/>
      <c r="AC221" s="1516"/>
      <c r="AD221" s="1615"/>
      <c r="AE221" s="1616"/>
      <c r="AF221" s="309"/>
      <c r="AG221" s="317" t="s">
        <v>5068</v>
      </c>
      <c r="AH221" s="685"/>
      <c r="AI221" s="685"/>
      <c r="AJ221" s="686"/>
      <c r="AK221" s="309"/>
      <c r="AL221" s="609">
        <v>1</v>
      </c>
    </row>
    <row r="222" spans="1:38" s="307" customFormat="1" ht="15.95" customHeight="1" x14ac:dyDescent="0.25">
      <c r="A222" s="309"/>
      <c r="B222" s="1613"/>
      <c r="C222" s="1617"/>
      <c r="D222" s="1617"/>
      <c r="E222" s="1617"/>
      <c r="F222" s="1617"/>
      <c r="G222" s="1619"/>
      <c r="H222" s="1619"/>
      <c r="I222" s="1621"/>
      <c r="J222" s="1621"/>
      <c r="K222" s="1621"/>
      <c r="L222" s="1621"/>
      <c r="M222" s="1622"/>
      <c r="N222" s="1622"/>
      <c r="O222" s="1624"/>
      <c r="P222" s="1624"/>
      <c r="Q222" s="1624"/>
      <c r="R222" s="1624"/>
      <c r="S222" s="1625"/>
      <c r="T222" s="1625"/>
      <c r="U222" s="1515"/>
      <c r="V222" s="1515"/>
      <c r="W222" s="1515"/>
      <c r="X222" s="1515"/>
      <c r="Y222" s="1515"/>
      <c r="Z222" s="1515"/>
      <c r="AA222" s="1515"/>
      <c r="AB222" s="1515"/>
      <c r="AC222" s="1516"/>
      <c r="AD222" s="1615"/>
      <c r="AE222" s="1616"/>
      <c r="AF222" s="309"/>
      <c r="AG222" s="317" t="s">
        <v>5067</v>
      </c>
      <c r="AH222" s="685"/>
      <c r="AI222" s="685"/>
      <c r="AJ222" s="686"/>
      <c r="AK222" s="309"/>
      <c r="AL222" s="609">
        <v>1</v>
      </c>
    </row>
    <row r="223" spans="1:38" s="307" customFormat="1" ht="15.95" customHeight="1" x14ac:dyDescent="0.25">
      <c r="A223" s="309"/>
      <c r="B223" s="1614"/>
      <c r="C223" s="1618"/>
      <c r="D223" s="1618"/>
      <c r="E223" s="1618"/>
      <c r="F223" s="1618"/>
      <c r="G223" s="1620"/>
      <c r="H223" s="1620"/>
      <c r="I223" s="1618"/>
      <c r="J223" s="1618"/>
      <c r="K223" s="1618"/>
      <c r="L223" s="1618"/>
      <c r="M223" s="1623"/>
      <c r="N223" s="1623"/>
      <c r="O223" s="1618"/>
      <c r="P223" s="1618"/>
      <c r="Q223" s="1618"/>
      <c r="R223" s="1618"/>
      <c r="S223" s="1620"/>
      <c r="T223" s="1620"/>
      <c r="U223" s="1517">
        <v>20</v>
      </c>
      <c r="V223" s="1517">
        <v>20</v>
      </c>
      <c r="W223" s="1517">
        <v>20</v>
      </c>
      <c r="X223" s="1517">
        <v>20</v>
      </c>
      <c r="Y223" s="1517">
        <v>20</v>
      </c>
      <c r="Z223" s="1517">
        <v>24</v>
      </c>
      <c r="AA223" s="1518">
        <v>28</v>
      </c>
      <c r="AB223" s="1626">
        <v>28</v>
      </c>
      <c r="AC223" s="1627">
        <v>56</v>
      </c>
      <c r="AD223" s="1615"/>
      <c r="AE223" s="1616"/>
      <c r="AF223" s="309"/>
      <c r="AG223" s="317" t="s">
        <v>5066</v>
      </c>
      <c r="AH223" s="685"/>
      <c r="AI223" s="685"/>
      <c r="AJ223" s="686"/>
      <c r="AK223" s="309"/>
      <c r="AL223" s="609">
        <v>1</v>
      </c>
    </row>
    <row r="224" spans="1:38" s="307" customFormat="1" ht="15.95" customHeight="1" x14ac:dyDescent="0.25">
      <c r="A224" s="309"/>
      <c r="B224" s="1614" t="s">
        <v>66</v>
      </c>
      <c r="C224" s="1600" t="s">
        <v>5065</v>
      </c>
      <c r="D224" s="1600"/>
      <c r="E224" s="1600" t="s">
        <v>5064</v>
      </c>
      <c r="F224" s="1600"/>
      <c r="G224" s="1600" t="s">
        <v>5063</v>
      </c>
      <c r="H224" s="1600"/>
      <c r="I224" s="1600" t="s">
        <v>5062</v>
      </c>
      <c r="J224" s="1600"/>
      <c r="K224" s="1600" t="s">
        <v>5057</v>
      </c>
      <c r="L224" s="1600"/>
      <c r="M224" s="1600" t="s">
        <v>5056</v>
      </c>
      <c r="N224" s="1600"/>
      <c r="O224" s="1600" t="s">
        <v>5055</v>
      </c>
      <c r="P224" s="1600"/>
      <c r="Q224" s="1601" t="s">
        <v>5054</v>
      </c>
      <c r="R224" s="1602"/>
      <c r="S224" s="1601" t="s">
        <v>5061</v>
      </c>
      <c r="T224" s="1602"/>
      <c r="U224" s="687" t="s">
        <v>5060</v>
      </c>
      <c r="V224" s="687" t="s">
        <v>5059</v>
      </c>
      <c r="W224" s="687" t="s">
        <v>259</v>
      </c>
      <c r="X224" s="687" t="s">
        <v>5058</v>
      </c>
      <c r="Y224" s="688" t="s">
        <v>5057</v>
      </c>
      <c r="Z224" s="688" t="s">
        <v>5056</v>
      </c>
      <c r="AA224" s="687" t="s">
        <v>5055</v>
      </c>
      <c r="AB224" s="689" t="s">
        <v>5054</v>
      </c>
      <c r="AC224" s="690" t="s">
        <v>5053</v>
      </c>
      <c r="AD224" s="1615"/>
      <c r="AE224" s="1616"/>
      <c r="AF224" s="309"/>
      <c r="AG224" s="324">
        <v>10</v>
      </c>
      <c r="AH224" s="323">
        <v>8</v>
      </c>
      <c r="AI224" s="691">
        <v>8</v>
      </c>
      <c r="AJ224" s="686"/>
      <c r="AK224" s="309"/>
      <c r="AL224" s="609">
        <v>1</v>
      </c>
    </row>
    <row r="225" spans="1:38" s="307" customFormat="1" ht="15.95" customHeight="1" x14ac:dyDescent="0.25">
      <c r="A225" s="309"/>
      <c r="B225" s="692"/>
      <c r="C225" s="693" t="s">
        <v>5052</v>
      </c>
      <c r="D225" s="694" t="s">
        <v>5051</v>
      </c>
      <c r="E225" s="693" t="s">
        <v>5052</v>
      </c>
      <c r="F225" s="695" t="s">
        <v>5051</v>
      </c>
      <c r="G225" s="693" t="s">
        <v>5052</v>
      </c>
      <c r="H225" s="695" t="s">
        <v>5051</v>
      </c>
      <c r="I225" s="693" t="s">
        <v>5052</v>
      </c>
      <c r="J225" s="695" t="s">
        <v>5051</v>
      </c>
      <c r="K225" s="693" t="s">
        <v>5052</v>
      </c>
      <c r="L225" s="695" t="s">
        <v>5051</v>
      </c>
      <c r="M225" s="693" t="s">
        <v>5052</v>
      </c>
      <c r="N225" s="695" t="s">
        <v>5051</v>
      </c>
      <c r="O225" s="693" t="s">
        <v>5052</v>
      </c>
      <c r="P225" s="695" t="s">
        <v>5051</v>
      </c>
      <c r="Q225" s="693" t="s">
        <v>5052</v>
      </c>
      <c r="R225" s="695" t="s">
        <v>5051</v>
      </c>
      <c r="S225" s="693" t="s">
        <v>5052</v>
      </c>
      <c r="T225" s="695" t="s">
        <v>5051</v>
      </c>
      <c r="U225" s="687" t="s">
        <v>5050</v>
      </c>
      <c r="V225" s="687" t="s">
        <v>5050</v>
      </c>
      <c r="W225" s="687" t="s">
        <v>5050</v>
      </c>
      <c r="X225" s="687" t="s">
        <v>5050</v>
      </c>
      <c r="Y225" s="688" t="s">
        <v>5050</v>
      </c>
      <c r="Z225" s="688" t="s">
        <v>5050</v>
      </c>
      <c r="AA225" s="687" t="s">
        <v>5050</v>
      </c>
      <c r="AB225" s="689" t="s">
        <v>5050</v>
      </c>
      <c r="AC225" s="690" t="s">
        <v>5050</v>
      </c>
      <c r="AD225" s="322"/>
      <c r="AE225" s="322"/>
      <c r="AF225" s="309"/>
      <c r="AG225" s="321" t="s">
        <v>5049</v>
      </c>
      <c r="AH225" s="685"/>
      <c r="AI225" s="685"/>
      <c r="AJ225" s="686"/>
      <c r="AK225" s="309"/>
      <c r="AL225" s="609">
        <v>1</v>
      </c>
    </row>
    <row r="226" spans="1:38" s="307" customFormat="1" ht="18" customHeight="1" x14ac:dyDescent="0.25">
      <c r="A226" s="309"/>
      <c r="B226" s="1603" t="s">
        <v>5048</v>
      </c>
      <c r="C226" s="1519">
        <f>IF(ISBLANK(U226),"",IF(ISTEXT(U226),U226,IF(U223=0,"",ROUND(U226/U223*S221,1))))</f>
        <v>50</v>
      </c>
      <c r="D226" s="1521">
        <f>IF(ISBLANK(U226),"",IF(ISTEXT(U226),U226,IF(C226=0,"non servi",IF(ABS(C226-S221)&lt;0.0000001,"chaque repas",ROUND(S221/C226,1)))))</f>
        <v>5</v>
      </c>
      <c r="E226" s="1519" t="str">
        <f>IF(ISBLANK(V226),"",IF(ISTEXT(V226),V226,IF(V223=0,"",ROUND(V226/V223*S221,1))))</f>
        <v/>
      </c>
      <c r="F226" s="1521" t="str">
        <f>IF(ISBLANK(V226),"",IF(ISTEXT(V226),V226,IF(E226=0,"non servi",IF(ABS(E226-S221)&lt;0.0000001,"chaque repas",ROUND(S221/E226,1)))))</f>
        <v/>
      </c>
      <c r="G226" s="1519" t="str">
        <f>IF(ISBLANK(W226),"",IF(ISTEXT(W226),W226,IF(W223=0,"",ROUND(W226/W223*S221,1))))</f>
        <v/>
      </c>
      <c r="H226" s="1521" t="str">
        <f>IF(ISBLANK(W226),"",IF(ISTEXT(W226),W226,IF(G226=0,"non servi",IF(ABS(G226-S221)&lt;0.0000001,"chaque repas",ROUND(S221/G226,1)))))</f>
        <v/>
      </c>
      <c r="I226" s="1519">
        <f>IF(ISBLANK(X226),"",IF(ISTEXT(X226),X226,IF(X223=0,"",ROUND(X226/X223*S221,1))))</f>
        <v>12.5</v>
      </c>
      <c r="J226" s="1521">
        <f>IF(ISBLANK(X226),"",IF(ISTEXT(X226),X226,IF(I226=0,"non servi",IF(ABS(I226-S221)&lt;0.0000001,"chaque repas",ROUND(S221/I226,1)))))</f>
        <v>20</v>
      </c>
      <c r="K226" s="1519">
        <f>IF(ISBLANK(Y226),"",IF(ISTEXT(Y226),Y226,IF(Y223=0,"",ROUND(Y226/Y223*S221,1))))</f>
        <v>100</v>
      </c>
      <c r="L226" s="1521">
        <f>IF(ISBLANK(Y226),"",IF(ISTEXT(Y226),Y226,IF(K226=0,"non servi",IF(ABS(K226-S221)&lt;0.0000001,"chaque repas",ROUND(S221/K226,1)))))</f>
        <v>2.5</v>
      </c>
      <c r="M226" s="1519">
        <f>IF(ISBLANK(Z226),"",IF(ISTEXT(Z226),Z226,IF(Z223=0,"",ROUND(Z226/Z223*S221,1))))</f>
        <v>104.2</v>
      </c>
      <c r="N226" s="1521">
        <f>IF(ISBLANK(Z226),"",IF(ISTEXT(Z226),Z226,IF(M226=0,"non servi",IF(ABS(M226-S221)&lt;0.0000001,"chaque repas",ROUND(S221/M226,1)))))</f>
        <v>2.4</v>
      </c>
      <c r="O226" s="1519">
        <f>IF(ISBLANK(AA226),"",IF(ISTEXT(AA226),AA226,IF(AA223=0,"",ROUND(AA226/AA223*S221,1))))</f>
        <v>107.1</v>
      </c>
      <c r="P226" s="1521">
        <f>IF(ISBLANK(AA226),"",IF(ISTEXT(AA226),AA226,IF(O226=0,"non servi",IF(ABS(O226-S221)&lt;0.0000001,"chaque repas",ROUND(S221/O226,1)))))</f>
        <v>2.2999999999999998</v>
      </c>
      <c r="Q226" s="1519">
        <f>IF(ISBLANK(AB226),"",IF(ISTEXT(AB226),AB226,IF(AB223=0,"",ROUND(AB226/AB223*S221,1))))</f>
        <v>17.899999999999999</v>
      </c>
      <c r="R226" s="696">
        <f>IF(ISBLANK(AB226),"",IF(ISTEXT(AB226),AB226,IF(Q226=0,"non servi",IF(ABS(Q226-S221)&lt;0.0000001,"chaque repas",ROUND(S221/Q226,1)))))</f>
        <v>14</v>
      </c>
      <c r="S226" s="1523">
        <f>IF(ISBLANK(AC226),"",IF(ISTEXT(AC226),AC226,IF(AC223=0,"",ROUND(AC226/AC223*S221,1))))</f>
        <v>35.700000000000003</v>
      </c>
      <c r="T226" s="1525">
        <f>IF(ISBLANK(AC226),"",IF(ISTEXT(AC226),AC226,IF(S226=0,"non servi",IF(ABS(S226-S221)&lt;0.0000001,"chaque repas",ROUND(S221/S226,1)))))</f>
        <v>7</v>
      </c>
      <c r="U226" s="1599">
        <v>4</v>
      </c>
      <c r="V226" s="1599"/>
      <c r="W226" s="1599"/>
      <c r="X226" s="1531">
        <v>1</v>
      </c>
      <c r="Y226" s="1531">
        <v>8</v>
      </c>
      <c r="Z226" s="1529">
        <v>10</v>
      </c>
      <c r="AA226" s="1529">
        <v>12</v>
      </c>
      <c r="AB226" s="1529">
        <v>2</v>
      </c>
      <c r="AC226" s="1529">
        <v>8</v>
      </c>
      <c r="AD226" s="1589" t="s">
        <v>5047</v>
      </c>
      <c r="AE226" s="1590"/>
      <c r="AF226" s="309"/>
      <c r="AG226" s="320" t="s">
        <v>5046</v>
      </c>
      <c r="AH226" s="685"/>
      <c r="AI226" s="685"/>
      <c r="AJ226" s="686"/>
      <c r="AK226" s="309"/>
      <c r="AL226" s="609">
        <v>1</v>
      </c>
    </row>
    <row r="227" spans="1:38" s="307" customFormat="1" ht="18" customHeight="1" x14ac:dyDescent="0.25">
      <c r="A227" s="309"/>
      <c r="B227" s="1604" t="s">
        <v>5243</v>
      </c>
      <c r="C227" s="1520" t="str">
        <f t="shared" ref="C227:C235" si="9">IF(ISBLANK(U227),"",IF(ISTEXT(U227),U227,IF(U$48=0,"",ROUND(U227/U$48*$S$46,1))))</f>
        <v/>
      </c>
      <c r="D227" s="1522" t="e">
        <f t="shared" ref="D227:D235" si="10">IF(ISBLANK(U227),"",IF(ISTEXT(U227),U227,IF(C227=0,"non servi",IF(ABS(C227-$S$46)&lt;0.0000001,"chaque repas",ROUND($S$46/C227,1)))))</f>
        <v>#VALUE!</v>
      </c>
      <c r="E227" s="1520" t="str">
        <f t="shared" ref="E227:E235" si="11">IF(ISBLANK(V227),"",IF(ISTEXT(V227),V227,IF(V$48=0,"",ROUND(V227/V$48*$S$46,1))))</f>
        <v/>
      </c>
      <c r="F227" s="1522" t="str">
        <f t="shared" ref="F227:F235" si="12">IF(ISBLANK(V227),"",IF(ISTEXT(V227),V227,IF(E227=0,"non servi",IF(ABS(E227-$S$46)&lt;0.0000001,"chaque repas",ROUND($S$46/E227,1)))))</f>
        <v/>
      </c>
      <c r="G227" s="1520" t="str">
        <f t="shared" ref="G227:G235" si="13">IF(ISBLANK(W227),"",IF(ISTEXT(W227),W227,IF(W$48=0,"",ROUND(W227/W$48*$S$46,1))))</f>
        <v>selon capacité</v>
      </c>
      <c r="H227" s="1522" t="str">
        <f t="shared" ref="H227:H235" si="14">IF(ISBLANK(W227),"",IF(ISTEXT(W227),W227,IF(G227=0,"non servi",IF(ABS(G227-$S$46)&lt;0.0000001,"chaque repas",ROUND($S$46/G227,1)))))</f>
        <v>selon capacité</v>
      </c>
      <c r="I227" s="1520" t="str">
        <f t="shared" ref="I227:I235" si="15">IF(ISBLANK(X227),"",IF(ISTEXT(X227),X227,IF(X$48=0,"",ROUND(X227/X$48*$S$46,1))))</f>
        <v/>
      </c>
      <c r="J227" s="1522" t="e">
        <f t="shared" ref="J227:J235" si="16">IF(ISBLANK(X227),"",IF(ISTEXT(X227),X227,IF(I227=0,"non servi",IF(ABS(I227-$S$46)&lt;0.0000001,"chaque repas",ROUND($S$46/I227,1)))))</f>
        <v>#VALUE!</v>
      </c>
      <c r="K227" s="1520" t="str">
        <f t="shared" ref="K227:K235" si="17">IF(ISBLANK(Y227),"",IF(ISTEXT(Y227),Y227,IF(Y$48=0,"",ROUND(Y227/Y$48*$S$46,1))))</f>
        <v/>
      </c>
      <c r="L227" s="1522" t="e">
        <f t="shared" ref="L227:L235" si="18">IF(ISBLANK(Y227),"",IF(ISTEXT(Y227),Y227,IF(K227=0,"non servi",IF(ABS(K227-$S$46)&lt;0.0000001,"chaque repas",ROUND($S$46/K227,1)))))</f>
        <v>#VALUE!</v>
      </c>
      <c r="M227" s="1520" t="str">
        <f t="shared" ref="M227:M235" si="19">IF(ISBLANK(Z227),"",IF(ISTEXT(Z227),Z227,IF(Z$48=0,"",ROUND(Z227/Z$48*$S$46,1))))</f>
        <v/>
      </c>
      <c r="N227" s="1522" t="e">
        <f t="shared" ref="N227:N235" si="20">IF(ISBLANK(Z227),"",IF(ISTEXT(Z227),Z227,IF(M227=0,"non servi",IF(ABS(M227-$S$46)&lt;0.0000001,"chaque repas",ROUND($S$46/M227,1)))))</f>
        <v>#VALUE!</v>
      </c>
      <c r="O227" s="1520" t="str">
        <f t="shared" ref="O227:O235" si="21">IF(ISBLANK(AA227),"",IF(ISTEXT(AA227),AA227,IF(AA$48=0,"",ROUND(AA227/AA$48*$S$46,1))))</f>
        <v/>
      </c>
      <c r="P227" s="1522" t="e">
        <f t="shared" ref="P227:P235" si="22">IF(ISBLANK(AA227),"",IF(ISTEXT(AA227),AA227,IF(O227=0,"non servi",IF(ABS(O227-$S$46)&lt;0.0000001,"chaque repas",ROUND($S$46/O227,1)))))</f>
        <v>#VALUE!</v>
      </c>
      <c r="Q227" s="1520" t="str">
        <f t="shared" ref="Q227:Q235" si="23">IF(ISBLANK(AB227),"",IF(ISTEXT(AB227),AB227,IF(AB$48=0,"",ROUND(AB227/AB$48*$S$46,1))))</f>
        <v>libre</v>
      </c>
      <c r="R227" s="700" t="str">
        <f>IF(ISBLANK(AB227),"",IF(ISTEXT(AB227),AB227,IF(Q227=0,"non servi",IF(ABS(Q227-S221)&lt;0.0000001,"chaque repas",ROUND(S221/Q227,1)))))</f>
        <v>libre</v>
      </c>
      <c r="S227" s="1524" t="str">
        <f t="shared" ref="S227:S235" si="24">IF(ISBLANK(AC227),"",IF(ISTEXT(AC227),AC227,IF(AC$48=0,"",ROUND(AC227/AC$48*$S$46,1))))</f>
        <v/>
      </c>
      <c r="T227" s="1526" t="e">
        <f t="shared" ref="T227:T235" si="25">IF(ISBLANK(AC227),"",IF(ISTEXT(AC227),AC227,IF(S227=0,"non servi",IF(ABS(S227-$S$46)&lt;0.0000001,"chaque repas",ROUND($S$46/S227,1)))))</f>
        <v>#VALUE!</v>
      </c>
      <c r="U227" s="1588">
        <v>10</v>
      </c>
      <c r="V227" s="1588"/>
      <c r="W227" s="1588" t="s">
        <v>5045</v>
      </c>
      <c r="X227" s="1528">
        <v>8</v>
      </c>
      <c r="Y227" s="1528">
        <v>10</v>
      </c>
      <c r="Z227" s="1530">
        <v>12</v>
      </c>
      <c r="AA227" s="1530">
        <v>14</v>
      </c>
      <c r="AB227" s="1530" t="s">
        <v>5033</v>
      </c>
      <c r="AC227" s="1530">
        <v>28</v>
      </c>
      <c r="AD227" s="1591"/>
      <c r="AE227" s="1592"/>
      <c r="AF227" s="309"/>
      <c r="AG227" s="319" t="s">
        <v>5044</v>
      </c>
      <c r="AH227" s="685"/>
      <c r="AI227" s="685"/>
      <c r="AJ227" s="686"/>
      <c r="AK227" s="309"/>
      <c r="AL227" s="609">
        <v>1</v>
      </c>
    </row>
    <row r="228" spans="1:38" s="307" customFormat="1" ht="21" customHeight="1" x14ac:dyDescent="0.25">
      <c r="A228" s="309"/>
      <c r="B228" s="703" t="s">
        <v>5227</v>
      </c>
      <c r="C228" s="698">
        <f>IF(ISBLANK(U228),"",IF(ISTEXT(U228),U228,IF(U223=0,"",ROUND(U228/U223*S221,1))))</f>
        <v>50</v>
      </c>
      <c r="D228" s="699">
        <f>IF(ISBLANK(U228),"",IF(ISTEXT(U228),U228,IF(C228=0,"non servi",IF(ABS(C228-S221)&lt;0.0000001,"chaque repas",ROUND(S221/C228,1)))))</f>
        <v>5</v>
      </c>
      <c r="E228" s="698" t="str">
        <f>IF(ISBLANK(V228),"",IF(ISTEXT(V228),V228,IF(V223=0,"",ROUND(V228/V223*S221,1))))</f>
        <v/>
      </c>
      <c r="F228" s="699" t="str">
        <f>IF(ISBLANK(V228),"",IF(ISTEXT(V228),V228,IF(E228=0,"non servi",IF(ABS(E228-S221)&lt;0.0000001,"chaque repas",ROUND(S221/E228,1)))))</f>
        <v/>
      </c>
      <c r="G228" s="698" t="str">
        <f>IF(ISBLANK(W228),"",IF(ISTEXT(W228),W228,IF(W223=0,"",ROUND(W228/W223*S221,1))))</f>
        <v/>
      </c>
      <c r="H228" s="699" t="str">
        <f>IF(ISBLANK(W228),"",IF(ISTEXT(W228),W228,IF(G228=0,"non servi",IF(ABS(G228-S221)&lt;0.0000001,"chaque repas",ROUND(S221/G228,1)))))</f>
        <v/>
      </c>
      <c r="I228" s="698">
        <f>IF(ISBLANK(X228),"",IF(ISTEXT(X228),X228,IF(X223=0,"",ROUND(X228/X223*S221,1))))</f>
        <v>25</v>
      </c>
      <c r="J228" s="699">
        <f>IF(ISBLANK(X228),"",IF(ISTEXT(X228),X228,IF(I228=0,"non servi",IF(ABS(I228-S221)&lt;0.0000001,"chaque repas",ROUND(S221/I228,1)))))</f>
        <v>10</v>
      </c>
      <c r="K228" s="698">
        <f>IF(ISBLANK(Y228),"",IF(ISTEXT(Y228),Y228,IF(Y223=0,"",ROUND(Y228/Y223*S221,1))))</f>
        <v>50</v>
      </c>
      <c r="L228" s="699">
        <f>IF(ISBLANK(Y228),"",IF(ISTEXT(Y228),Y228,IF(K228=0,"non servi",IF(ABS(K228-S221)&lt;0.0000001,"chaque repas",ROUND(S221/K228,1)))))</f>
        <v>5</v>
      </c>
      <c r="M228" s="698">
        <f>IF(ISBLANK(Z228),"",IF(ISTEXT(Z228),Z228,IF(Z223=0,"",ROUND(Z228/Z223*S221,1))))</f>
        <v>52.1</v>
      </c>
      <c r="N228" s="699">
        <f>IF(ISBLANK(Z228),"",IF(ISTEXT(Z228),Z228,IF(M228=0,"non servi",IF(ABS(M228-S221)&lt;0.0000001,"chaque repas",ROUND(S221/M228,1)))))</f>
        <v>4.8</v>
      </c>
      <c r="O228" s="698">
        <f>IF(ISBLANK(AA228),"",IF(ISTEXT(AA228),AA228,IF(AA223=0,"",ROUND(AA228/AA223*S221,1))))</f>
        <v>53.6</v>
      </c>
      <c r="P228" s="699">
        <f>IF(ISBLANK(AA228),"",IF(ISTEXT(AA228),AA228,IF(O228=0,"non servi",IF(ABS(O228-S221)&lt;0.0000001,"chaque repas",ROUND(S221/O228,1)))))</f>
        <v>4.7</v>
      </c>
      <c r="Q228" s="698">
        <f>IF(ISBLANK(AB228),"",IF(ISTEXT(AB228),AB228,IF(AB223=0,"",ROUND(AB228/AB223*S221,1))))</f>
        <v>35.700000000000003</v>
      </c>
      <c r="R228" s="700">
        <f>IF(ISBLANK(AB228),"",IF(ISTEXT(AB228),AB228,IF(Q228=0,"non servi",IF(ABS(Q228-S221)&lt;0.0000001,"chaque repas",ROUND(S221/Q228,1)))))</f>
        <v>7</v>
      </c>
      <c r="S228" s="701">
        <f>IF(ISBLANK(AC228),"",IF(ISTEXT(AC228),AC228,IF(AC223=0,"",ROUND(AC228/AC223*S221,1))))</f>
        <v>53.6</v>
      </c>
      <c r="T228" s="700">
        <f>IF(ISBLANK(AC228),"",IF(ISTEXT(AC228),AC228,IF(S228=0,"non servi",IF(ABS(S228-S221)&lt;0.0000001,"chaque repas",ROUND(S221/S228,1)))))</f>
        <v>4.7</v>
      </c>
      <c r="U228" s="602">
        <v>4</v>
      </c>
      <c r="V228" s="602"/>
      <c r="W228" s="602"/>
      <c r="X228" s="602">
        <v>2</v>
      </c>
      <c r="Y228" s="602">
        <v>4</v>
      </c>
      <c r="Z228" s="704">
        <v>5</v>
      </c>
      <c r="AA228" s="704">
        <v>6</v>
      </c>
      <c r="AB228" s="704">
        <v>4</v>
      </c>
      <c r="AC228" s="704">
        <v>12</v>
      </c>
      <c r="AD228" s="1591"/>
      <c r="AE228" s="1592"/>
      <c r="AF228" s="309"/>
      <c r="AG228" s="319" t="s">
        <v>5043</v>
      </c>
      <c r="AH228" s="685"/>
      <c r="AI228" s="685"/>
      <c r="AJ228" s="686"/>
      <c r="AK228" s="309"/>
      <c r="AL228" s="609">
        <v>1</v>
      </c>
    </row>
    <row r="229" spans="1:38" s="307" customFormat="1" ht="21" customHeight="1" x14ac:dyDescent="0.25">
      <c r="A229" s="309"/>
      <c r="B229" s="703" t="s">
        <v>5228</v>
      </c>
      <c r="C229" s="698">
        <f>IF(ISBLANK(U229),"",IF(ISTEXT(U229),U229,IF(U223=0,"",ROUND(U229/U223*S221,1))))</f>
        <v>25</v>
      </c>
      <c r="D229" s="699">
        <f>IF(ISBLANK(U229),"",IF(ISTEXT(U229),U229,IF(C229=0,"non servi",IF(ABS(C229-S221)&lt;0.0000001,"chaque repas",ROUND(S221/C229,1)))))</f>
        <v>10</v>
      </c>
      <c r="E229" s="698" t="str">
        <f>IF(ISBLANK(V229),"",IF(ISTEXT(V229),V229,IF(V223=0,"",ROUND(V229/V223*S221,1))))</f>
        <v/>
      </c>
      <c r="F229" s="699" t="str">
        <f>IF(ISBLANK(V229),"",IF(ISTEXT(V229),V229,IF(E229=0,"non servi",IF(ABS(E229-S221)&lt;0.0000001,"chaque repas",ROUND(S221/E229,1)))))</f>
        <v/>
      </c>
      <c r="G229" s="698" t="str">
        <f>IF(ISBLANK(W229),"",IF(ISTEXT(W229),W229,IF(W223=0,"",ROUND(W229/W223*S221,1))))</f>
        <v/>
      </c>
      <c r="H229" s="699" t="str">
        <f>IF(ISBLANK(W229),"",IF(ISTEXT(W229),W229,IF(G229=0,"non servi",IF(ABS(G229-S221)&lt;0.0000001,"chaque repas",ROUND(S221/G229,1)))))</f>
        <v/>
      </c>
      <c r="I229" s="698" t="str">
        <f>IF(ISBLANK(X229),"",IF(ISTEXT(X229),X229,IF(X223=0,"",ROUND(X229/X223*S221,1))))</f>
        <v/>
      </c>
      <c r="J229" s="699" t="str">
        <f>IF(ISBLANK(X229),"",IF(ISTEXT(X229),X229,IF(I229=0,"non servi",IF(ABS(I229-S221)&lt;0.0000001,"chaque repas",ROUND(S221/I229,1)))))</f>
        <v/>
      </c>
      <c r="K229" s="698">
        <f>IF(ISBLANK(Y229),"",IF(ISTEXT(Y229),Y229,IF(Y223=0,"",ROUND(Y229/Y223*S221,1))))</f>
        <v>25</v>
      </c>
      <c r="L229" s="699">
        <f>IF(ISBLANK(Y229),"",IF(ISTEXT(Y229),Y229,IF(K229=0,"non servi",IF(ABS(K229-S221)&lt;0.0000001,"chaque repas",ROUND(S221/K229,1)))))</f>
        <v>10</v>
      </c>
      <c r="M229" s="698">
        <f>IF(ISBLANK(Z229),"",IF(ISTEXT(Z229),Z229,IF(Z223=0,"",ROUND(Z229/Z223*S221,1))))</f>
        <v>20.8</v>
      </c>
      <c r="N229" s="699">
        <f>IF(ISBLANK(Z229),"",IF(ISTEXT(Z229),Z229,IF(M229=0,"non servi",IF(ABS(M229-S221)&lt;0.0000001,"chaque repas",ROUND(S221/M229,1)))))</f>
        <v>12</v>
      </c>
      <c r="O229" s="698">
        <f>IF(ISBLANK(AA229),"",IF(ISTEXT(AA229),AA229,IF(AA223=0,"",ROUND(AA229/AA223*S221,1))))</f>
        <v>26.8</v>
      </c>
      <c r="P229" s="699">
        <f>IF(ISBLANK(AA229),"",IF(ISTEXT(AA229),AA229,IF(O229=0,"non servi",IF(ABS(O229-S221)&lt;0.0000001,"chaque repas",ROUND(S221/O229,1)))))</f>
        <v>9.3000000000000007</v>
      </c>
      <c r="Q229" s="698">
        <f>IF(ISBLANK(AB229),"",IF(ISTEXT(AB229),AB229,IF(AB223=0,"",ROUND(AB229/AB223*S221,1))))</f>
        <v>53.6</v>
      </c>
      <c r="R229" s="700">
        <f>IF(ISBLANK(AB229),"",IF(ISTEXT(AB229),AB229,IF(Q229=0,"non servi",IF(ABS(Q229-S221)&lt;0.0000001,"chaque repas",ROUND(S221/Q229,1)))))</f>
        <v>4.7</v>
      </c>
      <c r="S229" s="701">
        <f>IF(ISBLANK(AC229),"",IF(ISTEXT(AC229),AC229,IF(AC223=0,"",ROUND(AC229/AC223*S221,1))))</f>
        <v>35.700000000000003</v>
      </c>
      <c r="T229" s="700">
        <f>IF(ISBLANK(AC229),"",IF(ISTEXT(AC229),AC229,IF(S229=0,"non servi",IF(ABS(S229-S221)&lt;0.0000001,"chaque repas",ROUND(S221/S229,1)))))</f>
        <v>7</v>
      </c>
      <c r="U229" s="705">
        <v>2</v>
      </c>
      <c r="V229" s="705"/>
      <c r="W229" s="705"/>
      <c r="X229" s="705"/>
      <c r="Y229" s="705">
        <v>2</v>
      </c>
      <c r="Z229" s="706">
        <v>2</v>
      </c>
      <c r="AA229" s="706">
        <v>3</v>
      </c>
      <c r="AB229" s="706">
        <v>6</v>
      </c>
      <c r="AC229" s="706">
        <v>8</v>
      </c>
      <c r="AD229" s="1591"/>
      <c r="AE229" s="1592"/>
      <c r="AF229" s="309"/>
      <c r="AG229" s="319" t="s">
        <v>5042</v>
      </c>
      <c r="AH229" s="685"/>
      <c r="AI229" s="685"/>
      <c r="AJ229" s="686"/>
      <c r="AK229" s="309"/>
      <c r="AL229" s="609">
        <v>1</v>
      </c>
    </row>
    <row r="230" spans="1:38" s="307" customFormat="1" ht="21" customHeight="1" x14ac:dyDescent="0.25">
      <c r="A230" s="309"/>
      <c r="B230" s="707" t="s">
        <v>5244</v>
      </c>
      <c r="C230" s="708">
        <f>IF(ISBLANK(U230),"",IF(ISTEXT(U230),U230,IF(U223=0,"",ROUND(U230/U223*S221,1))))</f>
        <v>50</v>
      </c>
      <c r="D230" s="709">
        <f>IF(ISBLANK(U230),"",IF(ISTEXT(U230),U230,IF(C230=0,"non servi",IF(ABS(C230-S221)&lt;0.0000001,"chaque repas",ROUND(S221/C230,1)))))</f>
        <v>5</v>
      </c>
      <c r="E230" s="710" t="str">
        <f>IF(ISBLANK(V230),"",IF(ISTEXT(V230),V230,IF(V223=0,"",ROUND(V230/V223*S221,1))))</f>
        <v/>
      </c>
      <c r="F230" s="709" t="str">
        <f>IF(ISBLANK(V230),"",IF(ISTEXT(V230),V230,IF(E230=0,"non servi",IF(ABS(E230-S221)&lt;0.0000001,"chaque repas",ROUND(S221/E230,1)))))</f>
        <v/>
      </c>
      <c r="G230" s="710" t="str">
        <f>IF(ISBLANK(W230),"",IF(ISTEXT(W230),W230,IF(W223=0,"",ROUND(W230/W223*S221,1))))</f>
        <v/>
      </c>
      <c r="H230" s="709" t="str">
        <f>IF(ISBLANK(W230),"",IF(ISTEXT(W230),W230,IF(G230=0,"non servi",IF(ABS(G230-S221)&lt;0.0000001,"chaque repas",ROUND(S221/G230,1)))))</f>
        <v/>
      </c>
      <c r="I230" s="710" t="str">
        <f>IF(ISBLANK(X230),"",IF(ISTEXT(X230),X230,IF(X223=0,"",ROUND(X230/X223*S221,1))))</f>
        <v/>
      </c>
      <c r="J230" s="709" t="str">
        <f>IF(ISBLANK(X230),"",IF(ISTEXT(X230),X230,IF(I230=0,"non servi",IF(ABS(I230-S221)&lt;0.0000001,"chaque repas",ROUND(S221/I230,1)))))</f>
        <v/>
      </c>
      <c r="K230" s="710">
        <f>IF(ISBLANK(Y230),"",IF(ISTEXT(Y230),Y230,IF(Y223=0,"",ROUND(Y230/Y223*S221,1))))</f>
        <v>50</v>
      </c>
      <c r="L230" s="709">
        <f>IF(ISBLANK(Y230),"",IF(ISTEXT(Y230),Y230,IF(K230=0,"non servi",IF(ABS(K230-S221)&lt;0.0000001,"chaque repas",ROUND(S221/K230,1)))))</f>
        <v>5</v>
      </c>
      <c r="M230" s="710">
        <f>IF(ISBLANK(Z230),"",IF(ISTEXT(Z230),Z230,IF(Z223=0,"",ROUND(Z230/Z223*S221,1))))</f>
        <v>52.1</v>
      </c>
      <c r="N230" s="709">
        <f>IF(ISBLANK(Z230),"",IF(ISTEXT(Z230),Z230,IF(M230=0,"non servi",IF(ABS(M230-S221)&lt;0.0000001,"chaque repas",ROUND(S221/M230,1)))))</f>
        <v>4.8</v>
      </c>
      <c r="O230" s="711">
        <f>IF(ISBLANK(AA230),"",IF(ISTEXT(AA230),AA230,IF(AA223=0,"",ROUND(AA230/AA223*S221,1))))</f>
        <v>44.6</v>
      </c>
      <c r="P230" s="709">
        <f>IF(ISBLANK(AA230),"",IF(ISTEXT(AA230),AA230,IF(O230=0,"non servi",IF(ABS(O230-S221)&lt;0.0000001,"chaque repas",ROUND(S221/O230,1)))))</f>
        <v>5.6</v>
      </c>
      <c r="Q230" s="710">
        <f>IF(ISBLANK(AB230),"",IF(ISTEXT(AB230),AB230,IF(AB223=0,"",ROUND(AB230/AB223*S221,1))))</f>
        <v>26.8</v>
      </c>
      <c r="R230" s="712">
        <f>IF(ISBLANK(AB230),"",IF(ISTEXT(AB230),AB230,IF(Q230=0,"non servi",IF(ABS(Q230-S221)&lt;0.0000001,"chaque repas",ROUND(S221/Q230,1)))))</f>
        <v>9.3000000000000007</v>
      </c>
      <c r="S230" s="710">
        <f>IF(ISBLANK(AC230),"",IF(ISTEXT(AC230),AC230,IF(AC223=0,"",ROUND(AC230/AC223*S221,1))))</f>
        <v>53.6</v>
      </c>
      <c r="T230" s="712">
        <f>IF(ISBLANK(AC230),"",IF(ISTEXT(AC230),AC230,IF(S230=0,"non servi",IF(ABS(S230-S221)&lt;0.0000001,"chaque repas",ROUND(S221/S230,1)))))</f>
        <v>4.7</v>
      </c>
      <c r="U230" s="702">
        <v>4</v>
      </c>
      <c r="V230" s="702"/>
      <c r="W230" s="702"/>
      <c r="X230" s="702"/>
      <c r="Y230" s="702">
        <v>4</v>
      </c>
      <c r="Z230" s="713">
        <v>5</v>
      </c>
      <c r="AA230" s="600">
        <v>5</v>
      </c>
      <c r="AB230" s="713">
        <v>3</v>
      </c>
      <c r="AC230" s="601">
        <v>12</v>
      </c>
      <c r="AD230" s="1591"/>
      <c r="AE230" s="1592"/>
      <c r="AF230" s="309"/>
      <c r="AG230" s="319" t="s">
        <v>5041</v>
      </c>
      <c r="AH230" s="685"/>
      <c r="AI230" s="685"/>
      <c r="AJ230" s="686"/>
      <c r="AK230" s="309"/>
      <c r="AL230" s="609">
        <v>1</v>
      </c>
    </row>
    <row r="231" spans="1:38" s="307" customFormat="1" ht="21" customHeight="1" x14ac:dyDescent="0.25">
      <c r="A231" s="309"/>
      <c r="B231" s="707" t="s">
        <v>5235</v>
      </c>
      <c r="C231" s="1595">
        <f>IF(ISBLANK(U231),"",IF(ISTEXT(U231),U231,IF(U223=0,"",ROUND(U231/U223*S221,1))))</f>
        <v>50</v>
      </c>
      <c r="D231" s="1596">
        <f>IF(ISBLANK(U231),"",IF(ISTEXT(U231),U231,IF(C231=0,"non servi",IF(ABS(C231-S221)&lt;0.0000001,"chaque repas",ROUND(S221/C231,1)))))</f>
        <v>5</v>
      </c>
      <c r="E231" s="1597">
        <f>IF(ISBLANK(V231),"",IF(ISTEXT(V231),V231,IF(V223=0,"",ROUND(V231/V223*S221,1))))</f>
        <v>50</v>
      </c>
      <c r="F231" s="1596">
        <f>IF(ISBLANK(V231),"",IF(ISTEXT(V231),V231,IF(E231=0,"non servi",IF(ABS(E231-S221)&lt;0.0000001,"chaque repas",ROUND(S221/E231,1)))))</f>
        <v>5</v>
      </c>
      <c r="G231" s="1597">
        <f>IF(ISBLANK(W231),"",IF(ISTEXT(W231),W231,IF(W223=0,"",ROUND(W231/W223*S221,1))))</f>
        <v>50</v>
      </c>
      <c r="H231" s="1596">
        <f>IF(ISBLANK(W231),"",IF(ISTEXT(W231),W231,IF(G231=0,"non servi",IF(ABS(G231-S221)&lt;0.0000001,"chaque repas",ROUND(S221/G231,1)))))</f>
        <v>5</v>
      </c>
      <c r="I231" s="1597">
        <f>IF(ISBLANK(X231),"",IF(ISTEXT(X231),X231,IF(X223=0,"",ROUND(X231/X223*S221,1))))</f>
        <v>50</v>
      </c>
      <c r="J231" s="1596">
        <f>IF(ISBLANK(X231),"",IF(ISTEXT(X231),X231,IF(I231=0,"non servi",IF(ABS(I231-S221)&lt;0.0000001,"chaque repas",ROUND(S221/I231,1)))))</f>
        <v>5</v>
      </c>
      <c r="K231" s="1597">
        <f>IF(ISBLANK(Y231),"",IF(ISTEXT(Y231),Y231,IF(Y223=0,"",ROUND(Y231/Y223*S221,1))))</f>
        <v>50</v>
      </c>
      <c r="L231" s="1596">
        <f>IF(ISBLANK(Y231),"",IF(ISTEXT(Y231),Y231,IF(K231=0,"non servi",IF(ABS(K231-S221)&lt;0.0000001,"chaque repas",ROUND(S221/K231,1)))))</f>
        <v>5</v>
      </c>
      <c r="M231" s="1597">
        <f>IF(ISBLANK(Z231),"",IF(ISTEXT(Z231),Z231,IF(Z223=0,"",ROUND(Z231/Z223*S221,1))))</f>
        <v>52.1</v>
      </c>
      <c r="N231" s="1596">
        <f>IF(ISBLANK(Z231),"",IF(ISTEXT(Z231),Z231,IF(M231=0,"non servi",IF(ABS(M231-S221)&lt;0.0000001,"chaque repas",ROUND(S221/M231,1)))))</f>
        <v>4.8</v>
      </c>
      <c r="O231" s="1598">
        <f>IF(ISBLANK(AA231),"",IF(ISTEXT(AA231),AA231,IF(AA223=0,"",ROUND(AA231/AA223*S221,1))))</f>
        <v>71.400000000000006</v>
      </c>
      <c r="P231" s="1596">
        <f>IF(ISBLANK(AA231),"",IF(ISTEXT(AA231),AA231,IF(O231=0,"non servi",IF(ABS(O231-S221)&lt;0.0000001,"chaque repas",ROUND(S221/O231,1)))))</f>
        <v>3.5</v>
      </c>
      <c r="Q231" s="1597" t="str">
        <f>IF(ISBLANK(AB231),"",IF(ISTEXT(AB231),AB231,IF(AB223=0,"",ROUND(AB231/AB223*S221,1))))</f>
        <v>libre</v>
      </c>
      <c r="R231" s="1510" t="str">
        <f>IF(ISBLANK(AB231),"",IF(ISTEXT(AB231),AB231,IF(Q231=0,"non servi",IF(ABS(Q231-S221)&lt;0.0000001,"chaque repas",ROUND(S221/Q231,1)))))</f>
        <v>libre</v>
      </c>
      <c r="S231" s="1511">
        <f>IF(ISBLANK(AC231),"",IF(ISTEXT(AC231),AC231,IF(AC223=0,"",ROUND(AC231/AC223*S221,1))))</f>
        <v>35.700000000000003</v>
      </c>
      <c r="T231" s="1510">
        <f>IF(ISBLANK(AC231),"",IF(ISTEXT(AC231),AC231,IF(S231=0,"non servi",IF(ABS(S231-S221)&lt;0.0000001,"chaque repas",ROUND(S221/S231,1)))))</f>
        <v>7</v>
      </c>
      <c r="U231" s="1529">
        <v>4</v>
      </c>
      <c r="V231" s="1529">
        <v>4</v>
      </c>
      <c r="W231" s="1531">
        <v>4</v>
      </c>
      <c r="X231" s="1529">
        <v>4</v>
      </c>
      <c r="Y231" s="1531">
        <v>4</v>
      </c>
      <c r="Z231" s="1531">
        <v>5</v>
      </c>
      <c r="AA231" s="1531">
        <v>8</v>
      </c>
      <c r="AB231" s="1531" t="s">
        <v>5033</v>
      </c>
      <c r="AC231" s="1531">
        <v>8</v>
      </c>
      <c r="AD231" s="1591"/>
      <c r="AE231" s="1592"/>
      <c r="AF231" s="309"/>
      <c r="AG231" s="318">
        <v>3.5</v>
      </c>
      <c r="AH231" s="317" t="s">
        <v>5040</v>
      </c>
      <c r="AI231" s="685"/>
      <c r="AJ231" s="686"/>
      <c r="AK231" s="309"/>
      <c r="AL231" s="609">
        <v>1</v>
      </c>
    </row>
    <row r="232" spans="1:38" s="307" customFormat="1" ht="21" customHeight="1" x14ac:dyDescent="0.25">
      <c r="A232" s="309"/>
      <c r="B232" s="714" t="s">
        <v>5236</v>
      </c>
      <c r="C232" s="1595" t="str">
        <f t="shared" si="9"/>
        <v/>
      </c>
      <c r="D232" s="1596" t="e">
        <f t="shared" si="10"/>
        <v>#VALUE!</v>
      </c>
      <c r="E232" s="1597" t="str">
        <f t="shared" si="11"/>
        <v/>
      </c>
      <c r="F232" s="1596" t="str">
        <f t="shared" si="12"/>
        <v/>
      </c>
      <c r="G232" s="1597" t="str">
        <f t="shared" si="13"/>
        <v/>
      </c>
      <c r="H232" s="1596" t="str">
        <f t="shared" si="14"/>
        <v/>
      </c>
      <c r="I232" s="1597" t="str">
        <f t="shared" si="15"/>
        <v/>
      </c>
      <c r="J232" s="1596" t="str">
        <f t="shared" si="16"/>
        <v/>
      </c>
      <c r="K232" s="1597" t="str">
        <f t="shared" si="17"/>
        <v/>
      </c>
      <c r="L232" s="1596" t="e">
        <f t="shared" si="18"/>
        <v>#VALUE!</v>
      </c>
      <c r="M232" s="1597" t="str">
        <f t="shared" si="19"/>
        <v/>
      </c>
      <c r="N232" s="1596" t="e">
        <f t="shared" si="20"/>
        <v>#VALUE!</v>
      </c>
      <c r="O232" s="1598" t="str">
        <f t="shared" si="21"/>
        <v/>
      </c>
      <c r="P232" s="1596" t="e">
        <f t="shared" si="22"/>
        <v>#VALUE!</v>
      </c>
      <c r="Q232" s="1597" t="str">
        <f t="shared" si="23"/>
        <v/>
      </c>
      <c r="R232" s="1510" t="e">
        <f t="shared" ref="R232" si="26">IF(ISBLANK(AB232),"",IF(ISTEXT(AB232),AB232,IF(Q232=0,"non servi",IF(ABS(Q232-$S$46)&lt;0.0000001,"chaque repas",ROUND($S$46/Q232,1)))))</f>
        <v>#VALUE!</v>
      </c>
      <c r="S232" s="1511" t="str">
        <f t="shared" si="24"/>
        <v/>
      </c>
      <c r="T232" s="1510" t="e">
        <f t="shared" si="25"/>
        <v>#VALUE!</v>
      </c>
      <c r="U232" s="1530">
        <v>3</v>
      </c>
      <c r="V232" s="1530"/>
      <c r="W232" s="1528"/>
      <c r="X232" s="1530"/>
      <c r="Y232" s="1528">
        <v>2</v>
      </c>
      <c r="Z232" s="1528">
        <v>2</v>
      </c>
      <c r="AA232" s="1528">
        <v>3</v>
      </c>
      <c r="AB232" s="1528">
        <v>8</v>
      </c>
      <c r="AC232" s="1528">
        <v>12</v>
      </c>
      <c r="AD232" s="1591"/>
      <c r="AE232" s="1592"/>
      <c r="AF232" s="309"/>
      <c r="AG232" s="715" t="s">
        <v>5039</v>
      </c>
      <c r="AH232" s="685"/>
      <c r="AI232" s="685"/>
      <c r="AJ232" s="686"/>
      <c r="AK232" s="309"/>
      <c r="AL232" s="609">
        <v>1</v>
      </c>
    </row>
    <row r="233" spans="1:38" s="307" customFormat="1" ht="21" customHeight="1" x14ac:dyDescent="0.25">
      <c r="A233" s="309"/>
      <c r="B233" s="716" t="s">
        <v>5222</v>
      </c>
      <c r="C233" s="708">
        <f>IF(ISBLANK(U233),"",IF(ISTEXT(U233),U233,IF(U223=0,"",ROUND(U233/U223*S221,1))))</f>
        <v>125</v>
      </c>
      <c r="D233" s="709">
        <f>IF(ISBLANK(U233),"",IF(ISTEXT(U233),U233,IF(C233=0,"non servi",IF(ABS(C233-S221)&lt;0.0000001,"chaque repas",ROUND(S221/C233,1)))))</f>
        <v>2</v>
      </c>
      <c r="E233" s="710">
        <f>IF(ISBLANK(V233),"",IF(ISTEXT(V233),V233,IF(V223=0,"",ROUND(V233/V223*S221,1))))</f>
        <v>250</v>
      </c>
      <c r="F233" s="709" t="str">
        <f>IF(ISBLANK(V233),"",IF(ISTEXT(V233),V233,IF(E233=0,"non servi",IF(ABS(E233-S221)&lt;0.0000001,"chaque repas",ROUND(S221/E233,1)))))</f>
        <v>chaque repas</v>
      </c>
      <c r="G233" s="710">
        <f>IF(ISBLANK(W233),"",IF(ISTEXT(W233),W233,IF(W223=0,"",ROUND(W233/W223*S221,1))))</f>
        <v>250</v>
      </c>
      <c r="H233" s="709" t="str">
        <f>IF(ISBLANK(W233),"",IF(ISTEXT(W233),W233,IF(G233=0,"non servi",IF(ABS(G233-S221)&lt;0.0000001,"chaque repas",ROUND(S221/G233,1)))))</f>
        <v>chaque repas</v>
      </c>
      <c r="I233" s="710">
        <f>IF(ISBLANK(X233),"",IF(ISTEXT(X233),X233,IF(X223=0,"",ROUND(X233/X223*S221,1))))</f>
        <v>125</v>
      </c>
      <c r="J233" s="709">
        <f>IF(ISBLANK(X233),"",IF(ISTEXT(X233),X233,IF(I233=0,"non servi",IF(ABS(I233-S221)&lt;0.0000001,"chaque repas",ROUND(S221/I233,1)))))</f>
        <v>2</v>
      </c>
      <c r="K233" s="710">
        <f>IF(ISBLANK(Y233),"",IF(ISTEXT(Y233),Y233,IF(Y223=0,"",ROUND(Y233/Y223*S221,1))))</f>
        <v>125</v>
      </c>
      <c r="L233" s="709">
        <f>IF(ISBLANK(Y233),"",IF(ISTEXT(Y233),Y233,IF(K233=0,"non servi",IF(ABS(K233-S221)&lt;0.0000001,"chaque repas",ROUND(S221/K233,1)))))</f>
        <v>2</v>
      </c>
      <c r="M233" s="710">
        <f>IF(ISBLANK(Z233),"",IF(ISTEXT(Z233),Z233,IF(Z223=0,"",ROUND(Z233/Z223*S221,1))))</f>
        <v>125</v>
      </c>
      <c r="N233" s="709">
        <f>IF(ISBLANK(Z233),"",IF(ISTEXT(Z233),Z233,IF(M233=0,"non servi",IF(ABS(M233-S221)&lt;0.0000001,"chaque repas",ROUND(S221/M233,1)))))</f>
        <v>2</v>
      </c>
      <c r="O233" s="711">
        <f>IF(ISBLANK(AA233),"",IF(ISTEXT(AA233),AA233,IF(AA223=0,"",ROUND(AA233/AA223*S221,1))))</f>
        <v>125</v>
      </c>
      <c r="P233" s="709">
        <f>IF(ISBLANK(AA233),"",IF(ISTEXT(AA233),AA233,IF(O233=0,"non servi",IF(ABS(O233-S221)&lt;0.0000001,"chaque repas",ROUND(S221/O233,1)))))</f>
        <v>2</v>
      </c>
      <c r="Q233" s="710">
        <f>IF(ISBLANK(AB233),"",IF(ISTEXT(AB233),AB233,IF(AB223=0,"",ROUND(AB233/AB223*S221,1))))</f>
        <v>107.1</v>
      </c>
      <c r="R233" s="712">
        <f>IF(ISBLANK(AB233),"",IF(ISTEXT(AB233),AB233,IF(Q233=0,"non servi",IF(ABS(Q233-S221)&lt;0.0000001,"chaque repas",ROUND(S221/Q233,1)))))</f>
        <v>2.2999999999999998</v>
      </c>
      <c r="S233" s="710">
        <f>IF(ISBLANK(AC233),"",IF(ISTEXT(AC233),AC233,IF(AC223=0,"",ROUND(AC233/AC223*S221,1))))</f>
        <v>107.1</v>
      </c>
      <c r="T233" s="712">
        <f>IF(ISBLANK(AC233),"",IF(ISTEXT(AC233),AC233,IF(S233=0,"non servi",IF(ABS(S233-S221)&lt;0.0000001,"chaque repas",ROUND(S221/S233,1)))))</f>
        <v>2.2999999999999998</v>
      </c>
      <c r="U233" s="705">
        <v>10</v>
      </c>
      <c r="V233" s="705">
        <v>20</v>
      </c>
      <c r="W233" s="603">
        <v>20</v>
      </c>
      <c r="X233" s="705">
        <v>10</v>
      </c>
      <c r="Y233" s="603">
        <v>10</v>
      </c>
      <c r="Z233" s="603">
        <v>12</v>
      </c>
      <c r="AA233" s="603">
        <v>14</v>
      </c>
      <c r="AB233" s="603">
        <v>12</v>
      </c>
      <c r="AC233" s="603">
        <v>24</v>
      </c>
      <c r="AD233" s="1593"/>
      <c r="AE233" s="1594"/>
      <c r="AF233" s="309"/>
      <c r="AG233" s="717" t="s">
        <v>5038</v>
      </c>
      <c r="AH233" s="718"/>
      <c r="AI233" s="718"/>
      <c r="AJ233" s="719"/>
      <c r="AK233" s="309"/>
      <c r="AL233" s="609">
        <v>1</v>
      </c>
    </row>
    <row r="234" spans="1:38" s="307" customFormat="1" ht="21" customHeight="1" x14ac:dyDescent="0.25">
      <c r="A234" s="309"/>
      <c r="B234" s="720" t="s">
        <v>5225</v>
      </c>
      <c r="C234" s="1582">
        <f>IF(ISBLANK(U234),"",IF(ISTEXT(U234),U234,IF(U223=0,"",ROUND(U234/U223*S221,1))))</f>
        <v>125</v>
      </c>
      <c r="D234" s="1513">
        <f>IF(ISBLANK(U234),"",IF(ISTEXT(U234),U234,IF(C234=0,"non servi",IF(ABS(C234-S221)&lt;0.0000001,"chaque repas",ROUND(S221/C234,1)))))</f>
        <v>2</v>
      </c>
      <c r="E234" s="1512">
        <f>IF(ISBLANK(V234),"",IF(ISTEXT(V234),V234,IF(V223=0,"",ROUND(V234/V223*S221,1))))</f>
        <v>250</v>
      </c>
      <c r="F234" s="1513" t="str">
        <f>IF(ISBLANK(V234),"",IF(ISTEXT(V234),V234,IF(E234=0,"non servi",IF(ABS(E234-S221)&lt;0.0000001,"chaque repas",ROUND(S221/E234,1)))))</f>
        <v>chaque repas</v>
      </c>
      <c r="G234" s="1512">
        <f>IF(ISBLANK(W234),"",IF(ISTEXT(W234),W234,IF(W223=0,"",ROUND(W234/W223*S221,1))))</f>
        <v>250</v>
      </c>
      <c r="H234" s="1513" t="str">
        <f>IF(ISBLANK(W234),"",IF(ISTEXT(W234),W234,IF(G234=0,"non servi",IF(ABS(G234-S221)&lt;0.0000001,"chaque repas",ROUND(S221/G234,1)))))</f>
        <v>chaque repas</v>
      </c>
      <c r="I234" s="1512">
        <f>IF(ISBLANK(X234),"",IF(ISTEXT(X234),X234,IF(X223=0,"",ROUND(X234/X223*S221,1))))</f>
        <v>125</v>
      </c>
      <c r="J234" s="1513">
        <f>IF(ISBLANK(X234),"",IF(ISTEXT(X234),X234,IF(I234=0,"non servi",IF(ABS(I234-S221)&lt;0.0000001,"chaque repas",ROUND(S221/I234,1)))))</f>
        <v>2</v>
      </c>
      <c r="K234" s="1512">
        <f>IF(ISBLANK(Y234),"",IF(ISTEXT(Y234),Y234,IF(Y223=0,"",ROUND(Y234/Y223*S221,1))))</f>
        <v>125</v>
      </c>
      <c r="L234" s="1513">
        <f>IF(ISBLANK(Y234),"",IF(ISTEXT(Y234),Y234,IF(K234=0,"non servi",IF(ABS(K234-S221)&lt;0.0000001,"chaque repas",ROUND(S221/K234,1)))))</f>
        <v>2</v>
      </c>
      <c r="M234" s="1512">
        <f>IF(ISBLANK(Z234),"",IF(ISTEXT(Z234),Z234,IF(Z223=0,"",ROUND(Z234/Z223*S221,1))))</f>
        <v>125</v>
      </c>
      <c r="N234" s="1513">
        <f>IF(ISBLANK(Z234),"",IF(ISTEXT(Z234),Z234,IF(M234=0,"non servi",IF(ABS(M234-S221)&lt;0.0000001,"chaque repas",ROUND(S221/M234,1)))))</f>
        <v>2</v>
      </c>
      <c r="O234" s="1512">
        <f>IF(ISBLANK(AA234),"",IF(ISTEXT(AA234),AA234,IF(AA223=0,"",ROUND(AA234/AA223*S221,1))))</f>
        <v>125</v>
      </c>
      <c r="P234" s="1513">
        <f>IF(ISBLANK(AA234),"",IF(ISTEXT(AA234),AA234,IF(O234=0,"non servi",IF(ABS(O234-S221)&lt;0.0000001,"chaque repas",ROUND(S221/O234,1)))))</f>
        <v>2</v>
      </c>
      <c r="Q234" s="1514">
        <f>IF(ISBLANK(AB234),"",IF(ISTEXT(AB234),AB234,IF(AB223=0,"",ROUND(AB234/AB223*S221,1))))</f>
        <v>107.1</v>
      </c>
      <c r="R234" s="721">
        <f>IF(ISBLANK(AB234),"",IF(ISTEXT(AB234),AB234,IF(Q234=0,"non servi",IF(ABS(Q234-S221)&lt;0.0000001,"chaque repas",ROUND(S221/Q234,1)))))</f>
        <v>2.2999999999999998</v>
      </c>
      <c r="S234" s="1583">
        <f>IF(ISBLANK(AC234),"",IF(ISTEXT(AC234),AC234,IF(AC223=0,"",ROUND(AC234/AC223*S221,1))))</f>
        <v>142.9</v>
      </c>
      <c r="T234" s="1584">
        <f>IF(ISBLANK(AC234),"",IF(ISTEXT(AC234),AC234,IF(S234=0,"non servi",IF(ABS(S234-S221)&lt;0.0000001,"chaque repas",ROUND(S221/S234,1)))))</f>
        <v>1.7</v>
      </c>
      <c r="U234" s="1585">
        <v>10</v>
      </c>
      <c r="V234" s="1585">
        <v>20</v>
      </c>
      <c r="W234" s="1587">
        <v>20</v>
      </c>
      <c r="X234" s="1585">
        <v>10</v>
      </c>
      <c r="Y234" s="1527">
        <v>10</v>
      </c>
      <c r="Z234" s="1527">
        <v>12</v>
      </c>
      <c r="AA234" s="1527">
        <v>14</v>
      </c>
      <c r="AB234" s="1527">
        <v>12</v>
      </c>
      <c r="AC234" s="1527">
        <v>32</v>
      </c>
      <c r="AD234" s="1574" t="s">
        <v>5037</v>
      </c>
      <c r="AE234" s="1575"/>
      <c r="AF234" s="309"/>
      <c r="AG234" s="309"/>
      <c r="AH234" s="309"/>
      <c r="AI234" s="309"/>
      <c r="AJ234" s="309"/>
      <c r="AK234" s="309"/>
      <c r="AL234" s="609">
        <v>1</v>
      </c>
    </row>
    <row r="235" spans="1:38" s="307" customFormat="1" ht="21" customHeight="1" x14ac:dyDescent="0.25">
      <c r="A235" s="309"/>
      <c r="B235" s="722" t="s">
        <v>5245</v>
      </c>
      <c r="C235" s="1582" t="str">
        <f t="shared" si="9"/>
        <v/>
      </c>
      <c r="D235" s="1513" t="e">
        <f t="shared" si="10"/>
        <v>#VALUE!</v>
      </c>
      <c r="E235" s="1512" t="str">
        <f t="shared" si="11"/>
        <v/>
      </c>
      <c r="F235" s="1513" t="str">
        <f t="shared" si="12"/>
        <v/>
      </c>
      <c r="G235" s="1512" t="str">
        <f t="shared" si="13"/>
        <v/>
      </c>
      <c r="H235" s="1513" t="e">
        <f t="shared" si="14"/>
        <v>#VALUE!</v>
      </c>
      <c r="I235" s="1512" t="str">
        <f t="shared" si="15"/>
        <v/>
      </c>
      <c r="J235" s="1513" t="e">
        <f t="shared" si="16"/>
        <v>#VALUE!</v>
      </c>
      <c r="K235" s="1512" t="str">
        <f t="shared" si="17"/>
        <v/>
      </c>
      <c r="L235" s="1513" t="e">
        <f t="shared" si="18"/>
        <v>#VALUE!</v>
      </c>
      <c r="M235" s="1512" t="str">
        <f t="shared" si="19"/>
        <v/>
      </c>
      <c r="N235" s="1513" t="e">
        <f t="shared" si="20"/>
        <v>#VALUE!</v>
      </c>
      <c r="O235" s="1512" t="str">
        <f t="shared" si="21"/>
        <v/>
      </c>
      <c r="P235" s="1513" t="e">
        <f t="shared" si="22"/>
        <v>#VALUE!</v>
      </c>
      <c r="Q235" s="1514" t="str">
        <f t="shared" si="23"/>
        <v/>
      </c>
      <c r="R235" s="721" t="e">
        <f>IF(ISBLANK(AB235),"",IF(ISTEXT(AB235),AB235,IF(Q235=0,"non servi",IF(ABS(Q235-S221)&lt;0.0000001,"chaque repas",ROUND(S221/Q235,1)))))</f>
        <v>#VALUE!</v>
      </c>
      <c r="S235" s="1583" t="str">
        <f t="shared" si="24"/>
        <v/>
      </c>
      <c r="T235" s="1584" t="e">
        <f t="shared" si="25"/>
        <v>#VALUE!</v>
      </c>
      <c r="U235" s="1586">
        <v>8</v>
      </c>
      <c r="V235" s="1586"/>
      <c r="W235" s="1588">
        <v>8</v>
      </c>
      <c r="X235" s="1586">
        <v>8</v>
      </c>
      <c r="Y235" s="1528">
        <v>12</v>
      </c>
      <c r="Z235" s="1528">
        <v>14</v>
      </c>
      <c r="AA235" s="1528">
        <v>16</v>
      </c>
      <c r="AB235" s="1528">
        <v>12</v>
      </c>
      <c r="AC235" s="1528">
        <v>16</v>
      </c>
      <c r="AD235" s="1576"/>
      <c r="AE235" s="1577"/>
      <c r="AF235" s="309"/>
      <c r="AG235" s="309"/>
      <c r="AH235" s="309"/>
      <c r="AI235" s="309"/>
      <c r="AJ235" s="309"/>
      <c r="AK235" s="309"/>
      <c r="AL235" s="609">
        <v>1</v>
      </c>
    </row>
    <row r="236" spans="1:38" s="307" customFormat="1" ht="21" customHeight="1" x14ac:dyDescent="0.25">
      <c r="A236" s="309"/>
      <c r="B236" s="723" t="s">
        <v>5246</v>
      </c>
      <c r="C236" s="724">
        <f>IF(ISBLANK(U236),"",IF(ISTEXT(U236),U236,IF(U223=0,"",ROUND(U236/U223*S221,1))))</f>
        <v>50</v>
      </c>
      <c r="D236" s="725">
        <f>IF(ISBLANK(U236),"",IF(ISTEXT(U236),U236,IF(C236=0,"non servi",IF(ABS(C236-S221)&lt;0.0000001,"chaque repas",ROUND(S221/C236,1)))))</f>
        <v>5</v>
      </c>
      <c r="E236" s="726" t="str">
        <f>IF(ISBLANK(V236),"",IF(ISTEXT(V236),V236,IF(V223=0,"",ROUND(V236/V223*S221,1))))</f>
        <v/>
      </c>
      <c r="F236" s="725" t="str">
        <f>IF(ISBLANK(V236),"",IF(ISTEXT(V236),V236,IF(E236=0,"non servi",IF(ABS(E236-S221)&lt;0.0000001,"chaque repas",ROUND(S221/E236,1)))))</f>
        <v/>
      </c>
      <c r="G236" s="726">
        <f>IF(ISBLANK(W236),"",IF(ISTEXT(W236),W236,IF(W223=0,"",ROUND(W236/W223*S221,1))))</f>
        <v>100</v>
      </c>
      <c r="H236" s="725">
        <f>IF(ISBLANK(W236),"",IF(ISTEXT(W236),W236,IF(G236=0,"non servi",IF(ABS(G236-S221)&lt;0.0000001,"chaque repas",ROUND(S221/G236,1)))))</f>
        <v>2.5</v>
      </c>
      <c r="I236" s="726">
        <f>IF(ISBLANK(X236),"",IF(ISTEXT(X236),X236,IF(X223=0,"",ROUND(X236/X223*S221,1))))</f>
        <v>100</v>
      </c>
      <c r="J236" s="725">
        <f>IF(ISBLANK(X236),"",IF(ISTEXT(X236),X236,IF(I236=0,"non servi",IF(ABS(I236-S221)&lt;0.0000001,"chaque repas",ROUND(S221/I236,1)))))</f>
        <v>2.5</v>
      </c>
      <c r="K236" s="726">
        <f>IF(ISBLANK(Y236),"",IF(ISTEXT(Y236),Y236,IF(Y223=0,"",ROUND(Y236/Y223*S221,1))))</f>
        <v>12.5</v>
      </c>
      <c r="L236" s="725">
        <f>IF(ISBLANK(Y236),"",IF(ISTEXT(Y236),Y236,IF(K236=0,"non servi",IF(ABS(K236-S221)&lt;0.0000001,"chaque repas",ROUND(S221/K236,1)))))</f>
        <v>20</v>
      </c>
      <c r="M236" s="726">
        <f>IF(ISBLANK(Z236),"",IF(ISTEXT(Z236),Z236,IF(Z223=0,"",ROUND(Z236/Z223*S221,1))))</f>
        <v>20.8</v>
      </c>
      <c r="N236" s="725">
        <f>IF(ISBLANK(Z236),"",IF(ISTEXT(Z236),Z236,IF(M236=0,"non servi",IF(ABS(M236-S221)&lt;0.0000001,"chaque repas",ROUND(S221/M236,1)))))</f>
        <v>12</v>
      </c>
      <c r="O236" s="726">
        <f>IF(ISBLANK(AA236),"",IF(ISTEXT(AA236),AA236,IF(AA223=0,"",ROUND(AA236/AA223*S221,1))))</f>
        <v>17.899999999999999</v>
      </c>
      <c r="P236" s="725">
        <f>IF(ISBLANK(AA236),"",IF(ISTEXT(AA236),AA236,IF(O236=0,"non servi",IF(ABS(O236-S221)&lt;0.0000001,"chaque repas",ROUND(S221/O236,1)))))</f>
        <v>14</v>
      </c>
      <c r="Q236" s="727">
        <f>IF(ISBLANK(AB236),"",IF(ISTEXT(AB236),AB236,IF(AB223=0,"",ROUND(AB236/AB223*S221,1))))</f>
        <v>17.899999999999999</v>
      </c>
      <c r="R236" s="728">
        <f>IF(ISBLANK(AB236),"",IF(ISTEXT(AB236),AB236,IF(Q236=0,"non servi",IF(ABS(Q236-S221)&lt;0.0000001,"chaque repas",ROUND(S221/Q236,1)))))</f>
        <v>14</v>
      </c>
      <c r="S236" s="729">
        <f>IF(ISBLANK(AC236),"",IF(ISTEXT(AC236),AC236,IF(AC223=0,"",ROUND(AC236/AC223*S221,1))))</f>
        <v>89.3</v>
      </c>
      <c r="T236" s="728">
        <f>IF(ISBLANK(AC236),"",IF(ISTEXT(AC236),AC236,IF(S236=0,"non servi",IF(ABS(S236-S221)&lt;0.0000001,"chaque repas",ROUND(S221/S236,1)))))</f>
        <v>2.8</v>
      </c>
      <c r="U236" s="605">
        <v>4</v>
      </c>
      <c r="V236" s="606"/>
      <c r="W236" s="606">
        <v>8</v>
      </c>
      <c r="X236" s="606">
        <v>8</v>
      </c>
      <c r="Y236" s="606">
        <v>1</v>
      </c>
      <c r="Z236" s="606">
        <v>2</v>
      </c>
      <c r="AA236" s="606">
        <v>2</v>
      </c>
      <c r="AB236" s="606">
        <v>2</v>
      </c>
      <c r="AC236" s="606">
        <v>20</v>
      </c>
      <c r="AD236" s="1578" t="s">
        <v>5036</v>
      </c>
      <c r="AE236" s="1579"/>
      <c r="AF236" s="309"/>
      <c r="AG236" s="309"/>
      <c r="AH236" s="309"/>
      <c r="AI236" s="309"/>
      <c r="AJ236" s="309"/>
      <c r="AK236" s="309"/>
      <c r="AL236" s="609">
        <v>1</v>
      </c>
    </row>
    <row r="237" spans="1:38" s="307" customFormat="1" ht="21" customHeight="1" x14ac:dyDescent="0.25">
      <c r="A237" s="309"/>
      <c r="B237" s="730" t="s">
        <v>5110</v>
      </c>
      <c r="C237" s="731">
        <f>IF(ISBLANK(U237),"",IF(ISTEXT(U237),U237,IF(U223=0,"",ROUND(U237/U223*S221,1))))</f>
        <v>75</v>
      </c>
      <c r="D237" s="732">
        <f>IF(ISBLANK(U237),"",IF(ISTEXT(U237),U237,IF(C237=0,"non servi",IF(ABS(C237-S221)&lt;0.0000001,"chaque repas",ROUND(S221/C237,1)))))</f>
        <v>3.3</v>
      </c>
      <c r="E237" s="733" t="str">
        <f>IF(ISBLANK(V237),"",IF(ISTEXT(V237),V237,IF(V223=0,"",ROUND(V237/V223*S221,1))))</f>
        <v/>
      </c>
      <c r="F237" s="732" t="str">
        <f>IF(ISBLANK(V237),"",IF(ISTEXT(V237),V237,IF(E237=0,"non servi",IF(ABS(E237-S221)&lt;0.0000001,"chaque repas",ROUND(S221/E237,1)))))</f>
        <v/>
      </c>
      <c r="G237" s="733">
        <f>IF(ISBLANK(W237),"",IF(ISTEXT(W237),W237,IF(W223=0,"",ROUND(W237/W223*S221,1))))</f>
        <v>25</v>
      </c>
      <c r="H237" s="732">
        <f>IF(ISBLANK(W237),"",IF(ISTEXT(W237),W237,IF(G237=0,"non servi",IF(ABS(G237-S221)&lt;0.0000001,"chaque repas",ROUND(S221/G237,1)))))</f>
        <v>10</v>
      </c>
      <c r="I237" s="733">
        <f>IF(ISBLANK(X237),"",IF(ISTEXT(X237),X237,IF(X223=0,"",ROUND(X237/X223*S221,1))))</f>
        <v>25</v>
      </c>
      <c r="J237" s="732">
        <f>IF(ISBLANK(X237),"",IF(ISTEXT(X237),X237,IF(I237=0,"non servi",IF(ABS(I237-S221)&lt;0.0000001,"chaque repas",ROUND(S221/I237,1)))))</f>
        <v>10</v>
      </c>
      <c r="K237" s="733">
        <f>IF(ISBLANK(Y237),"",IF(ISTEXT(Y237),Y237,IF(Y223=0,"",ROUND(Y237/Y223*S221,1))))</f>
        <v>87.5</v>
      </c>
      <c r="L237" s="732">
        <f>IF(ISBLANK(Y237),"",IF(ISTEXT(Y237),Y237,IF(K237=0,"non servi",IF(ABS(K237-S221)&lt;0.0000001,"chaque repas",ROUND(S221/K237,1)))))</f>
        <v>2.9</v>
      </c>
      <c r="M237" s="733">
        <f>IF(ISBLANK(Z237),"",IF(ISTEXT(Z237),Z237,IF(Z223=0,"",ROUND(Z237/Z223*S221,1))))</f>
        <v>83.3</v>
      </c>
      <c r="N237" s="732">
        <f>IF(ISBLANK(Z237),"",IF(ISTEXT(Z237),Z237,IF(M237=0,"non servi",IF(ABS(M237-S221)&lt;0.0000001,"chaque repas",ROUND(S221/M237,1)))))</f>
        <v>3</v>
      </c>
      <c r="O237" s="733">
        <f>IF(ISBLANK(AA237),"",IF(ISTEXT(AA237),AA237,IF(AA223=0,"",ROUND(AA237/AA223*S221,1))))</f>
        <v>89.3</v>
      </c>
      <c r="P237" s="732">
        <f>IF(ISBLANK(AA237),"",IF(ISTEXT(AA237),AA237,IF(O237=0,"non servi",IF(ABS(O237-S221)&lt;0.0000001,"chaque repas",ROUND(S221/O237,1)))))</f>
        <v>2.8</v>
      </c>
      <c r="Q237" s="734">
        <f>IF(ISBLANK(AB237),"",IF(ISTEXT(AB237),AB237,IF(AB223=0,"",ROUND(AB237/AB223*S221,1))))</f>
        <v>107.1</v>
      </c>
      <c r="R237" s="735">
        <f>IF(ISBLANK(AB237),"",IF(ISTEXT(AB237),AB237,IF(Q237=0,"non servi",IF(ABS(Q237-S221)&lt;0.0000001,"chaque repas",ROUND(S221/Q237,1)))))</f>
        <v>2.2999999999999998</v>
      </c>
      <c r="S237" s="736">
        <f>IF(ISBLANK(AC237),"",IF(ISTEXT(AC237),AC237,IF(AC223=0,"",ROUND(AC237/AC223*S221,1))))</f>
        <v>89.3</v>
      </c>
      <c r="T237" s="735">
        <f>IF(ISBLANK(AC237),"",IF(ISTEXT(AC237),AC237,IF(S237=0,"non servi",IF(ABS(S237-S221)&lt;0.0000001,"chaque repas",ROUND(S221/S237,1)))))</f>
        <v>2.8</v>
      </c>
      <c r="U237" s="604">
        <v>6</v>
      </c>
      <c r="V237" s="604"/>
      <c r="W237" s="604">
        <v>2</v>
      </c>
      <c r="X237" s="604">
        <v>2</v>
      </c>
      <c r="Y237" s="604">
        <v>7</v>
      </c>
      <c r="Z237" s="604">
        <v>8</v>
      </c>
      <c r="AA237" s="604">
        <v>10</v>
      </c>
      <c r="AB237" s="604">
        <v>12</v>
      </c>
      <c r="AC237" s="604">
        <v>20</v>
      </c>
      <c r="AD237" s="1580"/>
      <c r="AE237" s="1581"/>
      <c r="AF237" s="309"/>
      <c r="AG237" s="309"/>
      <c r="AH237" s="309"/>
      <c r="AI237" s="309"/>
      <c r="AJ237" s="309"/>
      <c r="AK237" s="309"/>
      <c r="AL237" s="609">
        <v>1</v>
      </c>
    </row>
    <row r="238" spans="1:38" s="307" customFormat="1" ht="21" customHeight="1" x14ac:dyDescent="0.25">
      <c r="A238" s="309"/>
      <c r="B238" s="737" t="s">
        <v>5035</v>
      </c>
      <c r="C238" s="738">
        <f>IF(ISBLANK(U238),"",IF(ISTEXT(U238),U238,IF(U223=0,"",ROUND(U238/U223*S221,1))))</f>
        <v>37.5</v>
      </c>
      <c r="D238" s="739">
        <f>IF(ISBLANK(U238),"",IF(ISTEXT(U238),U238,IF(C238=0,"non servi",IF(ABS(C238-S221)&lt;0.0000001,"chaque repas",ROUND(S221/C238,1)))))</f>
        <v>6.7</v>
      </c>
      <c r="E238" s="740" t="str">
        <f>IF(ISBLANK(V238),"",IF(ISTEXT(V238),V238,IF(V223=0,"",ROUND(V238/V223*S221,1))))</f>
        <v/>
      </c>
      <c r="F238" s="739" t="str">
        <f>IF(ISBLANK(V238),"",IF(ISTEXT(V238),V238,IF(E238=0,"non servi",IF(ABS(E238-S221)&lt;0.0000001,"chaque repas",ROUND(S221/E238,1)))))</f>
        <v/>
      </c>
      <c r="G238" s="740">
        <f>IF(ISBLANK(W238),"",IF(ISTEXT(W238),W238,IF(W223=0,"",ROUND(W238/W223*S221,1))))</f>
        <v>12.5</v>
      </c>
      <c r="H238" s="739">
        <f>IF(ISBLANK(W238),"",IF(ISTEXT(W238),W238,IF(G238=0,"non servi",IF(ABS(G238-S221)&lt;0.0000001,"chaque repas",ROUND(S221/G238,1)))))</f>
        <v>20</v>
      </c>
      <c r="I238" s="740">
        <f>IF(ISBLANK(X238),"",IF(ISTEXT(X238),X238,IF(X223=0,"",ROUND(X238/X223*S221,1))))</f>
        <v>12.5</v>
      </c>
      <c r="J238" s="739">
        <f>IF(ISBLANK(X238),"",IF(ISTEXT(X238),X238,IF(I238=0,"non servi",IF(ABS(I238-S221)&lt;0.0000001,"chaque repas",ROUND(S221/I238,1)))))</f>
        <v>20</v>
      </c>
      <c r="K238" s="740" t="str">
        <f>IF(ISBLANK(Y238),"",IF(ISTEXT(Y238),Y238,IF(Y223=0,"",ROUND(Y238/Y223*S221,1))))</f>
        <v>libre</v>
      </c>
      <c r="L238" s="739" t="str">
        <f>IF(ISBLANK(Y238),"",IF(ISTEXT(Y238),Y238,IF(K238=0,"non servi",IF(ABS(K238-S221)&lt;0.0000001,"chaque repas",ROUND(S221/K238,1)))))</f>
        <v>libre</v>
      </c>
      <c r="M238" s="740" t="str">
        <f>IF(ISBLANK(Z238),"",IF(ISTEXT(Z238),Z238,IF(Z223=0,"",ROUND(Z238/Z223*S221,1))))</f>
        <v>libre</v>
      </c>
      <c r="N238" s="739" t="str">
        <f>IF(ISBLANK(Z238),"",IF(ISTEXT(Z238),Z238,IF(M238=0,"non servi",IF(ABS(M238-S221)&lt;0.0000001,"chaque repas",ROUND(S221/M238,1)))))</f>
        <v>libre</v>
      </c>
      <c r="O238" s="740" t="str">
        <f>IF(ISBLANK(AA238),"",IF(ISTEXT(AA238),AA238,IF(AA223=0,"",ROUND(AA238/AA223*S221,1))))</f>
        <v>libre</v>
      </c>
      <c r="P238" s="739" t="str">
        <f>IF(ISBLANK(AA238),"",IF(ISTEXT(AA238),AA238,IF(O238=0,"non servi",IF(ABS(O238-S221)&lt;0.0000001,"chaque repas",ROUND(S221/O238,1)))))</f>
        <v>libre</v>
      </c>
      <c r="Q238" s="741" t="str">
        <f>IF(ISBLANK(AB238),"",IF(ISTEXT(AB238),AB238,IF(AB223=0,"",ROUND(AB238/AB223*S221,1))))</f>
        <v>libre</v>
      </c>
      <c r="R238" s="742" t="str">
        <f>IF(ISBLANK(AB238),"",IF(ISTEXT(AB238),AB238,IF(Q238=0,"non servi",IF(ABS(Q238-S221)&lt;0.0000001,"chaque repas",ROUND(S221/Q238,1)))))</f>
        <v>libre</v>
      </c>
      <c r="S238" s="743">
        <f>IF(ISBLANK(AC238),"",IF(ISTEXT(AC238),AC238,IF(AC223=0,"",ROUND(AC238/AC223*S221,1))))</f>
        <v>35.700000000000003</v>
      </c>
      <c r="T238" s="742">
        <f>IF(ISBLANK(AC238),"",IF(ISTEXT(AC238),AC238,IF(S238=0,"non servi",IF(ABS(S238-S221)&lt;0.0000001,"chaque repas",ROUND(S221/S238,1)))))</f>
        <v>7</v>
      </c>
      <c r="U238" s="600">
        <v>3</v>
      </c>
      <c r="V238" s="600"/>
      <c r="W238" s="600">
        <v>1</v>
      </c>
      <c r="X238" s="600">
        <v>1</v>
      </c>
      <c r="Y238" s="600" t="s">
        <v>5033</v>
      </c>
      <c r="Z238" s="600" t="s">
        <v>5033</v>
      </c>
      <c r="AA238" s="600" t="s">
        <v>5033</v>
      </c>
      <c r="AB238" s="600" t="s">
        <v>5033</v>
      </c>
      <c r="AC238" s="600">
        <v>8</v>
      </c>
      <c r="AD238" s="1580"/>
      <c r="AE238" s="1581"/>
      <c r="AF238" s="309"/>
      <c r="AG238" s="309"/>
      <c r="AH238" s="309"/>
      <c r="AI238" s="309"/>
      <c r="AJ238" s="309"/>
      <c r="AK238" s="309"/>
      <c r="AL238" s="609">
        <v>1</v>
      </c>
    </row>
    <row r="239" spans="1:38" s="307" customFormat="1" ht="21" customHeight="1" x14ac:dyDescent="0.25">
      <c r="A239" s="309"/>
      <c r="B239" s="744" t="s">
        <v>5034</v>
      </c>
      <c r="C239" s="745">
        <f>IF(ISBLANK(U239),"",IF(ISTEXT(U239),U239,IF(U223=0,"",ROUND(U239/U223*S221,1))))</f>
        <v>50</v>
      </c>
      <c r="D239" s="746">
        <f>IF(ISBLANK(U239),"",IF(ISTEXT(U239),U239,IF(C239=0,"non servi",IF(ABS(C239-S221)&lt;0.0000001,"chaque repas",ROUND(S221/C239,1)))))</f>
        <v>5</v>
      </c>
      <c r="E239" s="747" t="str">
        <f>IF(ISBLANK(V239),"",IF(ISTEXT(V239),V239,IF(V223=0,"",ROUND(V239/V223*S221,1))))</f>
        <v/>
      </c>
      <c r="F239" s="746" t="str">
        <f>IF(ISBLANK(V239),"",IF(ISTEXT(V239),V239,IF(E239=0,"non servi",IF(ABS(E239-S221)&lt;0.0000001,"chaque repas",ROUND(S221/E239,1)))))</f>
        <v/>
      </c>
      <c r="G239" s="747">
        <f>IF(ISBLANK(W239),"",IF(ISTEXT(W239),W239,IF(W223=0,"",ROUND(W239/W223*S221,1))))</f>
        <v>12.5</v>
      </c>
      <c r="H239" s="746">
        <f>IF(ISBLANK(W239),"",IF(ISTEXT(W239),W239,IF(G239=0,"non servi",IF(ABS(G239-S221)&lt;0.0000001,"chaque repas",ROUND(S221/G239,1)))))</f>
        <v>20</v>
      </c>
      <c r="I239" s="747">
        <f>IF(ISBLANK(X239),"",IF(ISTEXT(X239),X239,IF(X223=0,"",ROUND(X239/X223*S221,1))))</f>
        <v>12.5</v>
      </c>
      <c r="J239" s="746">
        <f>IF(ISBLANK(X239),"",IF(ISTEXT(X239),X239,IF(I239=0,"non servi",IF(ABS(I239-S221)&lt;0.0000001,"chaque repas",ROUND(S221/I239,1)))))</f>
        <v>20</v>
      </c>
      <c r="K239" s="747" t="str">
        <f>IF(ISBLANK(Y239),"",IF(ISTEXT(Y239),Y239,IF(Y223=0,"",ROUND(Y239/Y223*S221,1))))</f>
        <v>libre</v>
      </c>
      <c r="L239" s="746" t="str">
        <f>IF(ISBLANK(Y239),"",IF(ISTEXT(Y239),Y239,IF(K239=0,"non servi",IF(ABS(K239-S221)&lt;0.0000001,"chaque repas",ROUND(S221/K239,1)))))</f>
        <v>libre</v>
      </c>
      <c r="M239" s="747" t="str">
        <f>IF(ISBLANK(Z239),"",IF(ISTEXT(Z239),Z239,IF(Z223=0,"",ROUND(Z239/Z223*S221,1))))</f>
        <v>libre</v>
      </c>
      <c r="N239" s="746" t="str">
        <f>IF(ISBLANK(Z239),"",IF(ISTEXT(Z239),Z239,IF(M239=0,"non servi",IF(ABS(M239-S221)&lt;0.0000001,"chaque repas",ROUND(S221/M239,1)))))</f>
        <v>libre</v>
      </c>
      <c r="O239" s="747" t="str">
        <f>IF(ISBLANK(AA239),"",IF(ISTEXT(AA239),AA239,IF(AA223=0,"",ROUND(AA239/AA223*S221,1))))</f>
        <v>libre</v>
      </c>
      <c r="P239" s="746" t="str">
        <f>IF(ISBLANK(AA239),"",IF(ISTEXT(AA239),AA239,IF(O239=0,"non servi",IF(ABS(O239-S221)&lt;0.0000001,"chaque repas",ROUND(S221/O239,1)))))</f>
        <v>libre</v>
      </c>
      <c r="Q239" s="748" t="str">
        <f>IF(ISBLANK(AB239),"",IF(ISTEXT(AB239),AB239,IF(AB223=0,"",ROUND(AB239/AB223*S221,1))))</f>
        <v>libre</v>
      </c>
      <c r="R239" s="749" t="str">
        <f>IF(ISBLANK(AB239),"",IF(ISTEXT(AB239),AB239,IF(Q239=0,"non servi",IF(ABS(Q239-S221)&lt;0.0000001,"chaque repas",ROUND(S221/Q239,1)))))</f>
        <v>libre</v>
      </c>
      <c r="S239" s="747">
        <f>IF(ISBLANK(AC239),"",IF(ISTEXT(AC239),AC239,IF(AC223=0,"",ROUND(AC239/AC223*S221,1))))</f>
        <v>53.6</v>
      </c>
      <c r="T239" s="749">
        <f>IF(ISBLANK(AC239),"",IF(ISTEXT(AC239),AC239,IF(S239=0,"non servi",IF(ABS(S239-S221)&lt;0.0000001,"chaque repas",ROUND(S221/S239,1)))))</f>
        <v>4.7</v>
      </c>
      <c r="U239" s="607">
        <v>4</v>
      </c>
      <c r="V239" s="607"/>
      <c r="W239" s="607">
        <v>1</v>
      </c>
      <c r="X239" s="607">
        <v>1</v>
      </c>
      <c r="Y239" s="607" t="s">
        <v>5033</v>
      </c>
      <c r="Z239" s="607" t="s">
        <v>5033</v>
      </c>
      <c r="AA239" s="607" t="s">
        <v>5033</v>
      </c>
      <c r="AB239" s="607" t="s">
        <v>5033</v>
      </c>
      <c r="AC239" s="607">
        <v>12</v>
      </c>
      <c r="AD239" s="1580"/>
      <c r="AE239" s="1581"/>
      <c r="AF239" s="309"/>
      <c r="AG239" s="309"/>
      <c r="AH239" s="309"/>
      <c r="AI239" s="309"/>
      <c r="AJ239" s="309"/>
      <c r="AK239" s="309"/>
      <c r="AL239" s="609">
        <v>1</v>
      </c>
    </row>
    <row r="240" spans="1:38" s="307" customFormat="1" ht="21" customHeight="1" x14ac:dyDescent="0.25">
      <c r="A240" s="309"/>
      <c r="B240" s="750" t="s">
        <v>5247</v>
      </c>
      <c r="C240" s="751">
        <f>IF(ISBLANK(U240),"",IF(ISTEXT(U240),U240,IF(U223=0,"",ROUND(U240/U223*S221,1))))</f>
        <v>100</v>
      </c>
      <c r="D240" s="752">
        <f>IF(ISBLANK(U240),"",IF(ISTEXT(U240),U240,IF(C240=0,"non servi",IF(ABS(C240-S221)&lt;0.0000001,"chaque repas",ROUND(S221/C240,1)))))</f>
        <v>2.5</v>
      </c>
      <c r="E240" s="753">
        <f>IF(ISBLANK(V240),"",IF(ISTEXT(V240),V240,IF(V223=0,"",ROUND(V240/V223*S221,1))))</f>
        <v>250</v>
      </c>
      <c r="F240" s="752" t="str">
        <f>IF(ISBLANK(V240),"",IF(ISTEXT(V240),V240,IF(E240=0,"non servi",IF(ABS(E240-S221)&lt;0.0000001,"chaque repas",ROUND(S221/E240,1)))))</f>
        <v>chaque repas</v>
      </c>
      <c r="G240" s="753">
        <f>IF(ISBLANK(W240),"",IF(ISTEXT(W240),W240,IF(W223=0,"",ROUND(W240/W223*S221,1))))</f>
        <v>237.5</v>
      </c>
      <c r="H240" s="752">
        <f>IF(ISBLANK(W240),"",IF(ISTEXT(W240),W240,IF(G240=0,"non servi",IF(ABS(G240-S221)&lt;0.0000001,"chaque repas",ROUND(S221/G240,1)))))</f>
        <v>1.1000000000000001</v>
      </c>
      <c r="I240" s="753">
        <f>IF(ISBLANK(X240),"",IF(ISTEXT(X240),X240,IF(X223=0,"",ROUND(X240/X223*S221,1))))</f>
        <v>237.5</v>
      </c>
      <c r="J240" s="752">
        <f>IF(ISBLANK(X240),"",IF(ISTEXT(X240),X240,IF(I240=0,"non servi",IF(ABS(I240-S221)&lt;0.0000001,"chaque repas",ROUND(S221/I240,1)))))</f>
        <v>1.1000000000000001</v>
      </c>
      <c r="K240" s="753">
        <f>IF(ISBLANK(Y240),"",IF(ISTEXT(Y240),Y240,IF(Y223=0,"",ROUND(Y240/Y223*S221,1))))</f>
        <v>100</v>
      </c>
      <c r="L240" s="752">
        <f>IF(ISBLANK(Y240),"",IF(ISTEXT(Y240),Y240,IF(K240=0,"non servi",IF(ABS(K240-S221)&lt;0.0000001,"chaque repas",ROUND(S221/K240,1)))))</f>
        <v>2.5</v>
      </c>
      <c r="M240" s="753">
        <f>IF(ISBLANK(Z240),"",IF(ISTEXT(Z240),Z240,IF(Z223=0,"",ROUND(Z240/Z223*S221,1))))</f>
        <v>104.2</v>
      </c>
      <c r="N240" s="752">
        <f>IF(ISBLANK(Z240),"",IF(ISTEXT(Z240),Z240,IF(M240=0,"non servi",IF(ABS(M240-S221)&lt;0.0000001,"chaque repas",ROUND(S221/M240,1)))))</f>
        <v>2.4</v>
      </c>
      <c r="O240" s="753">
        <f>IF(ISBLANK(AA240),"",IF(ISTEXT(AA240),AA240,IF(AA223=0,"",ROUND(AA240/AA223*S221,1))))</f>
        <v>107.1</v>
      </c>
      <c r="P240" s="752">
        <f>IF(ISBLANK(AA240),"",IF(ISTEXT(AA240),AA240,IF(O240=0,"non servi",IF(ABS(O240-S221)&lt;0.0000001,"chaque repas",ROUND(S221/O240,1)))))</f>
        <v>2.2999999999999998</v>
      </c>
      <c r="Q240" s="754">
        <f>IF(ISBLANK(AB240),"",IF(ISTEXT(AB240),AB240,IF(AB223=0,"",ROUND(AB240/AB223*S221,1))))</f>
        <v>71.400000000000006</v>
      </c>
      <c r="R240" s="755">
        <f>IF(ISBLANK(AB240),"",IF(ISTEXT(AB240),AB240,IF(Q240=0,"non servi",IF(ABS(Q240-S221)&lt;0.0000001,"chaque repas",ROUND(S221/Q240,1)))))</f>
        <v>3.5</v>
      </c>
      <c r="S240" s="756">
        <f>IF(ISBLANK(AC240),"",IF(ISTEXT(AC240),AC240,IF(AC223=0,"",ROUND(AC240/AC223*S221,1))))</f>
        <v>107.1</v>
      </c>
      <c r="T240" s="755">
        <f>IF(ISBLANK(AC240),"",IF(ISTEXT(AC240),AC240,IF(S240=0,"non servi",IF(ABS(S240-S221)&lt;0.0000001,"chaque repas",ROUND(S221/S240,1)))))</f>
        <v>2.2999999999999998</v>
      </c>
      <c r="U240" s="604">
        <v>8</v>
      </c>
      <c r="V240" s="604">
        <v>20</v>
      </c>
      <c r="W240" s="604">
        <v>19</v>
      </c>
      <c r="X240" s="604">
        <v>19</v>
      </c>
      <c r="Y240" s="604">
        <v>8</v>
      </c>
      <c r="Z240" s="604">
        <v>10</v>
      </c>
      <c r="AA240" s="604">
        <v>12</v>
      </c>
      <c r="AB240" s="604">
        <v>8</v>
      </c>
      <c r="AC240" s="604">
        <v>24</v>
      </c>
      <c r="AD240" s="1580"/>
      <c r="AE240" s="1581"/>
      <c r="AF240" s="309"/>
      <c r="AG240" s="309"/>
      <c r="AH240" s="309"/>
      <c r="AI240" s="309"/>
      <c r="AJ240" s="309"/>
      <c r="AK240" s="309"/>
      <c r="AL240" s="609">
        <v>1</v>
      </c>
    </row>
    <row r="241" spans="1:38" s="307" customFormat="1" ht="21" customHeight="1" x14ac:dyDescent="0.25">
      <c r="A241" s="309"/>
      <c r="B241" s="757" t="s">
        <v>5032</v>
      </c>
      <c r="C241" s="751" t="str">
        <f>IF(ISBLANK(U241),"",IF(ISTEXT(U241),U241,IF(U223=0,"",ROUND(U241/U223*S221,1))))</f>
        <v/>
      </c>
      <c r="D241" s="752" t="str">
        <f>IF(ISBLANK(U241),"",IF(ISTEXT(U241),U241,IF(C241=0,"non servi",IF(ABS(C241-S221)&lt;0.0000001,"chaque repas",ROUND(S221/C241,1)))))</f>
        <v/>
      </c>
      <c r="E241" s="753">
        <f>IF(ISBLANK(V241),"",IF(ISTEXT(V241),V241,IF(V223=0,"",ROUND(V241/V223*S221,1))))</f>
        <v>50</v>
      </c>
      <c r="F241" s="752">
        <f>IF(ISBLANK(V241),"",IF(ISTEXT(V241),V241,IF(E241=0,"non servi",IF(ABS(E241-S221)&lt;0.0000001,"chaque repas",ROUND(S221/E241,1)))))</f>
        <v>5</v>
      </c>
      <c r="G241" s="753">
        <f>IF(ISBLANK(W241),"",IF(ISTEXT(W241),W241,IF(W223=0,"",ROUND(W241/W223*S221,1))))</f>
        <v>50</v>
      </c>
      <c r="H241" s="752">
        <f>IF(ISBLANK(W241),"",IF(ISTEXT(W241),W241,IF(G241=0,"non servi",IF(ABS(G241-S221)&lt;0.0000001,"chaque repas",ROUND(S221/G241,1)))))</f>
        <v>5</v>
      </c>
      <c r="I241" s="753">
        <f>IF(ISBLANK(X241),"",IF(ISTEXT(X241),X241,IF(X223=0,"",ROUND(X241/X223*S221,1))))</f>
        <v>50</v>
      </c>
      <c r="J241" s="752">
        <f>IF(ISBLANK(X241),"",IF(ISTEXT(X241),X241,IF(I241=0,"non servi",IF(ABS(I241-S221)&lt;0.0000001,"chaque repas",ROUND(S221/I241,1)))))</f>
        <v>5</v>
      </c>
      <c r="K241" s="753" t="str">
        <f>IF(ISBLANK(Y241),"",IF(ISTEXT(Y241),Y241,IF(Y223=0,"",ROUND(Y241/Y223*S221,1))))</f>
        <v/>
      </c>
      <c r="L241" s="752" t="str">
        <f>IF(ISBLANK(Y241),"",IF(ISTEXT(Y241),Y241,IF(K241=0,"non servi",IF(ABS(K241-S221)&lt;0.0000001,"chaque repas",ROUND(S221/K241,1)))))</f>
        <v/>
      </c>
      <c r="M241" s="753" t="str">
        <f>IF(ISBLANK(Z241),"",IF(ISTEXT(Z241),Z241,IF(Z223=0,"",ROUND(Z241/Z223*S221,1))))</f>
        <v/>
      </c>
      <c r="N241" s="752" t="str">
        <f>IF(ISBLANK(Z241),"",IF(ISTEXT(Z241),Z241,IF(M241=0,"non servi",IF(ABS(M241-S221)&lt;0.0000001,"chaque repas",ROUND(S221/M241,1)))))</f>
        <v/>
      </c>
      <c r="O241" s="753" t="str">
        <f>IF(ISBLANK(AA241),"",IF(ISTEXT(AA241),AA241,IF(AA223=0,"",ROUND(AA241/AA223*S221,1))))</f>
        <v/>
      </c>
      <c r="P241" s="752" t="str">
        <f>IF(ISBLANK(AA241),"",IF(ISTEXT(AA241),AA241,IF(O241=0,"non servi",IF(ABS(O241-S221)&lt;0.0000001,"chaque repas",ROUND(S221/O241,1)))))</f>
        <v/>
      </c>
      <c r="Q241" s="754" t="str">
        <f>IF(ISBLANK(AB241),"",IF(ISTEXT(AB241),AB241,IF(AB223=0,"",ROUND(AB241/AB223*S221,1))))</f>
        <v/>
      </c>
      <c r="R241" s="755" t="str">
        <f>IF(ISBLANK(AB241),"",IF(ISTEXT(AB241),AB241,IF(Q241=0,"non servi",IF(ABS(Q241-S221)&lt;0.0000001,"chaque repas",ROUND(S221/Q241,1)))))</f>
        <v/>
      </c>
      <c r="S241" s="756" t="str">
        <f>IF(ISBLANK(AC241),"",IF(ISTEXT(AC241),AC241,IF(AC223=0,"",ROUND(AC241/AC223*S221,1))))</f>
        <v/>
      </c>
      <c r="T241" s="755" t="str">
        <f>IF(ISBLANK(AC241),"",IF(ISTEXT(AC241),AC241,IF(S241=0,"non servi",IF(ABS(S241-S221)&lt;0.0000001,"chaque repas",ROUND(S221/S241,1)))))</f>
        <v/>
      </c>
      <c r="U241" s="604"/>
      <c r="V241" s="604">
        <v>4</v>
      </c>
      <c r="W241" s="604">
        <v>4</v>
      </c>
      <c r="X241" s="604">
        <v>4</v>
      </c>
      <c r="Y241" s="604"/>
      <c r="Z241" s="604"/>
      <c r="AA241" s="604"/>
      <c r="AB241" s="604"/>
      <c r="AC241" s="604"/>
      <c r="AD241" s="1580"/>
      <c r="AE241" s="1581"/>
      <c r="AF241" s="309"/>
      <c r="AG241" s="309"/>
      <c r="AH241" s="309"/>
      <c r="AI241" s="309"/>
      <c r="AJ241" s="309"/>
      <c r="AK241" s="309"/>
      <c r="AL241" s="609">
        <v>1</v>
      </c>
    </row>
    <row r="242" spans="1:38" s="307" customFormat="1" ht="21" customHeight="1" x14ac:dyDescent="0.25">
      <c r="A242" s="309"/>
      <c r="B242" s="758" t="s">
        <v>5031</v>
      </c>
      <c r="C242" s="751" t="str">
        <f>IF(ISBLANK(U242),"",IF(ISTEXT(U242),U242,IF(U223=0,"",ROUND(U242/U223*S221,1))))</f>
        <v/>
      </c>
      <c r="D242" s="752" t="str">
        <f>IF(ISBLANK(U242),"",IF(ISTEXT(U242),U242,IF(C242=0,"non servi",IF(ABS(C242-S221)&lt;0.0000001,"chaque repas",ROUND(S221/C242,1)))))</f>
        <v/>
      </c>
      <c r="E242" s="753">
        <f>IF(ISBLANK(V242),"",IF(ISTEXT(V242),V242,IF(V223=0,"",ROUND(V242/V223*S221,1))))</f>
        <v>0</v>
      </c>
      <c r="F242" s="752" t="str">
        <f>IF(ISBLANK(V242),"",IF(ISTEXT(V242),V242,IF(E242=0,"non servi",IF(ABS(E242-S221)&lt;0.0000001,"chaque repas",ROUND(S221/E242,1)))))</f>
        <v>non servi</v>
      </c>
      <c r="G242" s="753">
        <f>IF(ISBLANK(W242),"",IF(ISTEXT(W242),W242,IF(W223=0,"",ROUND(W242/W223*S221,1))))</f>
        <v>0</v>
      </c>
      <c r="H242" s="752" t="str">
        <f>IF(ISBLANK(W242),"",IF(ISTEXT(W242),W242,IF(G242=0,"non servi",IF(ABS(G242-S221)&lt;0.0000001,"chaque repas",ROUND(S221/G242,1)))))</f>
        <v>non servi</v>
      </c>
      <c r="I242" s="753">
        <f>IF(ISBLANK(X242),"",IF(ISTEXT(X242),X242,IF(X223=0,"",ROUND(X242/X223*S221,1))))</f>
        <v>25</v>
      </c>
      <c r="J242" s="752">
        <f>IF(ISBLANK(X242),"",IF(ISTEXT(X242),X242,IF(I242=0,"non servi",IF(ABS(I242-S221)&lt;0.0000001,"chaque repas",ROUND(S221/I242,1)))))</f>
        <v>10</v>
      </c>
      <c r="K242" s="753" t="str">
        <f>IF(ISBLANK(Y242),"",IF(ISTEXT(Y242),Y242,IF(Y223=0,"",ROUND(Y242/Y223*S221,1))))</f>
        <v/>
      </c>
      <c r="L242" s="752" t="str">
        <f>IF(ISBLANK(Y242),"",IF(ISTEXT(Y242),Y242,IF(K242=0,"non servi",IF(ABS(K242-S221)&lt;0.0000001,"chaque repas",ROUND(S221/K242,1)))))</f>
        <v/>
      </c>
      <c r="M242" s="753" t="str">
        <f>IF(ISBLANK(Z242),"",IF(ISTEXT(Z242),Z242,IF(Z223=0,"",ROUND(Z242/Z223*S221,1))))</f>
        <v/>
      </c>
      <c r="N242" s="752" t="str">
        <f>IF(ISBLANK(Z242),"",IF(ISTEXT(Z242),Z242,IF(M242=0,"non servi",IF(ABS(M242-S221)&lt;0.0000001,"chaque repas",ROUND(S221/M242,1)))))</f>
        <v/>
      </c>
      <c r="O242" s="753" t="str">
        <f>IF(ISBLANK(AA242),"",IF(ISTEXT(AA242),AA242,IF(AA223=0,"",ROUND(AA242/AA223*S221,1))))</f>
        <v/>
      </c>
      <c r="P242" s="752" t="str">
        <f>IF(ISBLANK(AA242),"",IF(ISTEXT(AA242),AA242,IF(O242=0,"non servi",IF(ABS(O242-S221)&lt;0.0000001,"chaque repas",ROUND(S221/O242,1)))))</f>
        <v/>
      </c>
      <c r="Q242" s="754" t="str">
        <f>IF(ISBLANK(AB242),"",IF(ISTEXT(AB242),AB242,IF(AB223=0,"",ROUND(AB242/AB223*S221,1))))</f>
        <v/>
      </c>
      <c r="R242" s="755" t="str">
        <f>IF(ISBLANK(AB242),"",IF(ISTEXT(AB242),AB242,IF(Q242=0,"non servi",IF(ABS(Q242-S221)&lt;0.0000001,"chaque repas",ROUND(S221/Q242,1)))))</f>
        <v/>
      </c>
      <c r="S242" s="756" t="str">
        <f>IF(ISBLANK(AC242),"",IF(ISTEXT(AC242),AC242,IF(AC223=0,"",ROUND(AC242/AC223*S221,1))))</f>
        <v/>
      </c>
      <c r="T242" s="755" t="str">
        <f>IF(ISBLANK(AC242),"",IF(ISTEXT(AC242),AC242,IF(S242=0,"non servi",IF(ABS(S242-S221)&lt;0.0000001,"chaque repas",ROUND(S221/S242,1)))))</f>
        <v/>
      </c>
      <c r="U242" s="604"/>
      <c r="V242" s="604">
        <v>0</v>
      </c>
      <c r="W242" s="604">
        <v>0</v>
      </c>
      <c r="X242" s="604">
        <v>2</v>
      </c>
      <c r="Y242" s="604"/>
      <c r="Z242" s="604"/>
      <c r="AA242" s="604"/>
      <c r="AB242" s="604"/>
      <c r="AC242" s="604"/>
      <c r="AD242" s="1580"/>
      <c r="AE242" s="1581"/>
      <c r="AF242" s="309"/>
      <c r="AG242" s="309"/>
      <c r="AH242" s="309"/>
      <c r="AI242" s="309"/>
      <c r="AJ242" s="309"/>
      <c r="AK242" s="309"/>
      <c r="AL242" s="609">
        <v>1</v>
      </c>
    </row>
    <row r="243" spans="1:38" s="307" customFormat="1" ht="21" customHeight="1" x14ac:dyDescent="0.25">
      <c r="A243" s="309"/>
      <c r="B243" s="759" t="s">
        <v>5248</v>
      </c>
      <c r="C243" s="751" t="str">
        <f>IF(ISBLANK(U243),"",IF(ISTEXT(U243),U243,IF(U223=0,"",ROUND(U243/U223*S221,1))))</f>
        <v/>
      </c>
      <c r="D243" s="752" t="str">
        <f>IF(ISBLANK(U243),"",IF(ISTEXT(U243),U243,IF(C243=0,"non servi",IF(ABS(C243-S221)&lt;0.0000001,"chaque repas",ROUND(S221/C243,1)))))</f>
        <v/>
      </c>
      <c r="E243" s="753" t="str">
        <f>IF(ISBLANK(V243),"",IF(ISTEXT(V243),V243,IF(V223=0,"",ROUND(V243/V223*S221,1))))</f>
        <v/>
      </c>
      <c r="F243" s="752" t="str">
        <f>IF(ISBLANK(V243),"",IF(ISTEXT(V243),V243,IF(E243=0,"non servi",IF(ABS(E243-S221)&lt;0.0000001,"chaque repas",ROUND(S221/E243,1)))))</f>
        <v/>
      </c>
      <c r="G243" s="753" t="str">
        <f>IF(ISBLANK(W243),"",IF(ISTEXT(W243),W243,IF(W223=0,"",ROUND(W243/W223*S221,1))))</f>
        <v/>
      </c>
      <c r="H243" s="752" t="str">
        <f>IF(ISBLANK(W243),"",IF(ISTEXT(W243),W243,IF(G243=0,"non servi",IF(ABS(G243-S221)&lt;0.0000001,"chaque repas",ROUND(S221/G243,1)))))</f>
        <v/>
      </c>
      <c r="I243" s="753">
        <f>IF(ISBLANK(X243),"",IF(ISTEXT(X243),X243,IF(X223=0,"",ROUND(X243/X223*S221,1))))</f>
        <v>25</v>
      </c>
      <c r="J243" s="752">
        <f>IF(ISBLANK(X243),"",IF(ISTEXT(X243),X243,IF(I243=0,"non servi",IF(ABS(I243-S221)&lt;0.0000001,"chaque repas",ROUND(S221/I243,1)))))</f>
        <v>10</v>
      </c>
      <c r="K243" s="753" t="str">
        <f>IF(ISBLANK(Y243),"",IF(ISTEXT(Y243),Y243,IF(Y223=0,"",ROUND(Y243/Y223*S221,1))))</f>
        <v/>
      </c>
      <c r="L243" s="752" t="str">
        <f>IF(ISBLANK(Y243),"",IF(ISTEXT(Y243),Y243,IF(K243=0,"non servi",IF(ABS(K243-S221)&lt;0.0000001,"chaque repas",ROUND(S221/K243,1)))))</f>
        <v/>
      </c>
      <c r="M243" s="753" t="str">
        <f>IF(ISBLANK(Z243),"",IF(ISTEXT(Z243),Z243,IF(Z223=0,"",ROUND(Z243/Z223*S221,1))))</f>
        <v/>
      </c>
      <c r="N243" s="752" t="str">
        <f>IF(ISBLANK(Z243),"",IF(ISTEXT(Z243),Z243,IF(M243=0,"non servi",IF(ABS(M243-S221)&lt;0.0000001,"chaque repas",ROUND(S221/M243,1)))))</f>
        <v/>
      </c>
      <c r="O243" s="753" t="str">
        <f>IF(ISBLANK(AA243),"",IF(ISTEXT(AA243),AA243,IF(AA223=0,"",ROUND(AA243/AA223*S221,1))))</f>
        <v/>
      </c>
      <c r="P243" s="752" t="str">
        <f>IF(ISBLANK(AA243),"",IF(ISTEXT(AA243),AA243,IF(O243=0,"non servi",IF(ABS(O243-S221)&lt;0.0000001,"chaque repas",ROUND(S221/O243,1)))))</f>
        <v/>
      </c>
      <c r="Q243" s="754" t="str">
        <f>IF(ISBLANK(AB243),"",IF(ISTEXT(AB243),AB243,IF(AB223=0,"",ROUND(AB243/AB223*S221,1))))</f>
        <v/>
      </c>
      <c r="R243" s="755" t="str">
        <f>IF(ISBLANK(AB243),"",IF(ISTEXT(AB243),AB243,IF(Q243=0,"non servi",IF(ABS(Q243-S221)&lt;0.0000001,"chaque repas",ROUND(S221/Q243,1)))))</f>
        <v/>
      </c>
      <c r="S243" s="756" t="str">
        <f>IF(ISBLANK(AC243),"",IF(ISTEXT(AC243),AC243,IF(AC223=0,"",ROUND(AC243/AC223*S221,1))))</f>
        <v/>
      </c>
      <c r="T243" s="755" t="str">
        <f>IF(ISBLANK(AC243),"",IF(ISTEXT(AC243),AC243,IF(S243=0,"non servi",IF(ABS(S243-S221)&lt;0.0000001,"chaque repas",ROUND(S221/S243,1)))))</f>
        <v/>
      </c>
      <c r="U243" s="604"/>
      <c r="V243" s="604"/>
      <c r="W243" s="604"/>
      <c r="X243" s="604">
        <v>2</v>
      </c>
      <c r="Y243" s="604"/>
      <c r="Z243" s="604"/>
      <c r="AA243" s="604"/>
      <c r="AB243" s="604"/>
      <c r="AC243" s="604"/>
      <c r="AD243" s="1580"/>
      <c r="AE243" s="1581"/>
      <c r="AF243" s="309"/>
      <c r="AG243" s="309"/>
      <c r="AH243" s="309"/>
      <c r="AI243" s="309"/>
      <c r="AJ243" s="309"/>
      <c r="AK243" s="309"/>
      <c r="AL243" s="609">
        <v>1</v>
      </c>
    </row>
    <row r="244" spans="1:38" s="307" customFormat="1" ht="21" customHeight="1" x14ac:dyDescent="0.25">
      <c r="A244" s="309"/>
      <c r="B244" s="760" t="s">
        <v>5249</v>
      </c>
      <c r="C244" s="761" t="str">
        <f>IF(ISBLANK(U244),"",IF(ISTEXT(U244),U244,IF(U223=0,"",ROUND(U244/U223*S221,1))))</f>
        <v/>
      </c>
      <c r="D244" s="762" t="str">
        <f>IF(ISBLANK(U244),"",IF(ISTEXT(U244),U244,IF(C244=0,"non servi",IF(ABS(C244-S221)&lt;0.0000001,"chaque repas",ROUND(S221/C244,1)))))</f>
        <v/>
      </c>
      <c r="E244" s="763" t="str">
        <f>IF(ISBLANK(V244),"",IF(ISTEXT(V244),V244,IF(V223=0,"",ROUND(V244/V223*S221,1))))</f>
        <v/>
      </c>
      <c r="F244" s="762" t="str">
        <f>IF(ISBLANK(V244),"",IF(ISTEXT(V244),V244,IF(E244=0,"non servi",IF(ABS(E244-S221)&lt;0.0000001,"chaque repas",ROUND(S221/E244,1)))))</f>
        <v/>
      </c>
      <c r="G244" s="763" t="str">
        <f>IF(ISBLANK(W244),"",IF(ISTEXT(W244),W244,IF(W223=0,"",ROUND(W244/W223*S221,1))))</f>
        <v/>
      </c>
      <c r="H244" s="762" t="str">
        <f>IF(ISBLANK(W244),"",IF(ISTEXT(W244),W244,IF(G244=0,"non servi",IF(ABS(G244-S221)&lt;0.0000001,"chaque repas",ROUND(S221/G244,1)))))</f>
        <v/>
      </c>
      <c r="I244" s="763" t="str">
        <f>IF(ISBLANK(X244),"",IF(ISTEXT(X244),X244,IF(X223=0,"",ROUND(X244/X223*S221,1))))</f>
        <v/>
      </c>
      <c r="J244" s="762" t="str">
        <f>IF(ISBLANK(X244),"",IF(ISTEXT(X244),X244,IF(I244=0,"non servi",IF(ABS(I244-S221)&lt;0.0000001,"chaque repas",ROUND(S221/I244,1)))))</f>
        <v/>
      </c>
      <c r="K244" s="763" t="str">
        <f>IF(ISBLANK(Y244),"",IF(ISTEXT(Y244),Y244,IF(Y223=0,"",ROUND(Y244/Y223*S221,1))))</f>
        <v/>
      </c>
      <c r="L244" s="762" t="str">
        <f>IF(ISBLANK(Y244),"",IF(ISTEXT(Y244),Y244,IF(K244=0,"non servi",IF(ABS(K244-S221)&lt;0.0000001,"chaque repas",ROUND(S221/K244,1)))))</f>
        <v/>
      </c>
      <c r="M244" s="763" t="str">
        <f>IF(ISBLANK(Z244),"",IF(ISTEXT(Z244),Z244,IF(Z223=0,"",ROUND(Z244/Z223*S221,1))))</f>
        <v/>
      </c>
      <c r="N244" s="762" t="str">
        <f>IF(ISBLANK(Z244),"",IF(ISTEXT(Z244),Z244,IF(M244=0,"non servi",IF(ABS(M244-S221)&lt;0.0000001,"chaque repas",ROUND(S221/M244,1)))))</f>
        <v/>
      </c>
      <c r="O244" s="763" t="str">
        <f>IF(ISBLANK(AA244),"",IF(ISTEXT(AA244),AA244,IF(AA223=0,"",ROUND(AA244/AA223*S221,1))))</f>
        <v>chaque jour</v>
      </c>
      <c r="P244" s="762" t="str">
        <f>IF(ISBLANK(AA244),"",IF(ISTEXT(AA244),AA244,IF(O244=0,"non servi",IF(ABS(O244-S221)&lt;0.0000001,"chaque repas",ROUND(S221/O244,1)))))</f>
        <v>chaque jour</v>
      </c>
      <c r="Q244" s="764" t="str">
        <f>IF(ISBLANK(AB244),"",IF(ISTEXT(AB244),AB244,IF(AB223=0,"",ROUND(AB244/AB223*S221,1))))</f>
        <v>chaque jour</v>
      </c>
      <c r="R244" s="765" t="str">
        <f>IF(ISBLANK(AB244),"",IF(ISTEXT(AB244),AB244,IF(Q244=0,"non servi",IF(ABS(Q244-S221)&lt;0.0000001,"chaque repas",ROUND(S221/Q244,1)))))</f>
        <v>chaque jour</v>
      </c>
      <c r="S244" s="766" t="str">
        <f>IF(ISBLANK(AC244),"",IF(ISTEXT(AC244),AC244,IF(AC223=0,"",ROUND(AC244/AC223*S221,1))))</f>
        <v/>
      </c>
      <c r="T244" s="765" t="str">
        <f>IF(ISBLANK(AC244),"",IF(ISTEXT(AC244),AC244,IF(S244=0,"non servi",IF(ABS(S244-S221)&lt;0.0000001,"chaque repas",ROUND(S221/S244,1)))))</f>
        <v/>
      </c>
      <c r="U244" s="600"/>
      <c r="V244" s="600"/>
      <c r="W244" s="600"/>
      <c r="X244" s="600"/>
      <c r="Y244" s="600"/>
      <c r="Z244" s="600"/>
      <c r="AA244" s="600" t="s">
        <v>5030</v>
      </c>
      <c r="AB244" s="600" t="s">
        <v>5030</v>
      </c>
      <c r="AC244" s="600"/>
      <c r="AD244" s="1580"/>
      <c r="AE244" s="1581"/>
      <c r="AF244" s="309"/>
      <c r="AG244" s="309"/>
      <c r="AH244" s="309"/>
      <c r="AI244" s="309"/>
      <c r="AJ244" s="309"/>
      <c r="AK244" s="309"/>
      <c r="AL244" s="609">
        <v>1</v>
      </c>
    </row>
    <row r="245" spans="1:38" s="307" customFormat="1" ht="21" customHeight="1" x14ac:dyDescent="0.25">
      <c r="A245" s="309"/>
      <c r="B245" s="767" t="s">
        <v>5250</v>
      </c>
      <c r="C245" s="768">
        <f>IF(ISBLANK(U245),"",IF(ISTEXT(U245),U245,IF(U223=0,"",ROUND(U245/U223*S221,1))))</f>
        <v>50</v>
      </c>
      <c r="D245" s="769">
        <f>IF(ISBLANK(U245),"",IF(ISTEXT(U245),U245,IF(C245=0,"non servi",IF(ABS(C245-S221)&lt;0.0000001,"chaque repas",ROUND(S221/C245,1)))))</f>
        <v>5</v>
      </c>
      <c r="E245" s="770" t="str">
        <f>IF(ISBLANK(V245),"",IF(ISTEXT(V245),V245,IF(V223=0,"",ROUND(V245/V223*S221,1))))</f>
        <v/>
      </c>
      <c r="F245" s="769" t="str">
        <f>IF(ISBLANK(V245),"",IF(ISTEXT(V245),V245,IF(E245=0,"non servi",IF(ABS(E245-S221)&lt;0.0000001,"chaque repas",ROUND(S221/E245,1)))))</f>
        <v/>
      </c>
      <c r="G245" s="770" t="str">
        <f>IF(ISBLANK(W245),"",IF(ISTEXT(W245),W245,IF(W223=0,"",ROUND(W245/W223*S221,1))))</f>
        <v/>
      </c>
      <c r="H245" s="769" t="str">
        <f>IF(ISBLANK(W245),"",IF(ISTEXT(W245),W245,IF(G245=0,"non servi",IF(ABS(G245-S221)&lt;0.0000001,"chaque repas",ROUND(S221/G245,1)))))</f>
        <v/>
      </c>
      <c r="I245" s="770" t="str">
        <f>IF(ISBLANK(X245),"",IF(ISTEXT(X245),X245,IF(X223=0,"",ROUND(X245/X223*S221,1))))</f>
        <v/>
      </c>
      <c r="J245" s="769" t="str">
        <f>IF(ISBLANK(X245),"",IF(ISTEXT(X245),X245,IF(I245=0,"non servi",IF(ABS(I245-S221)&lt;0.0000001,"chaque repas",ROUND(S221/I245,1)))))</f>
        <v/>
      </c>
      <c r="K245" s="770" t="str">
        <f>IF(ISBLANK(Y245),"",IF(ISTEXT(Y245),Y245,IF(Y223=0,"",ROUND(Y245/Y223*S221,1))))</f>
        <v/>
      </c>
      <c r="L245" s="769" t="str">
        <f>IF(ISBLANK(Y245),"",IF(ISTEXT(Y245),Y245,IF(K245=0,"non servi",IF(ABS(K245-S221)&lt;0.0000001,"chaque repas",ROUND(S221/K245,1)))))</f>
        <v/>
      </c>
      <c r="M245" s="770" t="str">
        <f>IF(ISBLANK(Z245),"",IF(ISTEXT(Z245),Z245,IF(Z223=0,"",ROUND(Z245/Z223*S221,1))))</f>
        <v/>
      </c>
      <c r="N245" s="769" t="str">
        <f>IF(ISBLANK(Z245),"",IF(ISTEXT(Z245),Z245,IF(M245=0,"non servi",IF(ABS(M245-S221)&lt;0.0000001,"chaque repas",ROUND(S221/M245,1)))))</f>
        <v/>
      </c>
      <c r="O245" s="770" t="str">
        <f>IF(ISBLANK(AA245),"",IF(ISTEXT(AA245),AA245,IF(AA223=0,"",ROUND(AA245/AA223*S221,1))))</f>
        <v/>
      </c>
      <c r="P245" s="769" t="str">
        <f>IF(ISBLANK(AA245),"",IF(ISTEXT(AA245),AA245,IF(O245=0,"non servi",IF(ABS(O245-S221)&lt;0.0000001,"chaque repas",ROUND(S221/O245,1)))))</f>
        <v/>
      </c>
      <c r="Q245" s="771" t="str">
        <f>IF(ISBLANK(AB245),"",IF(ISTEXT(AB245),AB245,IF(AB223=0,"",ROUND(AB245/AB223*S221,1))))</f>
        <v/>
      </c>
      <c r="R245" s="772" t="str">
        <f>IF(ISBLANK(AB245),"",IF(ISTEXT(AB245),AB245,IF(Q245=0,"non servi",IF(ABS(Q245-S221)&lt;0.0000001,"chaque repas",ROUND(S221/Q245,1)))))</f>
        <v/>
      </c>
      <c r="S245" s="773" t="str">
        <f>IF(ISBLANK(AC245),"",IF(ISTEXT(AC245),AC245,IF(AC223=0,"",ROUND(AC245/AC223*S221,1))))</f>
        <v/>
      </c>
      <c r="T245" s="772" t="str">
        <f>IF(ISBLANK(AC245),"",IF(ISTEXT(AC245),AC245,IF(S245=0,"non servi",IF(ABS(S245-S221)&lt;0.0000001,"chaque repas",ROUND(S221/S245,1)))))</f>
        <v/>
      </c>
      <c r="U245" s="599">
        <v>4</v>
      </c>
      <c r="V245" s="697"/>
      <c r="W245" s="697"/>
      <c r="X245" s="697"/>
      <c r="Y245" s="697"/>
      <c r="Z245" s="697"/>
      <c r="AA245" s="697"/>
      <c r="AB245" s="697"/>
      <c r="AC245" s="697"/>
      <c r="AD245" s="1580"/>
      <c r="AE245" s="1581"/>
      <c r="AF245" s="309"/>
      <c r="AG245" s="309"/>
      <c r="AH245" s="309"/>
      <c r="AI245" s="309"/>
      <c r="AJ245" s="309"/>
      <c r="AK245" s="309"/>
      <c r="AL245" s="609">
        <v>1</v>
      </c>
    </row>
    <row r="246" spans="1:38" s="307" customFormat="1" ht="21" customHeight="1" x14ac:dyDescent="0.25">
      <c r="A246" s="309"/>
      <c r="B246" s="774"/>
      <c r="C246" s="768"/>
      <c r="D246" s="775"/>
      <c r="E246" s="770"/>
      <c r="F246" s="775"/>
      <c r="G246" s="770"/>
      <c r="H246" s="775"/>
      <c r="I246" s="770"/>
      <c r="J246" s="775"/>
      <c r="K246" s="770"/>
      <c r="L246" s="775"/>
      <c r="M246" s="770"/>
      <c r="N246" s="775"/>
      <c r="O246" s="770"/>
      <c r="P246" s="775"/>
      <c r="Q246" s="771"/>
      <c r="R246" s="776"/>
      <c r="S246" s="773"/>
      <c r="T246" s="776"/>
      <c r="U246" s="777"/>
      <c r="V246" s="778"/>
      <c r="W246" s="778"/>
      <c r="X246" s="778"/>
      <c r="Y246" s="778"/>
      <c r="Z246" s="778"/>
      <c r="AA246" s="778"/>
      <c r="AB246" s="778"/>
      <c r="AC246" s="778"/>
      <c r="AD246" s="1580"/>
      <c r="AE246" s="1581"/>
      <c r="AF246" s="309"/>
      <c r="AG246" s="309"/>
      <c r="AH246" s="309"/>
      <c r="AI246" s="309"/>
      <c r="AJ246" s="309"/>
      <c r="AK246" s="309"/>
      <c r="AL246" s="609">
        <v>1</v>
      </c>
    </row>
    <row r="247" spans="1:38" s="307" customFormat="1" ht="18" customHeight="1" x14ac:dyDescent="0.25">
      <c r="A247" s="309"/>
      <c r="B247" s="779" t="s">
        <v>5029</v>
      </c>
      <c r="C247" s="780" t="s">
        <v>5028</v>
      </c>
      <c r="D247" s="781"/>
      <c r="E247" s="782"/>
      <c r="F247" s="783"/>
      <c r="G247" s="782"/>
      <c r="H247" s="783"/>
      <c r="I247" s="782"/>
      <c r="J247" s="783"/>
      <c r="K247" s="782"/>
      <c r="L247" s="783"/>
      <c r="M247" s="782"/>
      <c r="N247" s="783"/>
      <c r="O247" s="782"/>
      <c r="P247" s="784"/>
      <c r="Q247" s="785"/>
      <c r="R247" s="785"/>
      <c r="S247" s="785"/>
      <c r="T247" s="785"/>
      <c r="U247" s="785"/>
      <c r="V247" s="785"/>
      <c r="W247" s="785"/>
      <c r="X247" s="785"/>
      <c r="Y247" s="785"/>
      <c r="Z247" s="785"/>
      <c r="AA247" s="785"/>
      <c r="AB247" s="785"/>
      <c r="AC247" s="785"/>
      <c r="AD247" s="785"/>
      <c r="AE247" s="786"/>
      <c r="AF247" s="309"/>
      <c r="AG247" s="309"/>
      <c r="AH247" s="309"/>
      <c r="AI247" s="309"/>
      <c r="AJ247" s="309"/>
      <c r="AK247" s="309"/>
      <c r="AL247" s="609">
        <v>1</v>
      </c>
    </row>
    <row r="248" spans="1:38" s="307" customFormat="1" ht="18" customHeight="1" x14ac:dyDescent="0.25">
      <c r="A248" s="309"/>
      <c r="B248" s="787" t="s">
        <v>5027</v>
      </c>
      <c r="C248" s="788" t="s">
        <v>5026</v>
      </c>
      <c r="D248" s="789"/>
      <c r="E248" s="789"/>
      <c r="F248" s="789"/>
      <c r="G248" s="789"/>
      <c r="H248" s="789"/>
      <c r="I248" s="789"/>
      <c r="J248" s="789"/>
      <c r="K248" s="789"/>
      <c r="L248" s="789"/>
      <c r="M248" s="789"/>
      <c r="N248" s="789"/>
      <c r="O248" s="789"/>
      <c r="P248" s="789"/>
      <c r="Q248" s="789"/>
      <c r="R248" s="789"/>
      <c r="S248" s="789"/>
      <c r="T248" s="789"/>
      <c r="U248" s="789"/>
      <c r="V248" s="789"/>
      <c r="W248" s="789"/>
      <c r="X248" s="789"/>
      <c r="Y248" s="789"/>
      <c r="Z248" s="789"/>
      <c r="AA248" s="789"/>
      <c r="AB248" s="789"/>
      <c r="AC248" s="789"/>
      <c r="AD248" s="789"/>
      <c r="AE248" s="790"/>
      <c r="AF248" s="309"/>
      <c r="AG248" s="309"/>
      <c r="AH248" s="309"/>
      <c r="AI248" s="309"/>
      <c r="AJ248" s="309"/>
      <c r="AK248" s="309"/>
      <c r="AL248" s="609">
        <v>1</v>
      </c>
    </row>
    <row r="249" spans="1:38" s="307" customFormat="1" ht="18" customHeight="1" x14ac:dyDescent="0.25">
      <c r="A249" s="309"/>
      <c r="B249" s="791" t="s">
        <v>5025</v>
      </c>
      <c r="C249" s="792" t="s">
        <v>5251</v>
      </c>
      <c r="D249" s="793"/>
      <c r="E249" s="793"/>
      <c r="F249" s="793"/>
      <c r="G249" s="793"/>
      <c r="H249" s="793"/>
      <c r="I249" s="793"/>
      <c r="J249" s="793"/>
      <c r="K249" s="794"/>
      <c r="L249" s="794"/>
      <c r="M249" s="795"/>
      <c r="N249" s="795"/>
      <c r="O249" s="795"/>
      <c r="P249" s="795"/>
      <c r="Q249" s="794"/>
      <c r="R249" s="794"/>
      <c r="S249" s="794"/>
      <c r="T249" s="794"/>
      <c r="U249" s="794"/>
      <c r="V249" s="794"/>
      <c r="W249" s="794"/>
      <c r="X249" s="794"/>
      <c r="Y249" s="794"/>
      <c r="Z249" s="795"/>
      <c r="AA249" s="795"/>
      <c r="AB249" s="794"/>
      <c r="AC249" s="794"/>
      <c r="AD249" s="796"/>
      <c r="AE249" s="797"/>
      <c r="AF249" s="309"/>
      <c r="AG249" s="309"/>
      <c r="AH249" s="309"/>
      <c r="AI249" s="309"/>
      <c r="AJ249" s="309"/>
      <c r="AK249" s="309"/>
      <c r="AL249" s="609">
        <v>1</v>
      </c>
    </row>
    <row r="250" spans="1:38" s="307" customFormat="1" ht="18" customHeight="1" x14ac:dyDescent="0.25">
      <c r="A250" s="309"/>
      <c r="B250" s="316" t="s">
        <v>5024</v>
      </c>
      <c r="C250" s="315"/>
      <c r="D250" s="315"/>
      <c r="E250" s="315"/>
      <c r="F250" s="315"/>
      <c r="G250" s="315"/>
      <c r="H250" s="315"/>
      <c r="I250" s="315"/>
      <c r="J250" s="315"/>
      <c r="K250" s="315"/>
      <c r="L250" s="315"/>
      <c r="M250" s="798"/>
      <c r="N250" s="798"/>
      <c r="O250" s="798"/>
      <c r="P250" s="798"/>
      <c r="Q250" s="315"/>
      <c r="R250" s="315"/>
      <c r="S250" s="315"/>
      <c r="T250" s="315"/>
      <c r="U250" s="315"/>
      <c r="V250" s="315"/>
      <c r="W250" s="315"/>
      <c r="X250" s="315"/>
      <c r="Y250" s="315"/>
      <c r="Z250" s="798"/>
      <c r="AA250" s="798"/>
      <c r="AB250" s="315"/>
      <c r="AC250" s="315"/>
      <c r="AD250" s="796"/>
      <c r="AE250" s="797"/>
      <c r="AF250" s="309"/>
      <c r="AG250" s="309"/>
      <c r="AH250" s="309"/>
      <c r="AI250" s="309"/>
      <c r="AJ250" s="309"/>
      <c r="AK250" s="309"/>
      <c r="AL250" s="609">
        <v>1</v>
      </c>
    </row>
    <row r="251" spans="1:38" s="307" customFormat="1" ht="18" customHeight="1" x14ac:dyDescent="0.25">
      <c r="A251" s="309"/>
      <c r="B251" s="316" t="s">
        <v>5023</v>
      </c>
      <c r="C251" s="315"/>
      <c r="D251" s="315"/>
      <c r="E251" s="315"/>
      <c r="F251" s="315"/>
      <c r="G251" s="315"/>
      <c r="H251" s="315"/>
      <c r="I251" s="315"/>
      <c r="J251" s="315"/>
      <c r="K251" s="315"/>
      <c r="L251" s="315"/>
      <c r="M251" s="798"/>
      <c r="N251" s="798"/>
      <c r="O251" s="798"/>
      <c r="P251" s="798"/>
      <c r="Q251" s="315"/>
      <c r="R251" s="315"/>
      <c r="S251" s="315"/>
      <c r="T251" s="315"/>
      <c r="U251" s="315"/>
      <c r="V251" s="315"/>
      <c r="W251" s="315"/>
      <c r="X251" s="315"/>
      <c r="Y251" s="315"/>
      <c r="Z251" s="798"/>
      <c r="AA251" s="798"/>
      <c r="AB251" s="315"/>
      <c r="AC251" s="315"/>
      <c r="AD251" s="796"/>
      <c r="AE251" s="797"/>
      <c r="AF251" s="309"/>
      <c r="AG251" s="309"/>
      <c r="AH251" s="309"/>
      <c r="AI251" s="309"/>
      <c r="AJ251" s="309"/>
      <c r="AK251" s="309"/>
      <c r="AL251" s="609">
        <v>1</v>
      </c>
    </row>
    <row r="252" spans="1:38" s="307" customFormat="1" ht="18" customHeight="1" x14ac:dyDescent="0.25">
      <c r="A252" s="309"/>
      <c r="B252" s="316" t="s">
        <v>5022</v>
      </c>
      <c r="C252" s="315"/>
      <c r="D252" s="315"/>
      <c r="E252" s="315"/>
      <c r="F252" s="315"/>
      <c r="G252" s="315"/>
      <c r="H252" s="315"/>
      <c r="I252" s="315"/>
      <c r="J252" s="315"/>
      <c r="K252" s="315"/>
      <c r="L252" s="315"/>
      <c r="M252" s="798"/>
      <c r="N252" s="798"/>
      <c r="O252" s="798"/>
      <c r="P252" s="798"/>
      <c r="Q252" s="315"/>
      <c r="R252" s="315"/>
      <c r="S252" s="315"/>
      <c r="T252" s="315"/>
      <c r="U252" s="315"/>
      <c r="V252" s="315"/>
      <c r="W252" s="315"/>
      <c r="X252" s="315"/>
      <c r="Y252" s="315"/>
      <c r="Z252" s="798"/>
      <c r="AA252" s="798"/>
      <c r="AB252" s="315"/>
      <c r="AC252" s="315"/>
      <c r="AD252" s="796"/>
      <c r="AE252" s="797"/>
      <c r="AF252" s="309"/>
      <c r="AG252" s="309"/>
      <c r="AH252" s="309"/>
      <c r="AI252" s="309"/>
      <c r="AJ252" s="309"/>
      <c r="AK252" s="309"/>
      <c r="AL252" s="609">
        <v>1</v>
      </c>
    </row>
    <row r="253" spans="1:38" s="307" customFormat="1" ht="18" customHeight="1" x14ac:dyDescent="0.25">
      <c r="A253" s="309"/>
      <c r="B253" s="314" t="s">
        <v>5021</v>
      </c>
      <c r="C253" s="313"/>
      <c r="D253" s="313"/>
      <c r="E253" s="313"/>
      <c r="F253" s="313"/>
      <c r="G253" s="313"/>
      <c r="H253" s="313"/>
      <c r="I253" s="313"/>
      <c r="J253" s="313"/>
      <c r="K253" s="313"/>
      <c r="L253" s="313"/>
      <c r="M253" s="799"/>
      <c r="N253" s="799"/>
      <c r="O253" s="799"/>
      <c r="P253" s="799"/>
      <c r="Q253" s="313"/>
      <c r="R253" s="313"/>
      <c r="S253" s="313"/>
      <c r="T253" s="313"/>
      <c r="U253" s="313"/>
      <c r="V253" s="313"/>
      <c r="W253" s="313"/>
      <c r="X253" s="313"/>
      <c r="Y253" s="313"/>
      <c r="Z253" s="799"/>
      <c r="AA253" s="799"/>
      <c r="AB253" s="313"/>
      <c r="AC253" s="313"/>
      <c r="AD253" s="800"/>
      <c r="AE253" s="801"/>
      <c r="AF253" s="309"/>
      <c r="AG253" s="309"/>
      <c r="AH253" s="309"/>
      <c r="AI253" s="309"/>
      <c r="AJ253" s="309"/>
      <c r="AK253" s="309"/>
      <c r="AL253" s="609">
        <v>1</v>
      </c>
    </row>
    <row r="254" spans="1:38" s="307" customFormat="1" ht="16.5" thickBot="1" x14ac:dyDescent="0.3">
      <c r="B254" s="312" t="s">
        <v>5020</v>
      </c>
      <c r="C254" s="311"/>
      <c r="D254" s="311"/>
      <c r="E254" s="311"/>
      <c r="F254" s="311"/>
      <c r="G254" s="311"/>
      <c r="H254" s="311"/>
      <c r="I254" s="311"/>
      <c r="J254" s="311"/>
      <c r="K254" s="311"/>
      <c r="L254" s="311"/>
      <c r="M254" s="311"/>
      <c r="N254" s="311"/>
      <c r="O254" s="311"/>
      <c r="P254" s="311"/>
      <c r="Q254" s="311"/>
      <c r="R254" s="311"/>
      <c r="S254" s="311"/>
      <c r="T254" s="311"/>
      <c r="U254" s="311">
        <v>10</v>
      </c>
      <c r="V254" s="311">
        <v>10</v>
      </c>
      <c r="W254" s="311">
        <v>10</v>
      </c>
      <c r="X254" s="311">
        <v>10</v>
      </c>
      <c r="Y254" s="311">
        <v>10</v>
      </c>
      <c r="Z254" s="311">
        <v>10</v>
      </c>
      <c r="AA254" s="311">
        <v>10</v>
      </c>
      <c r="AB254" s="311">
        <v>10</v>
      </c>
      <c r="AC254" s="311">
        <v>10</v>
      </c>
      <c r="AD254" s="311">
        <v>10</v>
      </c>
      <c r="AE254" s="310">
        <v>10</v>
      </c>
      <c r="AF254" s="309"/>
      <c r="AG254" s="309"/>
      <c r="AH254" s="309"/>
      <c r="AI254" s="309"/>
      <c r="AJ254" s="309"/>
      <c r="AL254" s="609">
        <v>1</v>
      </c>
    </row>
    <row r="255" spans="1:38" x14ac:dyDescent="0.25">
      <c r="B255" s="803" t="s">
        <v>5252</v>
      </c>
      <c r="C255" s="802"/>
      <c r="D255" s="802"/>
      <c r="E255" s="802"/>
      <c r="F255" s="802"/>
      <c r="G255" s="802"/>
      <c r="H255" s="802"/>
      <c r="I255" s="802"/>
      <c r="J255" s="802"/>
      <c r="K255" s="802"/>
      <c r="L255" s="802"/>
      <c r="M255" s="802"/>
      <c r="N255" s="802"/>
      <c r="O255" s="802"/>
      <c r="P255" s="802"/>
      <c r="Q255" s="802"/>
      <c r="R255" s="802"/>
      <c r="S255" s="802"/>
      <c r="T255" s="802"/>
      <c r="U255" s="802"/>
      <c r="V255" s="802"/>
      <c r="W255" s="802"/>
      <c r="X255" s="802"/>
      <c r="Y255" s="802"/>
      <c r="Z255" s="802"/>
      <c r="AA255" s="802"/>
      <c r="AB255" s="802"/>
      <c r="AC255" s="802"/>
      <c r="AD255" s="309"/>
      <c r="AE255" s="309"/>
      <c r="AF255" s="309"/>
      <c r="AG255" s="309"/>
      <c r="AH255" s="309"/>
      <c r="AI255" s="309"/>
      <c r="AJ255" s="309"/>
      <c r="AL255" s="609">
        <v>1</v>
      </c>
    </row>
    <row r="256" spans="1:38" x14ac:dyDescent="0.25">
      <c r="C256" s="305"/>
      <c r="D256" s="305"/>
      <c r="E256" s="305"/>
      <c r="F256" s="305"/>
      <c r="G256" s="305"/>
      <c r="H256" s="305"/>
      <c r="I256" s="305"/>
      <c r="J256" s="305"/>
      <c r="K256" s="305"/>
      <c r="L256" s="305"/>
      <c r="M256" s="305"/>
      <c r="N256" s="305"/>
      <c r="O256" s="305"/>
      <c r="P256" s="305"/>
      <c r="Q256" s="305"/>
      <c r="R256" s="305"/>
      <c r="S256" s="305"/>
      <c r="T256" s="305"/>
      <c r="U256" s="305"/>
      <c r="V256" s="305"/>
      <c r="W256" s="305"/>
      <c r="X256" s="305"/>
      <c r="Y256" s="305"/>
      <c r="Z256" s="305"/>
      <c r="AA256" s="305"/>
      <c r="AB256" s="305"/>
      <c r="AC256" s="305"/>
      <c r="AL256" s="609">
        <v>1</v>
      </c>
    </row>
    <row r="257" spans="1:38" x14ac:dyDescent="0.25">
      <c r="B257" s="306" t="s">
        <v>5017</v>
      </c>
      <c r="AL257" s="609">
        <v>1</v>
      </c>
    </row>
    <row r="258" spans="1:38" x14ac:dyDescent="0.25">
      <c r="B258" s="306" t="s">
        <v>5017</v>
      </c>
      <c r="AL258" s="609">
        <v>1</v>
      </c>
    </row>
    <row r="259" spans="1:38" x14ac:dyDescent="0.25">
      <c r="B259" s="306" t="s">
        <v>5016</v>
      </c>
      <c r="AL259" s="609">
        <v>1</v>
      </c>
    </row>
    <row r="260" spans="1:38" x14ac:dyDescent="0.25">
      <c r="B260" s="306" t="s">
        <v>5016</v>
      </c>
      <c r="AL260" s="609">
        <v>1</v>
      </c>
    </row>
    <row r="261" spans="1:38" x14ac:dyDescent="0.25">
      <c r="B261" s="306" t="s">
        <v>5018</v>
      </c>
      <c r="AL261" s="609">
        <v>1</v>
      </c>
    </row>
    <row r="262" spans="1:38" x14ac:dyDescent="0.25">
      <c r="B262" s="306" t="s">
        <v>5017</v>
      </c>
      <c r="AL262" s="609">
        <v>1</v>
      </c>
    </row>
    <row r="263" spans="1:38" x14ac:dyDescent="0.25">
      <c r="B263" s="306" t="s">
        <v>5016</v>
      </c>
      <c r="AL263" s="609">
        <v>1</v>
      </c>
    </row>
    <row r="264" spans="1:38" x14ac:dyDescent="0.25">
      <c r="B264" s="306" t="s">
        <v>5015</v>
      </c>
      <c r="AL264" s="609">
        <v>1</v>
      </c>
    </row>
    <row r="265" spans="1:38" x14ac:dyDescent="0.25">
      <c r="AL265" s="609">
        <v>1</v>
      </c>
    </row>
    <row r="266" spans="1:38" s="307" customFormat="1" x14ac:dyDescent="0.25">
      <c r="A266" s="609">
        <v>1</v>
      </c>
      <c r="B266" s="609">
        <v>1</v>
      </c>
      <c r="C266" s="609">
        <v>1</v>
      </c>
      <c r="D266" s="609">
        <v>1</v>
      </c>
      <c r="E266" s="609">
        <v>1</v>
      </c>
      <c r="F266" s="609">
        <v>1</v>
      </c>
      <c r="G266" s="609">
        <v>1</v>
      </c>
      <c r="H266" s="609">
        <v>1</v>
      </c>
      <c r="I266" s="609">
        <v>1</v>
      </c>
      <c r="J266" s="609">
        <v>1</v>
      </c>
      <c r="K266" s="609">
        <v>1</v>
      </c>
      <c r="L266" s="609">
        <v>1</v>
      </c>
      <c r="M266" s="609">
        <v>1</v>
      </c>
      <c r="N266" s="609">
        <v>1</v>
      </c>
      <c r="O266" s="609">
        <v>1</v>
      </c>
      <c r="P266" s="609">
        <v>1</v>
      </c>
      <c r="Q266" s="609">
        <v>1</v>
      </c>
      <c r="R266" s="609">
        <v>1</v>
      </c>
      <c r="S266" s="609">
        <v>1</v>
      </c>
      <c r="T266" s="609">
        <v>1</v>
      </c>
      <c r="U266" s="609">
        <v>1</v>
      </c>
      <c r="V266" s="609">
        <v>1</v>
      </c>
      <c r="W266" s="609">
        <v>1</v>
      </c>
      <c r="X266" s="609">
        <v>1</v>
      </c>
      <c r="Y266" s="609">
        <v>1</v>
      </c>
      <c r="Z266" s="609">
        <v>1</v>
      </c>
      <c r="AA266" s="609">
        <v>1</v>
      </c>
      <c r="AB266" s="609">
        <v>1</v>
      </c>
      <c r="AC266" s="609">
        <v>1</v>
      </c>
      <c r="AD266" s="609">
        <v>1</v>
      </c>
      <c r="AE266" s="609">
        <v>1</v>
      </c>
      <c r="AF266" s="609">
        <v>1</v>
      </c>
      <c r="AG266" s="609">
        <v>1</v>
      </c>
      <c r="AH266" s="609">
        <v>1</v>
      </c>
      <c r="AI266" s="609">
        <v>1</v>
      </c>
      <c r="AJ266" s="609">
        <v>1</v>
      </c>
      <c r="AK266" s="609">
        <v>1</v>
      </c>
      <c r="AL266" s="308" t="s">
        <v>5019</v>
      </c>
    </row>
  </sheetData>
  <mergeCells count="238">
    <mergeCell ref="B2:N2"/>
    <mergeCell ref="B4:H4"/>
    <mergeCell ref="C8:D8"/>
    <mergeCell ref="E8:F8"/>
    <mergeCell ref="G8:H8"/>
    <mergeCell ref="B9:B10"/>
    <mergeCell ref="F17:F18"/>
    <mergeCell ref="C9:D10"/>
    <mergeCell ref="E9:F10"/>
    <mergeCell ref="G9:H10"/>
    <mergeCell ref="C11:D11"/>
    <mergeCell ref="E11:F11"/>
    <mergeCell ref="G11:H11"/>
    <mergeCell ref="C20:C21"/>
    <mergeCell ref="D20:D21"/>
    <mergeCell ref="E20:E21"/>
    <mergeCell ref="F20:F21"/>
    <mergeCell ref="G20:H21"/>
    <mergeCell ref="C12:D12"/>
    <mergeCell ref="G13:H19"/>
    <mergeCell ref="C17:C18"/>
    <mergeCell ref="D17:D18"/>
    <mergeCell ref="E17:E18"/>
    <mergeCell ref="G28:H33"/>
    <mergeCell ref="G22:H27"/>
    <mergeCell ref="B24:B25"/>
    <mergeCell ref="C24:C25"/>
    <mergeCell ref="D24:D25"/>
    <mergeCell ref="E24:E25"/>
    <mergeCell ref="F24:F25"/>
    <mergeCell ref="B32:B33"/>
    <mergeCell ref="C32:C33"/>
    <mergeCell ref="D32:D33"/>
    <mergeCell ref="E32:E33"/>
    <mergeCell ref="F32:F33"/>
    <mergeCell ref="B29:B30"/>
    <mergeCell ref="C29:C30"/>
    <mergeCell ref="D29:D30"/>
    <mergeCell ref="E29:E30"/>
    <mergeCell ref="F29:F30"/>
    <mergeCell ref="C108:D108"/>
    <mergeCell ref="E108:F108"/>
    <mergeCell ref="G108:H108"/>
    <mergeCell ref="G34:H36"/>
    <mergeCell ref="B37:B38"/>
    <mergeCell ref="C37:C38"/>
    <mergeCell ref="D37:D38"/>
    <mergeCell ref="E37:E38"/>
    <mergeCell ref="F37:F38"/>
    <mergeCell ref="G37:H40"/>
    <mergeCell ref="B109:B110"/>
    <mergeCell ref="C109:D110"/>
    <mergeCell ref="E109:F110"/>
    <mergeCell ref="G109:H110"/>
    <mergeCell ref="C111:D111"/>
    <mergeCell ref="E111:F111"/>
    <mergeCell ref="G111:H111"/>
    <mergeCell ref="C112:D112"/>
    <mergeCell ref="G113:H119"/>
    <mergeCell ref="C117:C118"/>
    <mergeCell ref="D117:D118"/>
    <mergeCell ref="E117:E118"/>
    <mergeCell ref="F117:F118"/>
    <mergeCell ref="C120:C121"/>
    <mergeCell ref="D120:D121"/>
    <mergeCell ref="E120:E121"/>
    <mergeCell ref="F120:F121"/>
    <mergeCell ref="G120:H121"/>
    <mergeCell ref="G122:H127"/>
    <mergeCell ref="B124:B125"/>
    <mergeCell ref="C124:C125"/>
    <mergeCell ref="D124:D125"/>
    <mergeCell ref="E124:E125"/>
    <mergeCell ref="F124:F125"/>
    <mergeCell ref="C128:C130"/>
    <mergeCell ref="D128:D130"/>
    <mergeCell ref="E128:E130"/>
    <mergeCell ref="F128:F130"/>
    <mergeCell ref="G128:H133"/>
    <mergeCell ref="B129:B130"/>
    <mergeCell ref="B132:B133"/>
    <mergeCell ref="C132:C133"/>
    <mergeCell ref="D132:D133"/>
    <mergeCell ref="E132:E133"/>
    <mergeCell ref="F132:F133"/>
    <mergeCell ref="G134:H136"/>
    <mergeCell ref="B137:B138"/>
    <mergeCell ref="C137:C138"/>
    <mergeCell ref="D137:D138"/>
    <mergeCell ref="E137:E138"/>
    <mergeCell ref="F137:F138"/>
    <mergeCell ref="G137:H140"/>
    <mergeCell ref="B144:I144"/>
    <mergeCell ref="C162:I162"/>
    <mergeCell ref="B166:L166"/>
    <mergeCell ref="B167:L168"/>
    <mergeCell ref="I169:J169"/>
    <mergeCell ref="K170:L173"/>
    <mergeCell ref="K174:L175"/>
    <mergeCell ref="K177:L179"/>
    <mergeCell ref="K180:L181"/>
    <mergeCell ref="B182:J182"/>
    <mergeCell ref="B183:J183"/>
    <mergeCell ref="AD220:AE224"/>
    <mergeCell ref="C221:F223"/>
    <mergeCell ref="G221:H223"/>
    <mergeCell ref="I221:L223"/>
    <mergeCell ref="M221:N223"/>
    <mergeCell ref="O221:R223"/>
    <mergeCell ref="S221:T223"/>
    <mergeCell ref="AB223:AC223"/>
    <mergeCell ref="C209:D209"/>
    <mergeCell ref="C210:D210"/>
    <mergeCell ref="C211:D211"/>
    <mergeCell ref="C224:D224"/>
    <mergeCell ref="E224:F224"/>
    <mergeCell ref="G224:H224"/>
    <mergeCell ref="B226:B227"/>
    <mergeCell ref="C226:C227"/>
    <mergeCell ref="D226:D227"/>
    <mergeCell ref="E226:E227"/>
    <mergeCell ref="F226:F227"/>
    <mergeCell ref="G226:G227"/>
    <mergeCell ref="H226:H227"/>
    <mergeCell ref="B186:H186"/>
    <mergeCell ref="C189:D189"/>
    <mergeCell ref="C190:D190"/>
    <mergeCell ref="C191:D191"/>
    <mergeCell ref="C199:D199"/>
    <mergeCell ref="C200:D200"/>
    <mergeCell ref="C201:D201"/>
    <mergeCell ref="B220:B224"/>
    <mergeCell ref="J226:J227"/>
    <mergeCell ref="K226:K227"/>
    <mergeCell ref="L226:L227"/>
    <mergeCell ref="M226:M227"/>
    <mergeCell ref="N226:N227"/>
    <mergeCell ref="U226:U227"/>
    <mergeCell ref="W226:W227"/>
    <mergeCell ref="I224:J224"/>
    <mergeCell ref="K224:L224"/>
    <mergeCell ref="M224:N224"/>
    <mergeCell ref="O224:P224"/>
    <mergeCell ref="Q224:R224"/>
    <mergeCell ref="S224:T224"/>
    <mergeCell ref="V226:V227"/>
    <mergeCell ref="AD226:AE233"/>
    <mergeCell ref="C231:C232"/>
    <mergeCell ref="D231:D232"/>
    <mergeCell ref="E231:E232"/>
    <mergeCell ref="F231:F232"/>
    <mergeCell ref="G231:G232"/>
    <mergeCell ref="H231:H232"/>
    <mergeCell ref="I231:I232"/>
    <mergeCell ref="V231:V232"/>
    <mergeCell ref="W231:W232"/>
    <mergeCell ref="X231:X232"/>
    <mergeCell ref="AA231:AA232"/>
    <mergeCell ref="J231:J232"/>
    <mergeCell ref="K231:K232"/>
    <mergeCell ref="L231:L232"/>
    <mergeCell ref="M231:M232"/>
    <mergeCell ref="N231:N232"/>
    <mergeCell ref="AB231:AB232"/>
    <mergeCell ref="AC231:AC232"/>
    <mergeCell ref="O231:O232"/>
    <mergeCell ref="P231:P232"/>
    <mergeCell ref="Q231:Q232"/>
    <mergeCell ref="AA226:AA227"/>
    <mergeCell ref="I226:I227"/>
    <mergeCell ref="AD234:AE235"/>
    <mergeCell ref="AD236:AE246"/>
    <mergeCell ref="AA234:AA235"/>
    <mergeCell ref="AB234:AB235"/>
    <mergeCell ref="K234:K235"/>
    <mergeCell ref="L234:L235"/>
    <mergeCell ref="M234:M235"/>
    <mergeCell ref="N234:N235"/>
    <mergeCell ref="C234:C235"/>
    <mergeCell ref="D234:D235"/>
    <mergeCell ref="E234:E235"/>
    <mergeCell ref="F234:F235"/>
    <mergeCell ref="G234:G235"/>
    <mergeCell ref="H234:H235"/>
    <mergeCell ref="I234:I235"/>
    <mergeCell ref="J234:J235"/>
    <mergeCell ref="AC234:AC235"/>
    <mergeCell ref="S234:S235"/>
    <mergeCell ref="T234:T235"/>
    <mergeCell ref="U234:U235"/>
    <mergeCell ref="V234:V235"/>
    <mergeCell ref="W234:W235"/>
    <mergeCell ref="X234:X235"/>
    <mergeCell ref="Y234:Y235"/>
    <mergeCell ref="O4:S7"/>
    <mergeCell ref="O8:P8"/>
    <mergeCell ref="Q8:Q14"/>
    <mergeCell ref="R8:S8"/>
    <mergeCell ref="O11:P12"/>
    <mergeCell ref="R11:S12"/>
    <mergeCell ref="O13:P13"/>
    <mergeCell ref="R13:S13"/>
    <mergeCell ref="O14:P14"/>
    <mergeCell ref="R14:S14"/>
    <mergeCell ref="O19:O20"/>
    <mergeCell ref="P19:P20"/>
    <mergeCell ref="R19:R20"/>
    <mergeCell ref="S19:S20"/>
    <mergeCell ref="O22:O23"/>
    <mergeCell ref="P22:P23"/>
    <mergeCell ref="R22:R23"/>
    <mergeCell ref="S22:S23"/>
    <mergeCell ref="O29:O30"/>
    <mergeCell ref="P29:P30"/>
    <mergeCell ref="R29:R30"/>
    <mergeCell ref="S29:S30"/>
    <mergeCell ref="R231:R232"/>
    <mergeCell ref="S231:S232"/>
    <mergeCell ref="T231:T232"/>
    <mergeCell ref="O234:O235"/>
    <mergeCell ref="P234:P235"/>
    <mergeCell ref="Q234:Q235"/>
    <mergeCell ref="U221:AC222"/>
    <mergeCell ref="U223:AA223"/>
    <mergeCell ref="O226:O227"/>
    <mergeCell ref="P226:P227"/>
    <mergeCell ref="Q226:Q227"/>
    <mergeCell ref="S226:S227"/>
    <mergeCell ref="T226:T227"/>
    <mergeCell ref="Z234:Z235"/>
    <mergeCell ref="AB226:AB227"/>
    <mergeCell ref="AC226:AC227"/>
    <mergeCell ref="X226:X227"/>
    <mergeCell ref="Y226:Y227"/>
    <mergeCell ref="Z226:Z227"/>
    <mergeCell ref="U231:U232"/>
    <mergeCell ref="Y231:Y232"/>
    <mergeCell ref="Z231:Z23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6F8B-500A-4A4A-985C-1AEE55CC10F3}">
  <dimension ref="A1:Q297"/>
  <sheetViews>
    <sheetView workbookViewId="0">
      <selection activeCell="B12" sqref="B12"/>
    </sheetView>
  </sheetViews>
  <sheetFormatPr baseColWidth="10" defaultRowHeight="18.75" x14ac:dyDescent="0.3"/>
  <cols>
    <col min="1" max="1" width="9.25" style="1130" customWidth="1"/>
    <col min="2" max="16384" width="11" style="1130"/>
  </cols>
  <sheetData>
    <row r="1" spans="1:17" x14ac:dyDescent="0.3">
      <c r="A1" s="1129"/>
      <c r="B1" s="1129"/>
      <c r="C1" s="1129"/>
      <c r="D1" s="1129"/>
      <c r="E1" s="1129"/>
      <c r="F1" s="1129"/>
      <c r="G1" s="1129"/>
      <c r="H1" s="1129"/>
      <c r="I1" s="1129"/>
      <c r="J1" s="1129"/>
      <c r="K1" s="1129"/>
      <c r="L1" s="1129"/>
      <c r="M1" s="1129"/>
      <c r="N1" s="1129"/>
      <c r="O1" s="1129"/>
      <c r="P1" s="1129"/>
      <c r="Q1" s="1129"/>
    </row>
    <row r="2" spans="1:17" x14ac:dyDescent="0.3">
      <c r="A2" s="1129"/>
      <c r="B2" s="1129"/>
      <c r="C2" s="1129"/>
      <c r="D2" s="1129"/>
      <c r="E2" s="1129"/>
      <c r="F2" s="1129"/>
      <c r="G2" s="1129"/>
      <c r="H2" s="1129"/>
      <c r="I2" s="1129"/>
      <c r="J2" s="1129"/>
      <c r="K2" s="1129"/>
      <c r="L2" s="1129"/>
      <c r="M2" s="1129"/>
      <c r="N2" s="1129"/>
      <c r="O2" s="1129"/>
      <c r="P2" s="1129"/>
      <c r="Q2" s="1129"/>
    </row>
    <row r="3" spans="1:17" ht="23.25" x14ac:dyDescent="0.35">
      <c r="A3" s="1129"/>
      <c r="B3" s="1131" t="s">
        <v>7449</v>
      </c>
      <c r="C3" s="1129"/>
      <c r="D3" s="1129"/>
      <c r="E3" s="1129"/>
      <c r="F3" s="1129"/>
      <c r="G3" s="1129"/>
      <c r="H3" s="1129"/>
      <c r="I3" s="1129"/>
      <c r="J3" s="1129"/>
      <c r="K3" s="1129"/>
      <c r="L3" s="1129"/>
      <c r="M3" s="1129"/>
      <c r="N3" s="1129"/>
      <c r="O3" s="1129"/>
      <c r="P3" s="1129"/>
      <c r="Q3" s="1129"/>
    </row>
    <row r="4" spans="1:17" ht="23.25" x14ac:dyDescent="0.35">
      <c r="A4" s="1129"/>
      <c r="B4" s="1131"/>
      <c r="C4" s="1129"/>
      <c r="D4" s="1129"/>
      <c r="E4" s="1129"/>
      <c r="F4" s="1129"/>
      <c r="G4" s="1129"/>
      <c r="H4" s="1129"/>
      <c r="I4" s="1129"/>
      <c r="J4" s="1129"/>
      <c r="K4" s="1129"/>
      <c r="L4" s="1129"/>
      <c r="M4" s="1129"/>
      <c r="N4" s="1129"/>
      <c r="O4" s="1129"/>
      <c r="P4" s="1129"/>
      <c r="Q4" s="1129"/>
    </row>
    <row r="5" spans="1:17" x14ac:dyDescent="0.3">
      <c r="A5" s="1132" t="s">
        <v>5133</v>
      </c>
      <c r="B5" s="1133" t="s">
        <v>7450</v>
      </c>
    </row>
    <row r="6" spans="1:17" x14ac:dyDescent="0.3">
      <c r="A6" s="1129"/>
      <c r="B6" s="1129"/>
      <c r="C6" s="1129"/>
      <c r="D6" s="1129"/>
      <c r="E6" s="1129"/>
      <c r="F6" s="1129"/>
      <c r="G6" s="1129"/>
      <c r="H6" s="1129"/>
      <c r="I6" s="1129"/>
      <c r="J6" s="1129"/>
    </row>
    <row r="7" spans="1:17" x14ac:dyDescent="0.3">
      <c r="A7" s="1129"/>
      <c r="B7" s="1129" t="s">
        <v>7451</v>
      </c>
      <c r="C7" s="1129"/>
      <c r="D7" s="1129"/>
      <c r="E7" s="1129"/>
      <c r="F7" s="1129"/>
      <c r="G7" s="1129"/>
      <c r="H7" s="1129"/>
      <c r="I7" s="1129"/>
      <c r="J7" s="1129"/>
    </row>
    <row r="8" spans="1:17" x14ac:dyDescent="0.3">
      <c r="A8" s="1129"/>
      <c r="B8" s="1129" t="s">
        <v>7452</v>
      </c>
      <c r="C8" s="1129"/>
      <c r="D8" s="1129"/>
      <c r="E8" s="1129"/>
      <c r="F8" s="1129"/>
      <c r="G8" s="1129"/>
      <c r="H8" s="1129"/>
      <c r="I8" s="1129"/>
      <c r="J8" s="1129"/>
    </row>
    <row r="9" spans="1:17" x14ac:dyDescent="0.3">
      <c r="A9" s="1129"/>
      <c r="B9" s="1129" t="s">
        <v>7453</v>
      </c>
      <c r="C9" s="1129"/>
      <c r="D9" s="1129"/>
      <c r="E9" s="1129"/>
      <c r="F9" s="1129"/>
      <c r="G9" s="1129"/>
      <c r="H9" s="1129"/>
      <c r="I9" s="1129"/>
      <c r="J9" s="1129"/>
    </row>
    <row r="10" spans="1:17" x14ac:dyDescent="0.3">
      <c r="A10" s="1129"/>
      <c r="B10" s="1129"/>
      <c r="C10" s="1129"/>
      <c r="D10" s="1129"/>
      <c r="E10" s="1129"/>
      <c r="F10" s="1129"/>
      <c r="G10" s="1129"/>
      <c r="H10" s="1129"/>
      <c r="I10" s="1129"/>
      <c r="J10" s="1129"/>
    </row>
    <row r="11" spans="1:17" x14ac:dyDescent="0.3">
      <c r="A11" s="1129"/>
      <c r="B11" s="1134" t="s">
        <v>7454</v>
      </c>
      <c r="C11" s="1129"/>
      <c r="D11" s="1129"/>
      <c r="E11" s="1129"/>
      <c r="F11" s="1129"/>
      <c r="G11" s="1129"/>
      <c r="H11" s="1129"/>
      <c r="I11" s="1129"/>
      <c r="J11" s="1129"/>
    </row>
    <row r="12" spans="1:17" x14ac:dyDescent="0.3">
      <c r="A12" s="1129"/>
      <c r="B12" s="1129" t="s">
        <v>7455</v>
      </c>
      <c r="C12" s="1129"/>
      <c r="D12" s="1129"/>
      <c r="E12" s="1129"/>
      <c r="F12" s="1129"/>
      <c r="G12" s="1129"/>
      <c r="H12" s="1129"/>
      <c r="I12" s="1129"/>
      <c r="J12" s="1129"/>
    </row>
    <row r="13" spans="1:17" x14ac:dyDescent="0.3">
      <c r="A13" s="1129"/>
      <c r="B13" s="1129" t="s">
        <v>7456</v>
      </c>
      <c r="C13" s="1129"/>
      <c r="D13" s="1129"/>
      <c r="E13" s="1129"/>
      <c r="F13" s="1129"/>
      <c r="G13" s="1129"/>
      <c r="H13" s="1129"/>
      <c r="I13" s="1129"/>
      <c r="J13" s="1129"/>
    </row>
    <row r="14" spans="1:17" x14ac:dyDescent="0.3">
      <c r="A14" s="1129"/>
      <c r="B14" s="1129" t="s">
        <v>7457</v>
      </c>
      <c r="C14" s="1129"/>
      <c r="D14" s="1129"/>
      <c r="E14" s="1129"/>
      <c r="F14" s="1129"/>
      <c r="G14" s="1129"/>
      <c r="H14" s="1129"/>
      <c r="I14" s="1129"/>
      <c r="J14" s="1129"/>
    </row>
    <row r="15" spans="1:17" x14ac:dyDescent="0.3">
      <c r="A15" s="1129"/>
      <c r="B15" s="1129" t="s">
        <v>7458</v>
      </c>
      <c r="C15" s="1129"/>
      <c r="D15" s="1129"/>
      <c r="E15" s="1129"/>
      <c r="F15" s="1129"/>
      <c r="G15" s="1129"/>
      <c r="H15" s="1129"/>
      <c r="I15" s="1129"/>
      <c r="J15" s="1129"/>
    </row>
    <row r="16" spans="1:17" x14ac:dyDescent="0.3">
      <c r="A16" s="1129"/>
      <c r="B16" s="1129" t="s">
        <v>7459</v>
      </c>
      <c r="C16" s="1129"/>
      <c r="D16" s="1129"/>
      <c r="E16" s="1129"/>
      <c r="F16" s="1129"/>
      <c r="G16" s="1129"/>
      <c r="H16" s="1129"/>
      <c r="I16" s="1129"/>
      <c r="J16" s="1129"/>
    </row>
    <row r="17" spans="1:10" x14ac:dyDescent="0.3">
      <c r="A17" s="1129"/>
      <c r="B17" s="1129" t="s">
        <v>7460</v>
      </c>
      <c r="C17" s="1129"/>
      <c r="D17" s="1129"/>
      <c r="E17" s="1129"/>
      <c r="F17" s="1129"/>
      <c r="G17" s="1129"/>
      <c r="H17" s="1129"/>
      <c r="I17" s="1129"/>
      <c r="J17" s="1129"/>
    </row>
    <row r="18" spans="1:10" x14ac:dyDescent="0.3">
      <c r="A18" s="1129"/>
      <c r="B18" s="1129" t="s">
        <v>7461</v>
      </c>
      <c r="C18" s="1129"/>
      <c r="D18" s="1129"/>
      <c r="E18" s="1129"/>
      <c r="F18" s="1129"/>
      <c r="G18" s="1129"/>
      <c r="H18" s="1129"/>
      <c r="I18" s="1129"/>
      <c r="J18" s="1129"/>
    </row>
    <row r="19" spans="1:10" x14ac:dyDescent="0.3">
      <c r="A19" s="1129"/>
      <c r="B19" s="1129" t="s">
        <v>7462</v>
      </c>
      <c r="C19" s="1129"/>
      <c r="D19" s="1129"/>
      <c r="E19" s="1129"/>
      <c r="F19" s="1129"/>
      <c r="G19" s="1129"/>
      <c r="H19" s="1129"/>
      <c r="I19" s="1129"/>
      <c r="J19" s="1129"/>
    </row>
    <row r="20" spans="1:10" x14ac:dyDescent="0.3">
      <c r="A20" s="1129"/>
      <c r="B20" s="1129" t="s">
        <v>7463</v>
      </c>
      <c r="C20" s="1129"/>
      <c r="D20" s="1129"/>
      <c r="E20" s="1129"/>
      <c r="F20" s="1129"/>
      <c r="G20" s="1129"/>
      <c r="H20" s="1129"/>
      <c r="I20" s="1129"/>
      <c r="J20" s="1129"/>
    </row>
    <row r="21" spans="1:10" x14ac:dyDescent="0.3">
      <c r="A21" s="1129"/>
      <c r="B21" s="1129" t="s">
        <v>7464</v>
      </c>
      <c r="C21" s="1129"/>
      <c r="D21" s="1129"/>
      <c r="E21" s="1129"/>
      <c r="F21" s="1129"/>
      <c r="G21" s="1129"/>
      <c r="H21" s="1129"/>
      <c r="I21" s="1129"/>
      <c r="J21" s="1129"/>
    </row>
    <row r="22" spans="1:10" x14ac:dyDescent="0.3">
      <c r="A22" s="1129"/>
      <c r="B22" s="1129" t="s">
        <v>7465</v>
      </c>
      <c r="C22" s="1129"/>
      <c r="D22" s="1129"/>
      <c r="E22" s="1129"/>
      <c r="F22" s="1129"/>
      <c r="G22" s="1129"/>
      <c r="H22" s="1129"/>
      <c r="I22" s="1129"/>
      <c r="J22" s="1129"/>
    </row>
    <row r="23" spans="1:10" x14ac:dyDescent="0.3">
      <c r="A23" s="1129"/>
      <c r="B23" s="1129" t="s">
        <v>7466</v>
      </c>
      <c r="C23" s="1129"/>
      <c r="D23" s="1129"/>
      <c r="E23" s="1129"/>
      <c r="F23" s="1129"/>
      <c r="G23" s="1129"/>
      <c r="H23" s="1129"/>
      <c r="I23" s="1129"/>
      <c r="J23" s="1129"/>
    </row>
    <row r="24" spans="1:10" x14ac:dyDescent="0.3">
      <c r="A24" s="1129"/>
      <c r="B24" s="1129" t="s">
        <v>7467</v>
      </c>
      <c r="C24" s="1129"/>
      <c r="D24" s="1129"/>
      <c r="E24" s="1129"/>
      <c r="F24" s="1129"/>
      <c r="G24" s="1129"/>
      <c r="H24" s="1129"/>
      <c r="I24" s="1129"/>
      <c r="J24" s="1129"/>
    </row>
    <row r="25" spans="1:10" x14ac:dyDescent="0.3">
      <c r="A25" s="1129"/>
      <c r="B25" s="1129" t="s">
        <v>7468</v>
      </c>
      <c r="C25" s="1129"/>
      <c r="D25" s="1129"/>
      <c r="E25" s="1129"/>
      <c r="F25" s="1129"/>
      <c r="G25" s="1129"/>
      <c r="H25" s="1129"/>
      <c r="I25" s="1129"/>
      <c r="J25" s="1129"/>
    </row>
    <row r="26" spans="1:10" x14ac:dyDescent="0.3">
      <c r="A26" s="1129"/>
      <c r="B26" s="1129" t="s">
        <v>7469</v>
      </c>
      <c r="C26" s="1129"/>
      <c r="D26" s="1129"/>
      <c r="E26" s="1129"/>
      <c r="F26" s="1129"/>
      <c r="G26" s="1129"/>
      <c r="H26" s="1129"/>
      <c r="I26" s="1129"/>
      <c r="J26" s="1129"/>
    </row>
    <row r="27" spans="1:10" x14ac:dyDescent="0.3">
      <c r="A27" s="1129"/>
      <c r="B27" s="1129" t="s">
        <v>7470</v>
      </c>
      <c r="C27" s="1129"/>
      <c r="D27" s="1129"/>
      <c r="E27" s="1129"/>
      <c r="F27" s="1129"/>
      <c r="G27" s="1129"/>
      <c r="H27" s="1129"/>
      <c r="I27" s="1129"/>
      <c r="J27" s="1129"/>
    </row>
    <row r="28" spans="1:10" x14ac:dyDescent="0.3">
      <c r="A28" s="1129"/>
      <c r="B28" s="1129" t="s">
        <v>7471</v>
      </c>
      <c r="C28" s="1129"/>
      <c r="D28" s="1129"/>
      <c r="E28" s="1129"/>
      <c r="F28" s="1129"/>
      <c r="G28" s="1129"/>
      <c r="H28" s="1129"/>
      <c r="I28" s="1129"/>
      <c r="J28" s="1129"/>
    </row>
    <row r="29" spans="1:10" x14ac:dyDescent="0.3">
      <c r="A29" s="1129"/>
      <c r="B29" s="1129"/>
      <c r="C29" s="1129"/>
      <c r="D29" s="1129"/>
      <c r="E29" s="1129"/>
      <c r="F29" s="1129"/>
      <c r="G29" s="1129"/>
      <c r="H29" s="1129"/>
      <c r="I29" s="1129"/>
      <c r="J29" s="1129"/>
    </row>
    <row r="30" spans="1:10" x14ac:dyDescent="0.3">
      <c r="A30" s="1129"/>
      <c r="B30" s="1134" t="s">
        <v>7472</v>
      </c>
      <c r="C30" s="1129"/>
      <c r="D30" s="1129"/>
      <c r="E30" s="1129"/>
      <c r="F30" s="1129"/>
      <c r="G30" s="1129"/>
      <c r="H30" s="1129"/>
      <c r="I30" s="1129"/>
      <c r="J30" s="1129"/>
    </row>
    <row r="31" spans="1:10" x14ac:dyDescent="0.3">
      <c r="A31" s="1129"/>
      <c r="B31" s="1129" t="s">
        <v>7473</v>
      </c>
      <c r="C31" s="1129"/>
      <c r="D31" s="1129"/>
      <c r="E31" s="1129"/>
      <c r="F31" s="1129"/>
      <c r="G31" s="1129"/>
      <c r="H31" s="1129"/>
      <c r="I31" s="1129"/>
      <c r="J31" s="1129"/>
    </row>
    <row r="32" spans="1:10" x14ac:dyDescent="0.3">
      <c r="A32" s="1129"/>
      <c r="B32" s="1129" t="s">
        <v>7474</v>
      </c>
      <c r="C32" s="1129"/>
      <c r="D32" s="1129"/>
      <c r="E32" s="1129"/>
      <c r="F32" s="1129"/>
      <c r="G32" s="1129"/>
      <c r="H32" s="1129"/>
      <c r="I32" s="1129"/>
      <c r="J32" s="1129"/>
    </row>
    <row r="33" spans="1:10" x14ac:dyDescent="0.3">
      <c r="A33" s="1129"/>
      <c r="B33" s="1129" t="s">
        <v>7475</v>
      </c>
      <c r="C33" s="1129"/>
      <c r="D33" s="1129"/>
      <c r="E33" s="1129"/>
      <c r="F33" s="1129"/>
      <c r="G33" s="1129"/>
      <c r="H33" s="1129"/>
      <c r="I33" s="1129"/>
      <c r="J33" s="1129"/>
    </row>
    <row r="34" spans="1:10" x14ac:dyDescent="0.3">
      <c r="A34" s="1129"/>
      <c r="B34" s="1129" t="s">
        <v>7476</v>
      </c>
      <c r="C34" s="1129"/>
      <c r="D34" s="1129"/>
      <c r="E34" s="1129"/>
      <c r="F34" s="1129"/>
      <c r="G34" s="1129"/>
      <c r="H34" s="1129"/>
      <c r="I34" s="1129"/>
      <c r="J34" s="1129"/>
    </row>
    <row r="35" spans="1:10" x14ac:dyDescent="0.3">
      <c r="A35" s="1129"/>
      <c r="B35" s="1129" t="s">
        <v>7477</v>
      </c>
      <c r="C35" s="1129"/>
      <c r="D35" s="1129"/>
      <c r="E35" s="1129"/>
      <c r="F35" s="1129"/>
      <c r="G35" s="1129"/>
      <c r="H35" s="1129"/>
      <c r="I35" s="1129"/>
      <c r="J35" s="1129"/>
    </row>
    <row r="36" spans="1:10" x14ac:dyDescent="0.3">
      <c r="A36" s="1129"/>
      <c r="B36" s="1129" t="s">
        <v>7478</v>
      </c>
      <c r="C36" s="1129"/>
      <c r="D36" s="1129"/>
      <c r="E36" s="1129"/>
      <c r="F36" s="1129"/>
      <c r="G36" s="1129"/>
      <c r="H36" s="1129"/>
      <c r="I36" s="1129"/>
      <c r="J36" s="1129"/>
    </row>
    <row r="37" spans="1:10" x14ac:dyDescent="0.3">
      <c r="A37" s="1129"/>
      <c r="B37" s="1129"/>
      <c r="C37" s="1129"/>
      <c r="D37" s="1129"/>
      <c r="E37" s="1129"/>
      <c r="F37" s="1129"/>
      <c r="G37" s="1129"/>
      <c r="H37" s="1129"/>
      <c r="I37" s="1129"/>
      <c r="J37" s="1129"/>
    </row>
    <row r="38" spans="1:10" x14ac:dyDescent="0.3">
      <c r="A38" s="1129"/>
      <c r="B38" s="1134" t="s">
        <v>7479</v>
      </c>
      <c r="C38" s="1129"/>
      <c r="D38" s="1129"/>
      <c r="E38" s="1129"/>
      <c r="F38" s="1129"/>
      <c r="G38" s="1129"/>
      <c r="H38" s="1129"/>
      <c r="I38" s="1129"/>
      <c r="J38" s="1129"/>
    </row>
    <row r="39" spans="1:10" x14ac:dyDescent="0.3">
      <c r="A39" s="1129"/>
      <c r="B39" s="1129" t="s">
        <v>7480</v>
      </c>
      <c r="C39" s="1129"/>
      <c r="D39" s="1129"/>
      <c r="E39" s="1129"/>
      <c r="F39" s="1129"/>
      <c r="G39" s="1129"/>
      <c r="H39" s="1129"/>
      <c r="I39" s="1129"/>
      <c r="J39" s="1129"/>
    </row>
    <row r="40" spans="1:10" x14ac:dyDescent="0.3">
      <c r="A40" s="1129"/>
      <c r="B40" s="1129" t="s">
        <v>7481</v>
      </c>
      <c r="C40" s="1129"/>
      <c r="D40" s="1129"/>
      <c r="E40" s="1129"/>
      <c r="F40" s="1129"/>
      <c r="G40" s="1129"/>
      <c r="H40" s="1129"/>
      <c r="I40" s="1129"/>
      <c r="J40" s="1129"/>
    </row>
    <row r="41" spans="1:10" x14ac:dyDescent="0.3">
      <c r="A41" s="1129"/>
      <c r="B41" s="1129" t="s">
        <v>7482</v>
      </c>
      <c r="C41" s="1129"/>
      <c r="D41" s="1129"/>
      <c r="E41" s="1129"/>
      <c r="F41" s="1129"/>
      <c r="G41" s="1129"/>
      <c r="H41" s="1129"/>
      <c r="I41" s="1129"/>
      <c r="J41" s="1129"/>
    </row>
    <row r="42" spans="1:10" x14ac:dyDescent="0.3">
      <c r="A42" s="1129"/>
      <c r="B42" s="1129"/>
      <c r="C42" s="1129"/>
      <c r="D42" s="1129"/>
      <c r="E42" s="1129"/>
      <c r="F42" s="1129"/>
      <c r="G42" s="1129"/>
      <c r="H42" s="1129"/>
      <c r="I42" s="1129"/>
      <c r="J42" s="1129"/>
    </row>
    <row r="43" spans="1:10" x14ac:dyDescent="0.3">
      <c r="A43" s="1129"/>
      <c r="B43" s="1129" t="s">
        <v>7483</v>
      </c>
      <c r="C43" s="1129"/>
      <c r="D43" s="1129"/>
      <c r="E43" s="1129"/>
      <c r="F43" s="1129"/>
      <c r="G43" s="1129"/>
      <c r="H43" s="1129"/>
      <c r="I43" s="1129"/>
      <c r="J43" s="1129"/>
    </row>
    <row r="44" spans="1:10" x14ac:dyDescent="0.3">
      <c r="A44" s="1129"/>
      <c r="B44" s="1129" t="s">
        <v>7484</v>
      </c>
      <c r="C44" s="1129"/>
      <c r="D44" s="1129"/>
      <c r="E44" s="1129"/>
      <c r="F44" s="1129"/>
      <c r="G44" s="1129"/>
      <c r="H44" s="1129"/>
      <c r="I44" s="1129"/>
      <c r="J44" s="1129"/>
    </row>
    <row r="45" spans="1:10" x14ac:dyDescent="0.3">
      <c r="A45" s="1129"/>
      <c r="B45" s="1129" t="s">
        <v>7485</v>
      </c>
      <c r="C45" s="1129"/>
      <c r="D45" s="1129"/>
      <c r="E45" s="1129"/>
      <c r="F45" s="1129"/>
      <c r="G45" s="1129"/>
      <c r="H45" s="1129"/>
      <c r="I45" s="1129"/>
      <c r="J45" s="1129"/>
    </row>
    <row r="46" spans="1:10" x14ac:dyDescent="0.3">
      <c r="A46" s="1129"/>
      <c r="B46" s="1129" t="s">
        <v>7486</v>
      </c>
      <c r="C46" s="1129"/>
      <c r="D46" s="1129"/>
      <c r="E46" s="1129"/>
      <c r="F46" s="1129"/>
      <c r="G46" s="1129"/>
      <c r="H46" s="1129"/>
      <c r="I46" s="1129"/>
      <c r="J46" s="1129"/>
    </row>
    <row r="47" spans="1:10" x14ac:dyDescent="0.3">
      <c r="A47" s="1129"/>
      <c r="B47" s="1129" t="s">
        <v>7487</v>
      </c>
      <c r="C47" s="1129"/>
      <c r="D47" s="1129"/>
      <c r="E47" s="1129"/>
      <c r="F47" s="1129"/>
      <c r="G47" s="1129"/>
      <c r="H47" s="1129"/>
      <c r="I47" s="1129"/>
      <c r="J47" s="1129"/>
    </row>
    <row r="48" spans="1:10" x14ac:dyDescent="0.3">
      <c r="A48" s="1129"/>
      <c r="B48" s="1129" t="s">
        <v>7488</v>
      </c>
      <c r="C48" s="1129"/>
      <c r="D48" s="1129"/>
      <c r="E48" s="1129"/>
      <c r="F48" s="1129"/>
      <c r="G48" s="1129"/>
      <c r="H48" s="1129"/>
      <c r="I48" s="1129"/>
      <c r="J48" s="1129"/>
    </row>
    <row r="49" spans="1:10" x14ac:dyDescent="0.3">
      <c r="A49" s="1129"/>
      <c r="B49" s="1129" t="s">
        <v>7489</v>
      </c>
      <c r="C49" s="1129"/>
      <c r="D49" s="1129"/>
      <c r="E49" s="1129"/>
      <c r="F49" s="1129"/>
      <c r="G49" s="1129"/>
      <c r="H49" s="1129"/>
      <c r="I49" s="1129"/>
      <c r="J49" s="1129"/>
    </row>
    <row r="50" spans="1:10" x14ac:dyDescent="0.3">
      <c r="A50" s="1129"/>
      <c r="B50" s="1129"/>
      <c r="C50" s="1129"/>
      <c r="D50" s="1129"/>
      <c r="E50" s="1129"/>
      <c r="F50" s="1129"/>
      <c r="G50" s="1129"/>
      <c r="H50" s="1129"/>
      <c r="I50" s="1129"/>
      <c r="J50" s="1129"/>
    </row>
    <row r="51" spans="1:10" x14ac:dyDescent="0.3">
      <c r="A51" s="1129"/>
      <c r="B51" s="1129" t="s">
        <v>7490</v>
      </c>
      <c r="C51" s="1129"/>
      <c r="D51" s="1129"/>
      <c r="E51" s="1129"/>
      <c r="F51" s="1129"/>
      <c r="G51" s="1129"/>
      <c r="H51" s="1129"/>
      <c r="I51" s="1129"/>
      <c r="J51" s="1129"/>
    </row>
    <row r="52" spans="1:10" x14ac:dyDescent="0.3">
      <c r="A52" s="1129"/>
      <c r="B52" s="1129" t="s">
        <v>7491</v>
      </c>
      <c r="C52" s="1129"/>
      <c r="D52" s="1129"/>
      <c r="E52" s="1129"/>
      <c r="F52" s="1129"/>
      <c r="G52" s="1129"/>
      <c r="H52" s="1129"/>
      <c r="I52" s="1129"/>
      <c r="J52" s="1129"/>
    </row>
    <row r="53" spans="1:10" x14ac:dyDescent="0.3">
      <c r="A53" s="1129"/>
      <c r="B53" s="1129" t="s">
        <v>7492</v>
      </c>
      <c r="C53" s="1129"/>
      <c r="D53" s="1129"/>
      <c r="E53" s="1129"/>
      <c r="F53" s="1129"/>
      <c r="G53" s="1129"/>
      <c r="H53" s="1129"/>
      <c r="I53" s="1129"/>
      <c r="J53" s="1129"/>
    </row>
    <row r="54" spans="1:10" x14ac:dyDescent="0.3">
      <c r="A54" s="1129"/>
      <c r="B54" s="1129" t="s">
        <v>7493</v>
      </c>
      <c r="C54" s="1129"/>
      <c r="D54" s="1129"/>
      <c r="E54" s="1129"/>
      <c r="F54" s="1129"/>
      <c r="G54" s="1129"/>
      <c r="H54" s="1129"/>
      <c r="I54" s="1129"/>
      <c r="J54" s="1129"/>
    </row>
    <row r="55" spans="1:10" x14ac:dyDescent="0.3">
      <c r="A55" s="1129"/>
      <c r="B55" s="1129" t="s">
        <v>7494</v>
      </c>
      <c r="C55" s="1129"/>
      <c r="D55" s="1129"/>
      <c r="E55" s="1129"/>
      <c r="F55" s="1129"/>
      <c r="G55" s="1129"/>
      <c r="H55" s="1129"/>
      <c r="I55" s="1129"/>
      <c r="J55" s="1129"/>
    </row>
    <row r="56" spans="1:10" x14ac:dyDescent="0.3">
      <c r="A56" s="1129"/>
      <c r="B56" s="1129" t="s">
        <v>7495</v>
      </c>
      <c r="C56" s="1129"/>
      <c r="D56" s="1129"/>
      <c r="E56" s="1129"/>
      <c r="F56" s="1129"/>
      <c r="G56" s="1129"/>
      <c r="H56" s="1129"/>
      <c r="I56" s="1129"/>
      <c r="J56" s="1129"/>
    </row>
    <row r="57" spans="1:10" x14ac:dyDescent="0.3">
      <c r="A57" s="1129"/>
      <c r="B57" s="1129" t="s">
        <v>7496</v>
      </c>
      <c r="C57" s="1129"/>
      <c r="D57" s="1129"/>
      <c r="E57" s="1129"/>
      <c r="F57" s="1129"/>
      <c r="G57" s="1129"/>
      <c r="H57" s="1129"/>
      <c r="I57" s="1129"/>
      <c r="J57" s="1129"/>
    </row>
    <row r="58" spans="1:10" x14ac:dyDescent="0.3">
      <c r="A58" s="1129"/>
      <c r="B58" s="1129" t="s">
        <v>7497</v>
      </c>
      <c r="C58" s="1129"/>
      <c r="D58" s="1129"/>
      <c r="E58" s="1129"/>
      <c r="F58" s="1129"/>
      <c r="G58" s="1129"/>
      <c r="H58" s="1129"/>
      <c r="I58" s="1129"/>
      <c r="J58" s="1129"/>
    </row>
    <row r="59" spans="1:10" x14ac:dyDescent="0.3">
      <c r="A59" s="1129"/>
      <c r="B59" s="1129" t="s">
        <v>7498</v>
      </c>
      <c r="C59" s="1129"/>
      <c r="D59" s="1129"/>
      <c r="E59" s="1129"/>
      <c r="F59" s="1129"/>
      <c r="G59" s="1129"/>
      <c r="H59" s="1129"/>
      <c r="I59" s="1129"/>
      <c r="J59" s="1129"/>
    </row>
    <row r="60" spans="1:10" x14ac:dyDescent="0.3">
      <c r="A60" s="1129"/>
      <c r="B60" s="1129" t="s">
        <v>7499</v>
      </c>
      <c r="C60" s="1129"/>
      <c r="D60" s="1129"/>
      <c r="E60" s="1129"/>
      <c r="F60" s="1129"/>
      <c r="G60" s="1129"/>
      <c r="H60" s="1129"/>
      <c r="I60" s="1129"/>
      <c r="J60" s="1129"/>
    </row>
    <row r="61" spans="1:10" x14ac:dyDescent="0.3">
      <c r="A61" s="1129"/>
      <c r="B61" s="1129" t="s">
        <v>7500</v>
      </c>
      <c r="C61" s="1129"/>
      <c r="D61" s="1129"/>
      <c r="E61" s="1129"/>
      <c r="F61" s="1129"/>
      <c r="G61" s="1129"/>
      <c r="H61" s="1129"/>
      <c r="I61" s="1129"/>
      <c r="J61" s="1129"/>
    </row>
    <row r="62" spans="1:10" x14ac:dyDescent="0.3">
      <c r="A62" s="1129"/>
      <c r="B62" s="1129"/>
      <c r="C62" s="1129"/>
      <c r="D62" s="1129"/>
      <c r="E62" s="1129"/>
      <c r="F62" s="1129"/>
      <c r="G62" s="1129"/>
      <c r="H62" s="1129"/>
      <c r="I62" s="1129"/>
      <c r="J62" s="1129"/>
    </row>
    <row r="63" spans="1:10" x14ac:dyDescent="0.3">
      <c r="A63" s="1129"/>
      <c r="B63" s="1129" t="s">
        <v>7501</v>
      </c>
      <c r="C63" s="1129"/>
      <c r="D63" s="1129"/>
      <c r="E63" s="1129"/>
      <c r="F63" s="1129"/>
      <c r="G63" s="1129"/>
      <c r="H63" s="1129"/>
      <c r="I63" s="1129"/>
      <c r="J63" s="1129"/>
    </row>
    <row r="64" spans="1:10" x14ac:dyDescent="0.3">
      <c r="A64" s="1129"/>
      <c r="B64" s="1129" t="s">
        <v>7502</v>
      </c>
      <c r="C64" s="1129"/>
      <c r="D64" s="1129"/>
      <c r="E64" s="1129"/>
      <c r="F64" s="1129"/>
      <c r="G64" s="1129"/>
      <c r="H64" s="1129"/>
      <c r="I64" s="1129"/>
      <c r="J64" s="1129"/>
    </row>
    <row r="65" spans="1:10" x14ac:dyDescent="0.3">
      <c r="A65" s="1129"/>
      <c r="B65" s="1129" t="s">
        <v>7503</v>
      </c>
      <c r="C65" s="1129"/>
      <c r="D65" s="1129"/>
      <c r="E65" s="1129"/>
      <c r="F65" s="1129"/>
      <c r="G65" s="1129"/>
      <c r="H65" s="1129"/>
      <c r="I65" s="1129"/>
      <c r="J65" s="1129"/>
    </row>
    <row r="66" spans="1:10" x14ac:dyDescent="0.3">
      <c r="A66" s="1129"/>
      <c r="B66" s="1129" t="s">
        <v>7504</v>
      </c>
      <c r="C66" s="1129"/>
      <c r="D66" s="1129"/>
      <c r="E66" s="1129"/>
      <c r="F66" s="1129"/>
      <c r="G66" s="1129"/>
      <c r="H66" s="1129"/>
      <c r="I66" s="1129"/>
      <c r="J66" s="1129"/>
    </row>
    <row r="67" spans="1:10" x14ac:dyDescent="0.3">
      <c r="A67" s="1129"/>
      <c r="B67" s="1129" t="s">
        <v>7505</v>
      </c>
      <c r="C67" s="1129"/>
      <c r="D67" s="1129"/>
      <c r="E67" s="1129"/>
      <c r="F67" s="1129"/>
      <c r="G67" s="1129"/>
      <c r="H67" s="1129"/>
      <c r="I67" s="1129"/>
      <c r="J67" s="1129"/>
    </row>
    <row r="68" spans="1:10" x14ac:dyDescent="0.3">
      <c r="A68" s="1129"/>
      <c r="B68" s="1129" t="s">
        <v>7506</v>
      </c>
      <c r="C68" s="1129"/>
      <c r="D68" s="1129"/>
      <c r="E68" s="1129"/>
      <c r="F68" s="1129"/>
      <c r="G68" s="1129"/>
      <c r="H68" s="1129"/>
      <c r="I68" s="1129"/>
      <c r="J68" s="1129"/>
    </row>
    <row r="69" spans="1:10" x14ac:dyDescent="0.3">
      <c r="A69" s="1129"/>
      <c r="B69" s="1129" t="s">
        <v>7507</v>
      </c>
      <c r="C69" s="1129"/>
      <c r="D69" s="1129"/>
      <c r="E69" s="1129"/>
      <c r="F69" s="1129"/>
      <c r="G69" s="1129"/>
      <c r="H69" s="1129"/>
      <c r="I69" s="1129"/>
      <c r="J69" s="1129"/>
    </row>
    <row r="70" spans="1:10" x14ac:dyDescent="0.3">
      <c r="A70" s="1129"/>
      <c r="B70" s="1129" t="s">
        <v>7508</v>
      </c>
      <c r="C70" s="1129"/>
      <c r="D70" s="1129"/>
      <c r="E70" s="1129"/>
      <c r="F70" s="1129"/>
      <c r="G70" s="1129"/>
      <c r="H70" s="1129"/>
      <c r="I70" s="1129"/>
      <c r="J70" s="1129"/>
    </row>
    <row r="71" spans="1:10" x14ac:dyDescent="0.3">
      <c r="A71" s="1129"/>
      <c r="B71" s="1129" t="s">
        <v>7509</v>
      </c>
      <c r="C71" s="1129"/>
      <c r="D71" s="1129"/>
      <c r="E71" s="1129"/>
      <c r="F71" s="1129"/>
      <c r="G71" s="1129"/>
      <c r="H71" s="1129"/>
      <c r="I71" s="1129"/>
      <c r="J71" s="1129"/>
    </row>
    <row r="72" spans="1:10" x14ac:dyDescent="0.3">
      <c r="A72" s="1129"/>
      <c r="B72" s="1129" t="s">
        <v>7510</v>
      </c>
      <c r="C72" s="1129"/>
      <c r="D72" s="1129"/>
      <c r="E72" s="1129"/>
      <c r="F72" s="1129"/>
      <c r="G72" s="1129"/>
      <c r="H72" s="1129"/>
      <c r="I72" s="1129"/>
      <c r="J72" s="1129"/>
    </row>
    <row r="73" spans="1:10" x14ac:dyDescent="0.3">
      <c r="A73" s="1129"/>
      <c r="B73" s="1129" t="s">
        <v>7511</v>
      </c>
      <c r="C73" s="1129"/>
      <c r="D73" s="1129"/>
      <c r="E73" s="1129"/>
      <c r="F73" s="1129"/>
      <c r="G73" s="1129"/>
      <c r="H73" s="1129"/>
      <c r="I73" s="1129"/>
      <c r="J73" s="1129"/>
    </row>
    <row r="74" spans="1:10" x14ac:dyDescent="0.3">
      <c r="A74" s="1129"/>
      <c r="B74" s="1129" t="s">
        <v>7512</v>
      </c>
      <c r="C74" s="1129"/>
      <c r="D74" s="1129"/>
      <c r="E74" s="1129"/>
      <c r="F74" s="1129"/>
      <c r="G74" s="1129"/>
      <c r="H74" s="1129"/>
      <c r="I74" s="1129"/>
      <c r="J74" s="1129"/>
    </row>
    <row r="75" spans="1:10" x14ac:dyDescent="0.3">
      <c r="A75" s="1129"/>
      <c r="B75" s="1129" t="s">
        <v>7513</v>
      </c>
      <c r="C75" s="1129"/>
      <c r="D75" s="1129"/>
      <c r="E75" s="1129"/>
      <c r="F75" s="1129"/>
      <c r="G75" s="1129"/>
      <c r="H75" s="1129"/>
      <c r="I75" s="1129"/>
      <c r="J75" s="1129"/>
    </row>
    <row r="76" spans="1:10" x14ac:dyDescent="0.3">
      <c r="A76" s="1129"/>
      <c r="B76" s="1129"/>
      <c r="C76" s="1129"/>
      <c r="D76" s="1129"/>
      <c r="E76" s="1129"/>
      <c r="F76" s="1129"/>
      <c r="G76" s="1129"/>
      <c r="H76" s="1129"/>
      <c r="I76" s="1129"/>
      <c r="J76" s="1129"/>
    </row>
    <row r="77" spans="1:10" x14ac:dyDescent="0.3">
      <c r="A77" s="1129"/>
      <c r="B77" s="1134" t="s">
        <v>7514</v>
      </c>
      <c r="C77" s="1129"/>
      <c r="D77" s="1129"/>
      <c r="E77" s="1129"/>
      <c r="F77" s="1129"/>
      <c r="G77" s="1129"/>
      <c r="H77" s="1129"/>
      <c r="I77" s="1129"/>
      <c r="J77" s="1129"/>
    </row>
    <row r="78" spans="1:10" x14ac:dyDescent="0.3">
      <c r="A78" s="1129"/>
      <c r="B78" s="1129" t="s">
        <v>7515</v>
      </c>
      <c r="C78" s="1129"/>
      <c r="D78" s="1129"/>
      <c r="E78" s="1129"/>
      <c r="F78" s="1129"/>
      <c r="G78" s="1129"/>
      <c r="H78" s="1129"/>
      <c r="I78" s="1129"/>
      <c r="J78" s="1129"/>
    </row>
    <row r="79" spans="1:10" x14ac:dyDescent="0.3">
      <c r="A79" s="1129"/>
      <c r="B79" s="1129" t="s">
        <v>7516</v>
      </c>
      <c r="C79" s="1129"/>
      <c r="D79" s="1129"/>
      <c r="E79" s="1129"/>
      <c r="F79" s="1129"/>
      <c r="G79" s="1129"/>
      <c r="H79" s="1129"/>
      <c r="I79" s="1129"/>
      <c r="J79" s="1129"/>
    </row>
    <row r="80" spans="1:10" x14ac:dyDescent="0.3">
      <c r="A80" s="1129"/>
      <c r="B80" s="1129" t="s">
        <v>7517</v>
      </c>
      <c r="C80" s="1129"/>
      <c r="D80" s="1129"/>
      <c r="E80" s="1129"/>
      <c r="F80" s="1129"/>
      <c r="G80" s="1129"/>
      <c r="H80" s="1129"/>
      <c r="I80" s="1129"/>
      <c r="J80" s="1129"/>
    </row>
    <row r="81" spans="1:10" x14ac:dyDescent="0.3">
      <c r="A81" s="1129"/>
      <c r="B81" s="1129" t="s">
        <v>7518</v>
      </c>
      <c r="C81" s="1129"/>
      <c r="D81" s="1129"/>
      <c r="E81" s="1129"/>
      <c r="F81" s="1129"/>
      <c r="G81" s="1129"/>
      <c r="H81" s="1129"/>
      <c r="I81" s="1129"/>
      <c r="J81" s="1129"/>
    </row>
    <row r="82" spans="1:10" x14ac:dyDescent="0.3">
      <c r="A82" s="1129"/>
      <c r="B82" s="1129" t="s">
        <v>7519</v>
      </c>
      <c r="C82" s="1129"/>
      <c r="D82" s="1129"/>
      <c r="E82" s="1129"/>
      <c r="F82" s="1129"/>
      <c r="G82" s="1129"/>
      <c r="H82" s="1129"/>
      <c r="I82" s="1129"/>
      <c r="J82" s="1129"/>
    </row>
    <row r="83" spans="1:10" x14ac:dyDescent="0.3">
      <c r="A83" s="1129"/>
      <c r="B83" s="1129"/>
      <c r="C83" s="1129"/>
      <c r="D83" s="1129"/>
      <c r="E83" s="1129"/>
      <c r="F83" s="1129"/>
      <c r="G83" s="1129"/>
      <c r="H83" s="1129"/>
      <c r="I83" s="1129"/>
      <c r="J83" s="1129"/>
    </row>
    <row r="84" spans="1:10" x14ac:dyDescent="0.3">
      <c r="A84" s="1129"/>
      <c r="B84" s="1129" t="s">
        <v>7520</v>
      </c>
      <c r="C84" s="1129"/>
      <c r="D84" s="1129"/>
      <c r="E84" s="1129"/>
      <c r="F84" s="1129"/>
      <c r="G84" s="1129"/>
      <c r="H84" s="1129"/>
      <c r="I84" s="1129"/>
      <c r="J84" s="1129"/>
    </row>
    <row r="85" spans="1:10" x14ac:dyDescent="0.3">
      <c r="A85" s="1129"/>
      <c r="B85" s="1129" t="s">
        <v>7521</v>
      </c>
      <c r="C85" s="1129"/>
      <c r="D85" s="1129"/>
      <c r="E85" s="1129"/>
      <c r="F85" s="1129"/>
      <c r="G85" s="1129"/>
      <c r="H85" s="1129"/>
      <c r="I85" s="1129"/>
      <c r="J85" s="1129"/>
    </row>
    <row r="86" spans="1:10" x14ac:dyDescent="0.3">
      <c r="A86" s="1129"/>
      <c r="B86" s="1129" t="s">
        <v>7522</v>
      </c>
      <c r="C86" s="1129"/>
      <c r="D86" s="1129"/>
      <c r="E86" s="1129"/>
      <c r="F86" s="1129"/>
      <c r="G86" s="1129"/>
      <c r="H86" s="1129"/>
      <c r="I86" s="1129"/>
      <c r="J86" s="1129"/>
    </row>
    <row r="87" spans="1:10" x14ac:dyDescent="0.3">
      <c r="A87" s="1129"/>
      <c r="B87" s="1129" t="s">
        <v>7523</v>
      </c>
      <c r="C87" s="1129"/>
      <c r="D87" s="1129"/>
      <c r="E87" s="1129"/>
      <c r="F87" s="1129"/>
      <c r="G87" s="1129"/>
      <c r="H87" s="1129"/>
      <c r="I87" s="1129"/>
      <c r="J87" s="1129"/>
    </row>
    <row r="88" spans="1:10" x14ac:dyDescent="0.3">
      <c r="A88" s="1129"/>
      <c r="B88" s="1129" t="s">
        <v>7524</v>
      </c>
      <c r="C88" s="1129"/>
      <c r="D88" s="1129"/>
      <c r="E88" s="1129"/>
      <c r="F88" s="1129"/>
      <c r="G88" s="1129"/>
      <c r="H88" s="1129"/>
      <c r="I88" s="1129"/>
      <c r="J88" s="1129"/>
    </row>
    <row r="89" spans="1:10" x14ac:dyDescent="0.3">
      <c r="A89" s="1129"/>
      <c r="B89" s="1129" t="s">
        <v>7525</v>
      </c>
      <c r="C89" s="1129"/>
      <c r="D89" s="1129"/>
      <c r="E89" s="1129"/>
      <c r="F89" s="1129"/>
      <c r="G89" s="1129"/>
      <c r="H89" s="1129"/>
      <c r="I89" s="1129"/>
      <c r="J89" s="1129"/>
    </row>
    <row r="90" spans="1:10" x14ac:dyDescent="0.3">
      <c r="A90" s="1129"/>
      <c r="B90" s="1129" t="s">
        <v>7526</v>
      </c>
      <c r="C90" s="1129"/>
      <c r="D90" s="1129"/>
      <c r="E90" s="1129"/>
      <c r="F90" s="1129"/>
      <c r="G90" s="1129"/>
      <c r="H90" s="1129"/>
      <c r="I90" s="1129"/>
      <c r="J90" s="1129"/>
    </row>
    <row r="91" spans="1:10" x14ac:dyDescent="0.3">
      <c r="A91" s="1129"/>
      <c r="B91" s="1129" t="s">
        <v>7527</v>
      </c>
      <c r="C91" s="1129"/>
      <c r="D91" s="1129"/>
      <c r="E91" s="1129"/>
      <c r="F91" s="1129"/>
      <c r="G91" s="1129"/>
      <c r="H91" s="1129"/>
      <c r="I91" s="1129"/>
      <c r="J91" s="1129"/>
    </row>
    <row r="92" spans="1:10" x14ac:dyDescent="0.3">
      <c r="A92" s="1129"/>
      <c r="B92" s="1129" t="s">
        <v>7528</v>
      </c>
      <c r="C92" s="1129"/>
      <c r="D92" s="1129"/>
      <c r="E92" s="1129"/>
      <c r="F92" s="1129"/>
      <c r="G92" s="1129"/>
      <c r="H92" s="1129"/>
      <c r="I92" s="1129"/>
      <c r="J92" s="1129"/>
    </row>
    <row r="93" spans="1:10" x14ac:dyDescent="0.3">
      <c r="A93" s="1129"/>
      <c r="B93" s="1129" t="s">
        <v>7529</v>
      </c>
      <c r="C93" s="1129"/>
      <c r="D93" s="1129"/>
      <c r="E93" s="1129"/>
      <c r="F93" s="1129"/>
      <c r="G93" s="1129"/>
      <c r="H93" s="1129"/>
      <c r="I93" s="1129"/>
      <c r="J93" s="1129"/>
    </row>
    <row r="94" spans="1:10" x14ac:dyDescent="0.3">
      <c r="A94" s="1129"/>
      <c r="B94" s="1129" t="s">
        <v>7530</v>
      </c>
      <c r="C94" s="1129"/>
      <c r="D94" s="1129"/>
      <c r="E94" s="1129"/>
      <c r="F94" s="1129"/>
      <c r="G94" s="1129"/>
      <c r="H94" s="1129"/>
      <c r="I94" s="1129"/>
      <c r="J94" s="1129"/>
    </row>
    <row r="95" spans="1:10" x14ac:dyDescent="0.3">
      <c r="A95" s="1129"/>
      <c r="B95" s="1129" t="s">
        <v>7531</v>
      </c>
      <c r="C95" s="1129"/>
      <c r="D95" s="1129"/>
      <c r="E95" s="1129"/>
      <c r="F95" s="1129"/>
      <c r="G95" s="1129"/>
      <c r="H95" s="1129"/>
      <c r="I95" s="1129"/>
      <c r="J95" s="1129"/>
    </row>
    <row r="96" spans="1:10" x14ac:dyDescent="0.3">
      <c r="A96" s="1129"/>
      <c r="B96" s="1129" t="s">
        <v>7532</v>
      </c>
      <c r="C96" s="1129"/>
      <c r="D96" s="1129"/>
      <c r="E96" s="1129"/>
      <c r="F96" s="1129"/>
      <c r="G96" s="1129"/>
      <c r="H96" s="1129"/>
      <c r="I96" s="1129"/>
      <c r="J96" s="1129"/>
    </row>
    <row r="97" spans="1:10" x14ac:dyDescent="0.3">
      <c r="A97" s="1129"/>
      <c r="B97" s="1129" t="s">
        <v>7533</v>
      </c>
      <c r="C97" s="1129"/>
      <c r="D97" s="1129"/>
      <c r="E97" s="1129"/>
      <c r="F97" s="1129"/>
      <c r="G97" s="1129"/>
      <c r="H97" s="1129"/>
      <c r="I97" s="1129"/>
      <c r="J97" s="1129"/>
    </row>
    <row r="98" spans="1:10" x14ac:dyDescent="0.3">
      <c r="A98" s="1129"/>
      <c r="B98" s="1129" t="s">
        <v>7534</v>
      </c>
      <c r="C98" s="1129"/>
      <c r="D98" s="1129"/>
      <c r="E98" s="1129"/>
      <c r="F98" s="1129"/>
      <c r="G98" s="1129"/>
      <c r="H98" s="1129"/>
      <c r="I98" s="1129"/>
      <c r="J98" s="1129"/>
    </row>
    <row r="99" spans="1:10" x14ac:dyDescent="0.3">
      <c r="A99" s="1129"/>
      <c r="B99" s="1129" t="s">
        <v>7535</v>
      </c>
      <c r="C99" s="1129"/>
      <c r="D99" s="1129"/>
      <c r="E99" s="1129"/>
      <c r="F99" s="1129"/>
      <c r="G99" s="1129"/>
      <c r="H99" s="1129"/>
      <c r="I99" s="1129"/>
      <c r="J99" s="1129"/>
    </row>
    <row r="100" spans="1:10" x14ac:dyDescent="0.3">
      <c r="A100" s="1129"/>
      <c r="B100" s="1129" t="s">
        <v>7536</v>
      </c>
      <c r="C100" s="1129"/>
      <c r="D100" s="1129"/>
      <c r="E100" s="1129"/>
      <c r="F100" s="1129"/>
      <c r="G100" s="1129"/>
      <c r="H100" s="1129"/>
      <c r="I100" s="1129"/>
      <c r="J100" s="1129"/>
    </row>
    <row r="101" spans="1:10" x14ac:dyDescent="0.3">
      <c r="A101" s="1129"/>
      <c r="B101" s="1129"/>
      <c r="C101" s="1129"/>
      <c r="D101" s="1129"/>
      <c r="E101" s="1129"/>
      <c r="F101" s="1129"/>
      <c r="G101" s="1129"/>
      <c r="H101" s="1129"/>
      <c r="I101" s="1129"/>
      <c r="J101" s="1129"/>
    </row>
    <row r="102" spans="1:10" x14ac:dyDescent="0.3">
      <c r="A102" s="1129"/>
      <c r="B102" s="1134" t="s">
        <v>7537</v>
      </c>
      <c r="C102" s="1129"/>
      <c r="D102" s="1129"/>
      <c r="E102" s="1129"/>
      <c r="F102" s="1129"/>
      <c r="G102" s="1129"/>
      <c r="H102" s="1129"/>
      <c r="I102" s="1129"/>
      <c r="J102" s="1129"/>
    </row>
    <row r="103" spans="1:10" x14ac:dyDescent="0.3">
      <c r="A103" s="1129"/>
      <c r="B103" s="1129" t="s">
        <v>7538</v>
      </c>
      <c r="C103" s="1129"/>
      <c r="D103" s="1129"/>
      <c r="E103" s="1129"/>
      <c r="F103" s="1129"/>
      <c r="G103" s="1129"/>
      <c r="H103" s="1129"/>
      <c r="I103" s="1129"/>
      <c r="J103" s="1129"/>
    </row>
    <row r="104" spans="1:10" x14ac:dyDescent="0.3">
      <c r="A104" s="1129"/>
      <c r="B104" s="1129" t="s">
        <v>7539</v>
      </c>
      <c r="C104" s="1129"/>
      <c r="D104" s="1129"/>
      <c r="E104" s="1129"/>
      <c r="F104" s="1129"/>
      <c r="G104" s="1129"/>
      <c r="H104" s="1129"/>
      <c r="I104" s="1129"/>
      <c r="J104" s="1129"/>
    </row>
    <row r="105" spans="1:10" x14ac:dyDescent="0.3">
      <c r="A105" s="1129"/>
      <c r="B105" s="1129" t="s">
        <v>7540</v>
      </c>
      <c r="C105" s="1129"/>
      <c r="D105" s="1129"/>
      <c r="E105" s="1129"/>
      <c r="F105" s="1129"/>
      <c r="G105" s="1129"/>
      <c r="H105" s="1129"/>
      <c r="I105" s="1129"/>
      <c r="J105" s="1129"/>
    </row>
    <row r="106" spans="1:10" x14ac:dyDescent="0.3">
      <c r="A106" s="1129"/>
      <c r="B106" s="1129" t="s">
        <v>7541</v>
      </c>
      <c r="C106" s="1129"/>
      <c r="D106" s="1129"/>
      <c r="E106" s="1129"/>
      <c r="F106" s="1129"/>
      <c r="G106" s="1129"/>
      <c r="H106" s="1129"/>
      <c r="I106" s="1129"/>
      <c r="J106" s="1129"/>
    </row>
    <row r="107" spans="1:10" x14ac:dyDescent="0.3">
      <c r="A107" s="1129"/>
      <c r="B107" s="1129" t="s">
        <v>7542</v>
      </c>
      <c r="C107" s="1129"/>
      <c r="D107" s="1129"/>
      <c r="E107" s="1129"/>
      <c r="F107" s="1129"/>
      <c r="G107" s="1129"/>
      <c r="H107" s="1129"/>
      <c r="I107" s="1129"/>
      <c r="J107" s="1129"/>
    </row>
    <row r="108" spans="1:10" x14ac:dyDescent="0.3">
      <c r="A108" s="1129"/>
      <c r="B108" s="1129"/>
      <c r="C108" s="1129"/>
      <c r="D108" s="1129"/>
      <c r="E108" s="1129"/>
      <c r="F108" s="1129"/>
      <c r="G108" s="1129"/>
      <c r="H108" s="1129"/>
      <c r="I108" s="1129"/>
      <c r="J108" s="1129"/>
    </row>
    <row r="109" spans="1:10" x14ac:dyDescent="0.3">
      <c r="A109" s="1129"/>
      <c r="B109" s="1129" t="s">
        <v>7543</v>
      </c>
      <c r="C109" s="1129"/>
      <c r="D109" s="1129"/>
      <c r="E109" s="1129"/>
      <c r="F109" s="1129"/>
      <c r="G109" s="1129"/>
      <c r="H109" s="1129"/>
      <c r="I109" s="1129"/>
      <c r="J109" s="1129"/>
    </row>
    <row r="110" spans="1:10" x14ac:dyDescent="0.3">
      <c r="A110" s="1129"/>
      <c r="B110" s="1129" t="s">
        <v>7544</v>
      </c>
      <c r="C110" s="1129"/>
      <c r="D110" s="1129"/>
      <c r="E110" s="1129"/>
      <c r="F110" s="1129"/>
      <c r="G110" s="1129"/>
      <c r="H110" s="1129"/>
      <c r="I110" s="1129"/>
      <c r="J110" s="1129"/>
    </row>
    <row r="111" spans="1:10" x14ac:dyDescent="0.3">
      <c r="A111" s="1129"/>
      <c r="B111" s="1129" t="s">
        <v>7545</v>
      </c>
      <c r="C111" s="1129"/>
      <c r="D111" s="1129"/>
      <c r="E111" s="1129"/>
      <c r="F111" s="1129"/>
      <c r="G111" s="1129"/>
      <c r="H111" s="1129"/>
      <c r="I111" s="1129"/>
      <c r="J111" s="1129"/>
    </row>
    <row r="112" spans="1:10" x14ac:dyDescent="0.3">
      <c r="A112" s="1129"/>
      <c r="B112" s="1129" t="s">
        <v>7546</v>
      </c>
      <c r="C112" s="1129"/>
      <c r="D112" s="1129"/>
      <c r="E112" s="1129"/>
      <c r="F112" s="1129"/>
      <c r="G112" s="1129"/>
      <c r="H112" s="1129"/>
      <c r="I112" s="1129"/>
      <c r="J112" s="1129"/>
    </row>
    <row r="113" spans="1:10" x14ac:dyDescent="0.3">
      <c r="A113" s="1129"/>
      <c r="B113" s="1129" t="s">
        <v>7547</v>
      </c>
      <c r="C113" s="1129"/>
      <c r="D113" s="1129"/>
      <c r="E113" s="1129"/>
      <c r="F113" s="1129"/>
      <c r="G113" s="1129"/>
      <c r="H113" s="1129"/>
      <c r="I113" s="1129"/>
      <c r="J113" s="1129"/>
    </row>
    <row r="114" spans="1:10" x14ac:dyDescent="0.3">
      <c r="A114" s="1129"/>
      <c r="B114" s="1129" t="s">
        <v>7548</v>
      </c>
      <c r="C114" s="1129"/>
      <c r="D114" s="1129"/>
      <c r="E114" s="1129"/>
      <c r="F114" s="1129"/>
      <c r="G114" s="1129"/>
      <c r="H114" s="1129"/>
      <c r="I114" s="1129"/>
      <c r="J114" s="1129"/>
    </row>
    <row r="115" spans="1:10" x14ac:dyDescent="0.3">
      <c r="A115" s="1129"/>
      <c r="B115" s="1129" t="s">
        <v>7549</v>
      </c>
      <c r="C115" s="1129"/>
      <c r="D115" s="1129"/>
      <c r="E115" s="1129"/>
      <c r="F115" s="1129"/>
      <c r="G115" s="1129"/>
      <c r="H115" s="1129"/>
      <c r="I115" s="1129"/>
      <c r="J115" s="1129"/>
    </row>
    <row r="116" spans="1:10" x14ac:dyDescent="0.3">
      <c r="A116" s="1129"/>
      <c r="B116" s="1129" t="s">
        <v>7550</v>
      </c>
      <c r="C116" s="1129"/>
      <c r="D116" s="1129"/>
      <c r="E116" s="1129"/>
      <c r="F116" s="1129"/>
      <c r="G116" s="1129"/>
      <c r="H116" s="1129"/>
      <c r="I116" s="1129"/>
      <c r="J116" s="1129"/>
    </row>
    <row r="117" spans="1:10" x14ac:dyDescent="0.3">
      <c r="A117" s="1129"/>
      <c r="B117" s="1129" t="s">
        <v>7551</v>
      </c>
      <c r="C117" s="1129"/>
      <c r="D117" s="1129"/>
      <c r="E117" s="1129"/>
      <c r="F117" s="1129"/>
      <c r="G117" s="1129"/>
      <c r="H117" s="1129"/>
      <c r="I117" s="1129"/>
      <c r="J117" s="1129"/>
    </row>
    <row r="118" spans="1:10" x14ac:dyDescent="0.3">
      <c r="A118" s="1129"/>
      <c r="B118" s="1129" t="s">
        <v>7552</v>
      </c>
      <c r="C118" s="1129"/>
      <c r="D118" s="1129"/>
      <c r="E118" s="1129"/>
      <c r="F118" s="1129"/>
      <c r="G118" s="1129"/>
      <c r="H118" s="1129"/>
      <c r="I118" s="1129"/>
      <c r="J118" s="1129"/>
    </row>
    <row r="119" spans="1:10" x14ac:dyDescent="0.3">
      <c r="A119" s="1129"/>
      <c r="B119" s="1129" t="s">
        <v>7553</v>
      </c>
      <c r="C119" s="1129"/>
      <c r="D119" s="1129"/>
      <c r="E119" s="1129"/>
      <c r="F119" s="1129"/>
      <c r="G119" s="1129"/>
      <c r="H119" s="1129"/>
      <c r="I119" s="1129"/>
      <c r="J119" s="1129"/>
    </row>
    <row r="120" spans="1:10" x14ac:dyDescent="0.3">
      <c r="A120" s="1129"/>
      <c r="B120" s="1129" t="s">
        <v>7554</v>
      </c>
      <c r="C120" s="1129"/>
      <c r="D120" s="1129"/>
      <c r="E120" s="1129"/>
      <c r="F120" s="1129"/>
      <c r="G120" s="1129"/>
      <c r="H120" s="1129"/>
      <c r="I120" s="1129"/>
      <c r="J120" s="1129"/>
    </row>
    <row r="121" spans="1:10" x14ac:dyDescent="0.3">
      <c r="A121" s="1129"/>
      <c r="B121" s="1129" t="s">
        <v>7555</v>
      </c>
      <c r="C121" s="1129"/>
      <c r="D121" s="1129"/>
      <c r="E121" s="1129"/>
      <c r="F121" s="1129"/>
      <c r="G121" s="1129"/>
      <c r="H121" s="1129"/>
      <c r="I121" s="1129"/>
      <c r="J121" s="1129"/>
    </row>
    <row r="122" spans="1:10" x14ac:dyDescent="0.3">
      <c r="A122" s="1129"/>
      <c r="B122" s="1129"/>
      <c r="C122" s="1129"/>
      <c r="D122" s="1129"/>
      <c r="E122" s="1129"/>
      <c r="F122" s="1129"/>
      <c r="G122" s="1129"/>
      <c r="H122" s="1129"/>
      <c r="I122" s="1129"/>
      <c r="J122" s="1129"/>
    </row>
    <row r="123" spans="1:10" x14ac:dyDescent="0.3">
      <c r="A123" s="1129"/>
      <c r="B123" s="1134" t="s">
        <v>7556</v>
      </c>
      <c r="C123" s="1129"/>
      <c r="D123" s="1129"/>
      <c r="E123" s="1129"/>
      <c r="F123" s="1129"/>
      <c r="G123" s="1129"/>
      <c r="H123" s="1129"/>
      <c r="I123" s="1129"/>
      <c r="J123" s="1129"/>
    </row>
    <row r="124" spans="1:10" x14ac:dyDescent="0.3">
      <c r="A124" s="1129"/>
      <c r="B124" s="1129" t="s">
        <v>7557</v>
      </c>
      <c r="C124" s="1129"/>
      <c r="D124" s="1129"/>
      <c r="E124" s="1129"/>
      <c r="F124" s="1129"/>
      <c r="G124" s="1129"/>
      <c r="H124" s="1129"/>
      <c r="I124" s="1129"/>
      <c r="J124" s="1129"/>
    </row>
    <row r="125" spans="1:10" x14ac:dyDescent="0.3">
      <c r="A125" s="1129"/>
      <c r="B125" s="1129" t="s">
        <v>7558</v>
      </c>
      <c r="C125" s="1129"/>
      <c r="D125" s="1129"/>
      <c r="E125" s="1129"/>
      <c r="F125" s="1129"/>
      <c r="G125" s="1129"/>
      <c r="H125" s="1129"/>
      <c r="I125" s="1129"/>
      <c r="J125" s="1129"/>
    </row>
    <row r="126" spans="1:10" x14ac:dyDescent="0.3">
      <c r="A126" s="1129"/>
      <c r="B126" s="1129" t="s">
        <v>7559</v>
      </c>
      <c r="C126" s="1129"/>
      <c r="D126" s="1129"/>
      <c r="E126" s="1129"/>
      <c r="F126" s="1129"/>
      <c r="G126" s="1129"/>
      <c r="H126" s="1129"/>
      <c r="I126" s="1129"/>
      <c r="J126" s="1129"/>
    </row>
    <row r="127" spans="1:10" x14ac:dyDescent="0.3">
      <c r="A127" s="1129"/>
      <c r="B127" s="1129" t="s">
        <v>7560</v>
      </c>
      <c r="C127" s="1129"/>
      <c r="D127" s="1129"/>
      <c r="E127" s="1129"/>
      <c r="F127" s="1129"/>
      <c r="G127" s="1129"/>
      <c r="H127" s="1129"/>
      <c r="I127" s="1129"/>
      <c r="J127" s="1129"/>
    </row>
    <row r="128" spans="1:10" x14ac:dyDescent="0.3">
      <c r="A128" s="1129"/>
      <c r="B128" s="1129" t="s">
        <v>7561</v>
      </c>
      <c r="C128" s="1129"/>
      <c r="D128" s="1129"/>
      <c r="E128" s="1129"/>
      <c r="F128" s="1129"/>
      <c r="G128" s="1129"/>
      <c r="H128" s="1129"/>
      <c r="I128" s="1129"/>
      <c r="J128" s="1129"/>
    </row>
    <row r="129" spans="1:10" x14ac:dyDescent="0.3">
      <c r="A129" s="1129"/>
      <c r="B129" s="1129" t="s">
        <v>7562</v>
      </c>
      <c r="C129" s="1129"/>
      <c r="D129" s="1129"/>
      <c r="E129" s="1129"/>
      <c r="F129" s="1129"/>
      <c r="G129" s="1129"/>
      <c r="H129" s="1129"/>
      <c r="I129" s="1129"/>
      <c r="J129" s="1129"/>
    </row>
    <row r="130" spans="1:10" x14ac:dyDescent="0.3">
      <c r="A130" s="1129"/>
      <c r="B130" s="1129" t="s">
        <v>7563</v>
      </c>
      <c r="C130" s="1129"/>
      <c r="D130" s="1129"/>
      <c r="E130" s="1129"/>
      <c r="F130" s="1129"/>
      <c r="G130" s="1129"/>
      <c r="H130" s="1129"/>
      <c r="I130" s="1129"/>
      <c r="J130" s="1129"/>
    </row>
    <row r="131" spans="1:10" x14ac:dyDescent="0.3">
      <c r="A131" s="1129"/>
      <c r="B131" s="1129" t="s">
        <v>7564</v>
      </c>
      <c r="C131" s="1129"/>
      <c r="D131" s="1129"/>
      <c r="E131" s="1129"/>
      <c r="F131" s="1129"/>
      <c r="G131" s="1129"/>
      <c r="H131" s="1129"/>
      <c r="I131" s="1129"/>
      <c r="J131" s="1129"/>
    </row>
    <row r="132" spans="1:10" x14ac:dyDescent="0.3">
      <c r="A132" s="1129"/>
      <c r="B132" s="1129" t="s">
        <v>7565</v>
      </c>
      <c r="C132" s="1129"/>
      <c r="D132" s="1129"/>
      <c r="E132" s="1129"/>
      <c r="F132" s="1129"/>
      <c r="G132" s="1129"/>
      <c r="H132" s="1129"/>
      <c r="I132" s="1129"/>
      <c r="J132" s="1129"/>
    </row>
    <row r="133" spans="1:10" x14ac:dyDescent="0.3">
      <c r="A133" s="1129"/>
      <c r="B133" s="1129" t="s">
        <v>7566</v>
      </c>
      <c r="C133" s="1129"/>
      <c r="D133" s="1129"/>
      <c r="E133" s="1129"/>
      <c r="F133" s="1129"/>
      <c r="G133" s="1129"/>
      <c r="H133" s="1129"/>
      <c r="I133" s="1129"/>
      <c r="J133" s="1129"/>
    </row>
    <row r="134" spans="1:10" x14ac:dyDescent="0.3">
      <c r="A134" s="1129"/>
      <c r="B134" s="1129" t="s">
        <v>7567</v>
      </c>
      <c r="C134" s="1129"/>
      <c r="D134" s="1129"/>
      <c r="E134" s="1129"/>
      <c r="F134" s="1129"/>
      <c r="G134" s="1129"/>
      <c r="H134" s="1129"/>
      <c r="I134" s="1129"/>
      <c r="J134" s="1129"/>
    </row>
    <row r="135" spans="1:10" x14ac:dyDescent="0.3">
      <c r="A135" s="1129"/>
      <c r="B135" s="1129" t="s">
        <v>7568</v>
      </c>
      <c r="C135" s="1129"/>
      <c r="D135" s="1129"/>
      <c r="E135" s="1129"/>
      <c r="F135" s="1129"/>
      <c r="G135" s="1129"/>
      <c r="H135" s="1129"/>
      <c r="I135" s="1129"/>
      <c r="J135" s="1129"/>
    </row>
    <row r="136" spans="1:10" x14ac:dyDescent="0.3">
      <c r="A136" s="1129"/>
      <c r="B136" s="1129" t="s">
        <v>7569</v>
      </c>
      <c r="C136" s="1129"/>
      <c r="D136" s="1129"/>
      <c r="E136" s="1129"/>
      <c r="F136" s="1129"/>
      <c r="G136" s="1129"/>
      <c r="H136" s="1129"/>
      <c r="I136" s="1129"/>
      <c r="J136" s="1129"/>
    </row>
    <row r="137" spans="1:10" x14ac:dyDescent="0.3">
      <c r="A137" s="1129"/>
      <c r="B137" s="1129"/>
      <c r="C137" s="1129"/>
      <c r="D137" s="1129"/>
      <c r="E137" s="1129"/>
      <c r="F137" s="1129"/>
      <c r="G137" s="1129"/>
      <c r="H137" s="1129"/>
      <c r="I137" s="1129"/>
      <c r="J137" s="1129"/>
    </row>
    <row r="138" spans="1:10" x14ac:dyDescent="0.3">
      <c r="A138" s="1129"/>
      <c r="B138" s="1134" t="s">
        <v>7537</v>
      </c>
      <c r="C138" s="1129"/>
      <c r="D138" s="1129"/>
      <c r="E138" s="1129"/>
      <c r="F138" s="1129"/>
      <c r="G138" s="1129"/>
      <c r="H138" s="1129"/>
      <c r="I138" s="1129"/>
      <c r="J138" s="1129"/>
    </row>
    <row r="139" spans="1:10" x14ac:dyDescent="0.3">
      <c r="A139" s="1129"/>
      <c r="B139" s="1129" t="s">
        <v>7570</v>
      </c>
      <c r="C139" s="1129"/>
      <c r="D139" s="1129"/>
      <c r="E139" s="1129"/>
      <c r="F139" s="1129"/>
      <c r="G139" s="1129"/>
      <c r="H139" s="1129"/>
      <c r="I139" s="1129"/>
      <c r="J139" s="1129"/>
    </row>
    <row r="140" spans="1:10" x14ac:dyDescent="0.3">
      <c r="A140" s="1129"/>
      <c r="B140" s="1129" t="s">
        <v>7571</v>
      </c>
      <c r="C140" s="1129"/>
      <c r="D140" s="1129"/>
      <c r="E140" s="1129"/>
      <c r="F140" s="1129"/>
      <c r="G140" s="1129"/>
      <c r="H140" s="1129"/>
      <c r="I140" s="1129"/>
      <c r="J140" s="1129"/>
    </row>
    <row r="141" spans="1:10" x14ac:dyDescent="0.3">
      <c r="A141" s="1129"/>
      <c r="B141" s="1129" t="s">
        <v>7572</v>
      </c>
      <c r="C141" s="1129"/>
      <c r="D141" s="1129"/>
      <c r="E141" s="1129"/>
      <c r="F141" s="1129"/>
      <c r="G141" s="1129"/>
      <c r="H141" s="1129"/>
      <c r="I141" s="1129"/>
      <c r="J141" s="1129"/>
    </row>
    <row r="142" spans="1:10" x14ac:dyDescent="0.3">
      <c r="A142" s="1129"/>
      <c r="B142" s="1129" t="s">
        <v>7573</v>
      </c>
      <c r="C142" s="1129"/>
      <c r="D142" s="1129"/>
      <c r="E142" s="1129"/>
      <c r="F142" s="1129"/>
      <c r="G142" s="1129"/>
      <c r="H142" s="1129"/>
      <c r="I142" s="1129"/>
      <c r="J142" s="1129"/>
    </row>
    <row r="143" spans="1:10" x14ac:dyDescent="0.3">
      <c r="A143" s="1129"/>
      <c r="B143" s="1129" t="s">
        <v>7574</v>
      </c>
      <c r="C143" s="1129"/>
      <c r="D143" s="1129"/>
      <c r="E143" s="1129"/>
      <c r="F143" s="1129"/>
      <c r="G143" s="1129"/>
      <c r="H143" s="1129"/>
      <c r="I143" s="1129"/>
      <c r="J143" s="1129"/>
    </row>
    <row r="144" spans="1:10" x14ac:dyDescent="0.3">
      <c r="A144" s="1129"/>
      <c r="B144" s="1129" t="s">
        <v>7575</v>
      </c>
      <c r="C144" s="1129"/>
      <c r="D144" s="1129"/>
      <c r="E144" s="1129"/>
      <c r="F144" s="1129"/>
      <c r="G144" s="1129"/>
      <c r="H144" s="1129"/>
      <c r="I144" s="1129"/>
      <c r="J144" s="1129"/>
    </row>
    <row r="145" spans="1:10" x14ac:dyDescent="0.3">
      <c r="A145" s="1129"/>
      <c r="B145" s="1129"/>
      <c r="C145" s="1129"/>
      <c r="D145" s="1129"/>
      <c r="E145" s="1129"/>
      <c r="F145" s="1129"/>
      <c r="G145" s="1129"/>
      <c r="H145" s="1129"/>
      <c r="I145" s="1129"/>
      <c r="J145" s="1129"/>
    </row>
    <row r="146" spans="1:10" x14ac:dyDescent="0.3">
      <c r="A146" s="1129"/>
      <c r="B146" s="1134" t="s">
        <v>7576</v>
      </c>
      <c r="C146" s="1129"/>
      <c r="D146" s="1129"/>
      <c r="E146" s="1129"/>
      <c r="F146" s="1129"/>
      <c r="G146" s="1129"/>
      <c r="H146" s="1129"/>
      <c r="I146" s="1129"/>
      <c r="J146" s="1129"/>
    </row>
    <row r="147" spans="1:10" x14ac:dyDescent="0.3">
      <c r="A147" s="1129"/>
      <c r="B147" s="1129" t="s">
        <v>7577</v>
      </c>
      <c r="C147" s="1129"/>
      <c r="D147" s="1129"/>
      <c r="E147" s="1129"/>
      <c r="F147" s="1129"/>
      <c r="G147" s="1129"/>
      <c r="H147" s="1129"/>
      <c r="I147" s="1129"/>
      <c r="J147" s="1129"/>
    </row>
    <row r="148" spans="1:10" x14ac:dyDescent="0.3">
      <c r="A148" s="1129"/>
      <c r="B148" s="1129" t="s">
        <v>7578</v>
      </c>
      <c r="C148" s="1129"/>
      <c r="D148" s="1129"/>
      <c r="E148" s="1129"/>
      <c r="F148" s="1129"/>
      <c r="G148" s="1129"/>
      <c r="H148" s="1129"/>
      <c r="I148" s="1129"/>
      <c r="J148" s="1129"/>
    </row>
    <row r="149" spans="1:10" x14ac:dyDescent="0.3">
      <c r="A149" s="1129"/>
      <c r="B149" s="1129" t="s">
        <v>7579</v>
      </c>
      <c r="C149" s="1129"/>
      <c r="D149" s="1129"/>
      <c r="E149" s="1129"/>
      <c r="F149" s="1129"/>
      <c r="G149" s="1129"/>
      <c r="H149" s="1129"/>
      <c r="I149" s="1129"/>
      <c r="J149" s="1129"/>
    </row>
    <row r="150" spans="1:10" x14ac:dyDescent="0.3">
      <c r="A150" s="1129"/>
      <c r="B150" s="1129" t="s">
        <v>7580</v>
      </c>
      <c r="C150" s="1129"/>
      <c r="D150" s="1129"/>
      <c r="E150" s="1129"/>
      <c r="F150" s="1129"/>
      <c r="G150" s="1129"/>
      <c r="H150" s="1129"/>
      <c r="I150" s="1129"/>
      <c r="J150" s="1129"/>
    </row>
    <row r="151" spans="1:10" x14ac:dyDescent="0.3">
      <c r="A151" s="1129"/>
      <c r="B151" s="1129" t="s">
        <v>7581</v>
      </c>
      <c r="C151" s="1129"/>
      <c r="D151" s="1129"/>
      <c r="E151" s="1129"/>
      <c r="F151" s="1129"/>
      <c r="G151" s="1129"/>
      <c r="H151" s="1129"/>
      <c r="I151" s="1129"/>
      <c r="J151" s="1129"/>
    </row>
    <row r="152" spans="1:10" x14ac:dyDescent="0.3">
      <c r="A152" s="1129"/>
      <c r="B152" s="1129" t="s">
        <v>7582</v>
      </c>
      <c r="C152" s="1129"/>
      <c r="D152" s="1129"/>
      <c r="E152" s="1129"/>
      <c r="F152" s="1129"/>
      <c r="G152" s="1129"/>
      <c r="H152" s="1129"/>
      <c r="I152" s="1129"/>
      <c r="J152" s="1129"/>
    </row>
    <row r="153" spans="1:10" x14ac:dyDescent="0.3">
      <c r="A153" s="1129"/>
      <c r="B153" s="1129" t="s">
        <v>7583</v>
      </c>
      <c r="C153" s="1129"/>
      <c r="D153" s="1129"/>
      <c r="E153" s="1129"/>
      <c r="F153" s="1129"/>
      <c r="G153" s="1129"/>
      <c r="H153" s="1129"/>
      <c r="I153" s="1129"/>
      <c r="J153" s="1129"/>
    </row>
    <row r="154" spans="1:10" x14ac:dyDescent="0.3">
      <c r="A154" s="1129"/>
      <c r="B154" s="1129" t="s">
        <v>7584</v>
      </c>
      <c r="C154" s="1129"/>
      <c r="D154" s="1129"/>
      <c r="E154" s="1129"/>
      <c r="F154" s="1129"/>
      <c r="G154" s="1129"/>
      <c r="H154" s="1129"/>
      <c r="I154" s="1129"/>
      <c r="J154" s="1129"/>
    </row>
    <row r="155" spans="1:10" x14ac:dyDescent="0.3">
      <c r="A155" s="1129"/>
      <c r="B155" s="1129" t="s">
        <v>7585</v>
      </c>
      <c r="C155" s="1129"/>
      <c r="D155" s="1129"/>
      <c r="E155" s="1129"/>
      <c r="F155" s="1129"/>
      <c r="G155" s="1129"/>
      <c r="H155" s="1129"/>
      <c r="I155" s="1129"/>
      <c r="J155" s="1129"/>
    </row>
    <row r="156" spans="1:10" x14ac:dyDescent="0.3">
      <c r="A156" s="1129"/>
      <c r="B156" s="1129" t="s">
        <v>7586</v>
      </c>
      <c r="C156" s="1129"/>
      <c r="D156" s="1129"/>
      <c r="E156" s="1129"/>
      <c r="F156" s="1129"/>
      <c r="G156" s="1129"/>
      <c r="H156" s="1129"/>
      <c r="I156" s="1129"/>
      <c r="J156" s="1129"/>
    </row>
    <row r="157" spans="1:10" x14ac:dyDescent="0.3">
      <c r="A157" s="1129"/>
      <c r="B157" s="1129" t="s">
        <v>7587</v>
      </c>
      <c r="C157" s="1129"/>
      <c r="D157" s="1129"/>
      <c r="E157" s="1129"/>
      <c r="F157" s="1129"/>
      <c r="G157" s="1129"/>
      <c r="H157" s="1129"/>
      <c r="I157" s="1129"/>
      <c r="J157" s="1129"/>
    </row>
    <row r="158" spans="1:10" x14ac:dyDescent="0.3">
      <c r="A158" s="1129"/>
      <c r="B158" s="1129" t="s">
        <v>7588</v>
      </c>
      <c r="C158" s="1129"/>
      <c r="D158" s="1129"/>
      <c r="E158" s="1129"/>
      <c r="F158" s="1129"/>
      <c r="G158" s="1129"/>
      <c r="H158" s="1129"/>
      <c r="I158" s="1129"/>
      <c r="J158" s="1129"/>
    </row>
    <row r="159" spans="1:10" x14ac:dyDescent="0.3">
      <c r="A159" s="1129"/>
      <c r="B159" s="1129" t="s">
        <v>7589</v>
      </c>
      <c r="C159" s="1129"/>
      <c r="D159" s="1129"/>
      <c r="E159" s="1129"/>
      <c r="F159" s="1129"/>
      <c r="G159" s="1129"/>
      <c r="H159" s="1129"/>
      <c r="I159" s="1129"/>
      <c r="J159" s="1129"/>
    </row>
    <row r="160" spans="1:10" x14ac:dyDescent="0.3">
      <c r="A160" s="1129"/>
      <c r="B160" s="1129" t="s">
        <v>7590</v>
      </c>
      <c r="C160" s="1129"/>
      <c r="D160" s="1129"/>
      <c r="E160" s="1129"/>
      <c r="F160" s="1129"/>
      <c r="G160" s="1129"/>
      <c r="H160" s="1129"/>
      <c r="I160" s="1129"/>
      <c r="J160" s="1129"/>
    </row>
    <row r="161" spans="1:10" x14ac:dyDescent="0.3">
      <c r="A161" s="1129"/>
      <c r="B161" s="1129"/>
      <c r="C161" s="1129"/>
      <c r="D161" s="1129"/>
      <c r="E161" s="1129"/>
      <c r="F161" s="1129"/>
      <c r="G161" s="1129"/>
      <c r="H161" s="1129"/>
      <c r="I161" s="1129"/>
      <c r="J161" s="1129"/>
    </row>
    <row r="162" spans="1:10" x14ac:dyDescent="0.3">
      <c r="A162" s="1129"/>
      <c r="B162" s="1134" t="s">
        <v>7591</v>
      </c>
      <c r="C162" s="1129"/>
      <c r="D162" s="1129"/>
      <c r="E162" s="1129"/>
      <c r="F162" s="1129"/>
      <c r="G162" s="1129"/>
      <c r="H162" s="1129"/>
      <c r="I162" s="1129"/>
      <c r="J162" s="1129"/>
    </row>
    <row r="163" spans="1:10" x14ac:dyDescent="0.3">
      <c r="A163" s="1129"/>
      <c r="B163" s="1129" t="s">
        <v>7592</v>
      </c>
      <c r="C163" s="1129"/>
      <c r="D163" s="1129"/>
      <c r="E163" s="1129"/>
      <c r="F163" s="1129"/>
      <c r="G163" s="1129"/>
      <c r="H163" s="1129"/>
      <c r="I163" s="1129"/>
      <c r="J163" s="1129"/>
    </row>
    <row r="164" spans="1:10" x14ac:dyDescent="0.3">
      <c r="A164" s="1129"/>
      <c r="B164" s="1129" t="s">
        <v>7593</v>
      </c>
      <c r="C164" s="1129"/>
      <c r="D164" s="1129"/>
      <c r="E164" s="1129"/>
      <c r="F164" s="1129"/>
      <c r="G164" s="1129"/>
      <c r="H164" s="1129"/>
      <c r="I164" s="1129"/>
      <c r="J164" s="1129"/>
    </row>
    <row r="165" spans="1:10" x14ac:dyDescent="0.3">
      <c r="A165" s="1129"/>
      <c r="B165" s="1129" t="s">
        <v>7594</v>
      </c>
      <c r="C165" s="1129"/>
      <c r="D165" s="1129"/>
      <c r="E165" s="1129"/>
      <c r="F165" s="1129"/>
      <c r="G165" s="1129"/>
      <c r="H165" s="1129"/>
      <c r="I165" s="1129"/>
      <c r="J165" s="1129"/>
    </row>
    <row r="166" spans="1:10" x14ac:dyDescent="0.3">
      <c r="A166" s="1129"/>
      <c r="B166" s="1129" t="s">
        <v>7595</v>
      </c>
      <c r="C166" s="1129"/>
      <c r="D166" s="1129"/>
      <c r="E166" s="1129"/>
      <c r="F166" s="1129"/>
      <c r="G166" s="1129"/>
      <c r="H166" s="1129"/>
      <c r="I166" s="1129"/>
      <c r="J166" s="1129"/>
    </row>
    <row r="167" spans="1:10" x14ac:dyDescent="0.3">
      <c r="A167" s="1129"/>
      <c r="B167" s="1129" t="s">
        <v>7596</v>
      </c>
      <c r="C167" s="1129"/>
      <c r="D167" s="1129"/>
      <c r="E167" s="1129"/>
      <c r="F167" s="1129"/>
      <c r="G167" s="1129"/>
      <c r="H167" s="1129"/>
      <c r="I167" s="1129"/>
      <c r="J167" s="1129"/>
    </row>
    <row r="168" spans="1:10" x14ac:dyDescent="0.3">
      <c r="A168" s="1129"/>
      <c r="B168" s="1129" t="s">
        <v>7597</v>
      </c>
      <c r="C168" s="1129"/>
      <c r="D168" s="1129"/>
      <c r="E168" s="1129"/>
      <c r="F168" s="1129"/>
      <c r="G168" s="1129"/>
      <c r="H168" s="1129"/>
      <c r="I168" s="1129"/>
      <c r="J168" s="1129"/>
    </row>
    <row r="169" spans="1:10" x14ac:dyDescent="0.3">
      <c r="A169" s="1129"/>
      <c r="B169" s="1129" t="s">
        <v>7598</v>
      </c>
      <c r="C169" s="1129"/>
      <c r="D169" s="1129"/>
      <c r="E169" s="1129"/>
      <c r="F169" s="1129"/>
      <c r="G169" s="1129"/>
      <c r="H169" s="1129"/>
      <c r="I169" s="1129"/>
      <c r="J169" s="1129"/>
    </row>
    <row r="170" spans="1:10" x14ac:dyDescent="0.3">
      <c r="A170" s="1129"/>
      <c r="B170" s="1134" t="s">
        <v>7537</v>
      </c>
      <c r="C170" s="1129"/>
      <c r="D170" s="1129"/>
      <c r="E170" s="1129"/>
      <c r="F170" s="1129"/>
      <c r="G170" s="1129"/>
      <c r="H170" s="1129"/>
      <c r="I170" s="1129"/>
      <c r="J170" s="1129"/>
    </row>
    <row r="171" spans="1:10" x14ac:dyDescent="0.3">
      <c r="A171" s="1129"/>
      <c r="B171" s="1129" t="s">
        <v>7599</v>
      </c>
      <c r="C171" s="1129"/>
      <c r="D171" s="1129"/>
      <c r="E171" s="1129"/>
      <c r="F171" s="1129"/>
      <c r="G171" s="1129"/>
      <c r="H171" s="1129"/>
      <c r="I171" s="1129"/>
      <c r="J171" s="1129"/>
    </row>
    <row r="172" spans="1:10" x14ac:dyDescent="0.3">
      <c r="A172" s="1129"/>
      <c r="B172" s="1129" t="s">
        <v>7600</v>
      </c>
      <c r="C172" s="1129"/>
      <c r="D172" s="1129"/>
      <c r="E172" s="1129"/>
      <c r="F172" s="1129"/>
      <c r="G172" s="1129"/>
      <c r="H172" s="1129"/>
      <c r="I172" s="1129"/>
      <c r="J172" s="1129"/>
    </row>
    <row r="173" spans="1:10" x14ac:dyDescent="0.3">
      <c r="A173" s="1129"/>
      <c r="B173" s="1129" t="s">
        <v>7601</v>
      </c>
      <c r="C173" s="1129"/>
      <c r="D173" s="1129"/>
      <c r="E173" s="1129"/>
      <c r="F173" s="1129"/>
      <c r="G173" s="1129"/>
      <c r="H173" s="1129"/>
      <c r="I173" s="1129"/>
      <c r="J173" s="1129"/>
    </row>
    <row r="174" spans="1:10" x14ac:dyDescent="0.3">
      <c r="A174" s="1129"/>
      <c r="B174" s="1129" t="s">
        <v>7602</v>
      </c>
      <c r="C174" s="1129"/>
      <c r="D174" s="1129"/>
      <c r="E174" s="1129"/>
      <c r="F174" s="1129"/>
      <c r="G174" s="1129"/>
      <c r="H174" s="1129"/>
      <c r="I174" s="1129"/>
      <c r="J174" s="1129"/>
    </row>
    <row r="175" spans="1:10" x14ac:dyDescent="0.3">
      <c r="A175" s="1129"/>
      <c r="B175" s="1129" t="s">
        <v>7603</v>
      </c>
      <c r="C175" s="1129"/>
      <c r="D175" s="1129"/>
      <c r="E175" s="1129"/>
      <c r="F175" s="1129"/>
      <c r="G175" s="1129"/>
      <c r="H175" s="1129"/>
      <c r="I175" s="1129"/>
      <c r="J175" s="1129"/>
    </row>
    <row r="176" spans="1:10" x14ac:dyDescent="0.3">
      <c r="A176" s="1129"/>
      <c r="B176" s="1129" t="s">
        <v>7604</v>
      </c>
      <c r="C176" s="1129"/>
      <c r="D176" s="1129"/>
      <c r="E176" s="1129"/>
      <c r="F176" s="1129"/>
      <c r="G176" s="1129"/>
      <c r="H176" s="1129"/>
      <c r="I176" s="1129"/>
      <c r="J176" s="1129"/>
    </row>
    <row r="177" spans="1:10" x14ac:dyDescent="0.3">
      <c r="A177" s="1129"/>
      <c r="B177" s="1129"/>
      <c r="C177" s="1129"/>
      <c r="D177" s="1129"/>
      <c r="E177" s="1129"/>
      <c r="F177" s="1129"/>
      <c r="G177" s="1129"/>
      <c r="H177" s="1129"/>
      <c r="I177" s="1129"/>
      <c r="J177" s="1129"/>
    </row>
    <row r="178" spans="1:10" x14ac:dyDescent="0.3">
      <c r="A178" s="1129"/>
      <c r="B178" s="1134" t="s">
        <v>7605</v>
      </c>
      <c r="C178" s="1129"/>
      <c r="D178" s="1129"/>
      <c r="E178" s="1129"/>
      <c r="F178" s="1129"/>
      <c r="G178" s="1129"/>
      <c r="H178" s="1129"/>
      <c r="I178" s="1129"/>
      <c r="J178" s="1129"/>
    </row>
    <row r="179" spans="1:10" x14ac:dyDescent="0.3">
      <c r="A179" s="1129"/>
      <c r="B179" s="1129" t="s">
        <v>7606</v>
      </c>
      <c r="C179" s="1129"/>
      <c r="D179" s="1129"/>
      <c r="E179" s="1129"/>
      <c r="F179" s="1129"/>
      <c r="G179" s="1129"/>
      <c r="H179" s="1129"/>
      <c r="I179" s="1129"/>
      <c r="J179" s="1129"/>
    </row>
    <row r="180" spans="1:10" x14ac:dyDescent="0.3">
      <c r="A180" s="1129"/>
      <c r="B180" s="1129" t="s">
        <v>7607</v>
      </c>
      <c r="C180" s="1129"/>
      <c r="D180" s="1129"/>
      <c r="E180" s="1129"/>
      <c r="F180" s="1129"/>
      <c r="G180" s="1129"/>
      <c r="H180" s="1129"/>
      <c r="I180" s="1129"/>
      <c r="J180" s="1129"/>
    </row>
    <row r="181" spans="1:10" x14ac:dyDescent="0.3">
      <c r="A181" s="1129"/>
      <c r="B181" s="1129" t="s">
        <v>7608</v>
      </c>
      <c r="C181" s="1129"/>
      <c r="D181" s="1129"/>
      <c r="E181" s="1129"/>
      <c r="F181" s="1129"/>
      <c r="G181" s="1129"/>
      <c r="H181" s="1129"/>
      <c r="I181" s="1129"/>
      <c r="J181" s="1129"/>
    </row>
    <row r="182" spans="1:10" x14ac:dyDescent="0.3">
      <c r="A182" s="1129"/>
      <c r="B182" s="1129"/>
      <c r="C182" s="1129"/>
      <c r="D182" s="1129"/>
      <c r="E182" s="1129"/>
      <c r="F182" s="1129"/>
      <c r="G182" s="1129"/>
      <c r="H182" s="1129"/>
      <c r="I182" s="1129"/>
      <c r="J182" s="1129"/>
    </row>
    <row r="183" spans="1:10" x14ac:dyDescent="0.3">
      <c r="A183" s="1129"/>
      <c r="B183" s="1134" t="s">
        <v>7609</v>
      </c>
      <c r="C183" s="1129"/>
      <c r="D183" s="1129"/>
      <c r="E183" s="1129"/>
      <c r="F183" s="1129"/>
      <c r="G183" s="1129"/>
      <c r="H183" s="1129"/>
      <c r="I183" s="1129"/>
      <c r="J183" s="1129"/>
    </row>
    <row r="184" spans="1:10" x14ac:dyDescent="0.3">
      <c r="A184" s="1129"/>
      <c r="B184" s="1129" t="s">
        <v>7610</v>
      </c>
      <c r="C184" s="1129"/>
      <c r="D184" s="1129"/>
      <c r="E184" s="1129"/>
      <c r="F184" s="1129"/>
      <c r="G184" s="1129"/>
      <c r="H184" s="1129"/>
      <c r="I184" s="1129"/>
      <c r="J184" s="1129"/>
    </row>
    <row r="185" spans="1:10" x14ac:dyDescent="0.3">
      <c r="A185" s="1129"/>
      <c r="B185" s="1129" t="s">
        <v>7611</v>
      </c>
      <c r="C185" s="1129"/>
      <c r="D185" s="1129"/>
      <c r="E185" s="1129"/>
      <c r="F185" s="1129"/>
      <c r="G185" s="1129"/>
      <c r="H185" s="1129"/>
      <c r="I185" s="1129"/>
      <c r="J185" s="1129"/>
    </row>
    <row r="186" spans="1:10" x14ac:dyDescent="0.3">
      <c r="A186" s="1129"/>
      <c r="B186" s="1129" t="s">
        <v>7612</v>
      </c>
      <c r="C186" s="1129"/>
      <c r="D186" s="1129"/>
      <c r="E186" s="1129"/>
      <c r="F186" s="1129"/>
      <c r="G186" s="1129"/>
      <c r="H186" s="1129"/>
      <c r="I186" s="1129"/>
      <c r="J186" s="1129"/>
    </row>
    <row r="187" spans="1:10" x14ac:dyDescent="0.3">
      <c r="A187" s="1129"/>
      <c r="B187" s="1129" t="s">
        <v>7537</v>
      </c>
      <c r="C187" s="1129"/>
      <c r="D187" s="1129"/>
      <c r="E187" s="1129"/>
      <c r="F187" s="1129"/>
      <c r="G187" s="1129"/>
      <c r="H187" s="1129"/>
      <c r="I187" s="1129"/>
      <c r="J187" s="1129"/>
    </row>
    <row r="188" spans="1:10" x14ac:dyDescent="0.3">
      <c r="A188" s="1129"/>
      <c r="B188" s="1129" t="s">
        <v>7613</v>
      </c>
      <c r="C188" s="1129"/>
      <c r="D188" s="1129"/>
      <c r="E188" s="1129"/>
      <c r="F188" s="1129"/>
      <c r="G188" s="1129"/>
      <c r="H188" s="1129"/>
      <c r="I188" s="1129"/>
      <c r="J188" s="1129"/>
    </row>
    <row r="189" spans="1:10" x14ac:dyDescent="0.3">
      <c r="A189" s="1129"/>
      <c r="B189" s="1129" t="s">
        <v>7614</v>
      </c>
      <c r="C189" s="1129"/>
      <c r="D189" s="1129"/>
      <c r="E189" s="1129"/>
      <c r="F189" s="1129"/>
      <c r="G189" s="1129"/>
      <c r="H189" s="1129"/>
      <c r="I189" s="1129"/>
      <c r="J189" s="1129"/>
    </row>
    <row r="190" spans="1:10" x14ac:dyDescent="0.3">
      <c r="A190" s="1129"/>
      <c r="B190" s="1129" t="s">
        <v>7615</v>
      </c>
      <c r="C190" s="1129"/>
      <c r="D190" s="1129"/>
      <c r="E190" s="1129"/>
      <c r="F190" s="1129"/>
      <c r="G190" s="1129"/>
      <c r="H190" s="1129"/>
      <c r="I190" s="1129"/>
      <c r="J190" s="1129"/>
    </row>
    <row r="191" spans="1:10" x14ac:dyDescent="0.3">
      <c r="A191" s="1129"/>
      <c r="B191" s="1129" t="s">
        <v>7616</v>
      </c>
      <c r="C191" s="1129"/>
      <c r="D191" s="1129"/>
      <c r="E191" s="1129"/>
      <c r="F191" s="1129"/>
      <c r="G191" s="1129"/>
      <c r="H191" s="1129"/>
      <c r="I191" s="1129"/>
      <c r="J191" s="1129"/>
    </row>
    <row r="192" spans="1:10" x14ac:dyDescent="0.3">
      <c r="A192" s="1129"/>
      <c r="B192" s="1129" t="s">
        <v>7617</v>
      </c>
      <c r="C192" s="1129"/>
      <c r="D192" s="1129"/>
      <c r="E192" s="1129"/>
      <c r="F192" s="1129"/>
      <c r="G192" s="1129"/>
      <c r="H192" s="1129"/>
      <c r="I192" s="1129"/>
      <c r="J192" s="1129"/>
    </row>
    <row r="193" spans="1:10" x14ac:dyDescent="0.3">
      <c r="A193" s="1129"/>
      <c r="B193" s="1129" t="s">
        <v>7618</v>
      </c>
      <c r="C193" s="1129"/>
      <c r="D193" s="1129"/>
      <c r="E193" s="1129"/>
      <c r="F193" s="1129"/>
      <c r="G193" s="1129"/>
      <c r="H193" s="1129"/>
      <c r="I193" s="1129"/>
      <c r="J193" s="1129"/>
    </row>
    <row r="194" spans="1:10" x14ac:dyDescent="0.3">
      <c r="A194" s="1129"/>
      <c r="B194" s="1129" t="s">
        <v>7619</v>
      </c>
      <c r="C194" s="1129"/>
      <c r="D194" s="1129"/>
      <c r="E194" s="1129"/>
      <c r="F194" s="1129"/>
      <c r="G194" s="1129"/>
      <c r="H194" s="1129"/>
      <c r="I194" s="1129"/>
      <c r="J194" s="1129"/>
    </row>
    <row r="195" spans="1:10" x14ac:dyDescent="0.3">
      <c r="A195" s="1129"/>
      <c r="B195" s="1134" t="s">
        <v>7620</v>
      </c>
      <c r="C195" s="1129"/>
      <c r="D195" s="1129"/>
      <c r="E195" s="1129"/>
      <c r="F195" s="1129"/>
      <c r="G195" s="1129"/>
      <c r="H195" s="1129"/>
      <c r="I195" s="1129"/>
      <c r="J195" s="1129"/>
    </row>
    <row r="196" spans="1:10" x14ac:dyDescent="0.3">
      <c r="A196" s="1129"/>
      <c r="B196" s="1129" t="s">
        <v>7621</v>
      </c>
      <c r="C196" s="1129"/>
      <c r="D196" s="1129"/>
      <c r="E196" s="1129"/>
      <c r="F196" s="1129"/>
      <c r="G196" s="1129"/>
      <c r="H196" s="1129"/>
      <c r="I196" s="1129"/>
      <c r="J196" s="1129"/>
    </row>
    <row r="197" spans="1:10" x14ac:dyDescent="0.3">
      <c r="A197" s="1129"/>
      <c r="B197" s="1129" t="s">
        <v>7622</v>
      </c>
      <c r="C197" s="1129"/>
      <c r="D197" s="1129"/>
      <c r="E197" s="1129"/>
      <c r="F197" s="1129"/>
      <c r="G197" s="1129"/>
      <c r="H197" s="1129"/>
      <c r="I197" s="1129"/>
      <c r="J197" s="1129"/>
    </row>
    <row r="198" spans="1:10" x14ac:dyDescent="0.3">
      <c r="A198" s="1129"/>
      <c r="B198" s="1129"/>
      <c r="C198" s="1129"/>
      <c r="D198" s="1129"/>
      <c r="E198" s="1129"/>
      <c r="F198" s="1129"/>
      <c r="G198" s="1129"/>
      <c r="H198" s="1129"/>
      <c r="I198" s="1129"/>
      <c r="J198" s="1129"/>
    </row>
    <row r="199" spans="1:10" x14ac:dyDescent="0.3">
      <c r="A199" s="1129"/>
      <c r="B199" s="1134" t="s">
        <v>7623</v>
      </c>
      <c r="C199" s="1129"/>
      <c r="D199" s="1129"/>
      <c r="E199" s="1129"/>
      <c r="F199" s="1129"/>
      <c r="G199" s="1129"/>
      <c r="H199" s="1129"/>
      <c r="I199" s="1129"/>
      <c r="J199" s="1129"/>
    </row>
    <row r="200" spans="1:10" x14ac:dyDescent="0.3">
      <c r="A200" s="1129"/>
      <c r="B200" s="1129" t="s">
        <v>7624</v>
      </c>
      <c r="C200" s="1129"/>
      <c r="D200" s="1129"/>
      <c r="E200" s="1129"/>
      <c r="F200" s="1129"/>
      <c r="G200" s="1129"/>
      <c r="H200" s="1129"/>
      <c r="I200" s="1129"/>
      <c r="J200" s="1129"/>
    </row>
    <row r="201" spans="1:10" x14ac:dyDescent="0.3">
      <c r="A201" s="1129"/>
      <c r="B201" s="1129" t="s">
        <v>7625</v>
      </c>
      <c r="C201" s="1129"/>
      <c r="D201" s="1129"/>
      <c r="E201" s="1129"/>
      <c r="F201" s="1129"/>
      <c r="G201" s="1129"/>
      <c r="H201" s="1129"/>
      <c r="I201" s="1129"/>
      <c r="J201" s="1129"/>
    </row>
    <row r="202" spans="1:10" x14ac:dyDescent="0.3">
      <c r="A202" s="1129"/>
      <c r="B202" s="1129" t="s">
        <v>7626</v>
      </c>
      <c r="C202" s="1129"/>
      <c r="D202" s="1129"/>
      <c r="E202" s="1129"/>
      <c r="F202" s="1129"/>
      <c r="G202" s="1129"/>
      <c r="H202" s="1129"/>
      <c r="I202" s="1129"/>
      <c r="J202" s="1129"/>
    </row>
    <row r="203" spans="1:10" x14ac:dyDescent="0.3">
      <c r="A203" s="1129"/>
      <c r="B203" s="1129" t="s">
        <v>7627</v>
      </c>
      <c r="C203" s="1129"/>
      <c r="D203" s="1129"/>
      <c r="E203" s="1129"/>
      <c r="F203" s="1129"/>
      <c r="G203" s="1129"/>
      <c r="H203" s="1129"/>
      <c r="I203" s="1129"/>
      <c r="J203" s="1129"/>
    </row>
    <row r="204" spans="1:10" x14ac:dyDescent="0.3">
      <c r="A204" s="1129"/>
      <c r="B204" s="1129" t="s">
        <v>7628</v>
      </c>
      <c r="C204" s="1129"/>
      <c r="D204" s="1129"/>
      <c r="E204" s="1129"/>
      <c r="F204" s="1129"/>
      <c r="G204" s="1129"/>
      <c r="H204" s="1129"/>
      <c r="I204" s="1129"/>
      <c r="J204" s="1129"/>
    </row>
    <row r="205" spans="1:10" x14ac:dyDescent="0.3">
      <c r="A205" s="1129"/>
      <c r="B205" s="1129" t="s">
        <v>7629</v>
      </c>
      <c r="C205" s="1129"/>
      <c r="D205" s="1129"/>
      <c r="E205" s="1129"/>
      <c r="F205" s="1129"/>
      <c r="G205" s="1129"/>
      <c r="H205" s="1129"/>
      <c r="I205" s="1129"/>
      <c r="J205" s="1129"/>
    </row>
    <row r="206" spans="1:10" x14ac:dyDescent="0.3">
      <c r="A206" s="1129"/>
      <c r="B206" s="1129"/>
      <c r="C206" s="1129"/>
      <c r="D206" s="1129"/>
      <c r="E206" s="1129"/>
      <c r="F206" s="1129"/>
      <c r="G206" s="1129"/>
      <c r="H206" s="1129"/>
      <c r="I206" s="1129"/>
      <c r="J206" s="1129"/>
    </row>
    <row r="207" spans="1:10" x14ac:dyDescent="0.3">
      <c r="A207" s="1129"/>
      <c r="B207" s="1129"/>
      <c r="C207" s="1129"/>
      <c r="D207" s="1129"/>
      <c r="E207" s="1129"/>
      <c r="F207" s="1129"/>
      <c r="G207" s="1129"/>
      <c r="H207" s="1129"/>
      <c r="I207" s="1129"/>
      <c r="J207" s="1129"/>
    </row>
    <row r="208" spans="1:10" x14ac:dyDescent="0.3">
      <c r="A208" s="1129"/>
      <c r="B208" s="1129" t="s">
        <v>7630</v>
      </c>
      <c r="C208" s="1129"/>
      <c r="D208" s="1129"/>
      <c r="E208" s="1129"/>
      <c r="F208" s="1129"/>
      <c r="G208" s="1129"/>
      <c r="H208" s="1129"/>
      <c r="I208" s="1129"/>
      <c r="J208" s="1129"/>
    </row>
    <row r="209" spans="1:10" x14ac:dyDescent="0.3">
      <c r="A209" s="1129"/>
      <c r="B209" s="1129" t="s">
        <v>7631</v>
      </c>
      <c r="C209" s="1129"/>
      <c r="D209" s="1129"/>
      <c r="E209" s="1129"/>
      <c r="F209" s="1129"/>
      <c r="G209" s="1129"/>
      <c r="H209" s="1129"/>
      <c r="I209" s="1129"/>
      <c r="J209" s="1129"/>
    </row>
    <row r="210" spans="1:10" x14ac:dyDescent="0.3">
      <c r="A210" s="1129"/>
      <c r="B210" s="1134" t="s">
        <v>7632</v>
      </c>
      <c r="C210" s="1129"/>
      <c r="D210" s="1129"/>
      <c r="E210" s="1129"/>
      <c r="F210" s="1129"/>
      <c r="G210" s="1129"/>
      <c r="H210" s="1129"/>
      <c r="I210" s="1129"/>
      <c r="J210" s="1129"/>
    </row>
    <row r="211" spans="1:10" x14ac:dyDescent="0.3">
      <c r="A211" s="1129"/>
      <c r="B211" s="1129"/>
      <c r="C211" s="1129"/>
      <c r="D211" s="1129"/>
      <c r="E211" s="1129"/>
      <c r="F211" s="1129"/>
      <c r="G211" s="1129"/>
      <c r="H211" s="1129"/>
      <c r="I211" s="1129"/>
      <c r="J211" s="1129"/>
    </row>
    <row r="212" spans="1:10" x14ac:dyDescent="0.3">
      <c r="A212" s="1129"/>
      <c r="B212" s="1129" t="s">
        <v>7454</v>
      </c>
      <c r="C212" s="1129"/>
      <c r="D212" s="1129"/>
      <c r="E212" s="1129"/>
      <c r="F212" s="1129"/>
      <c r="G212" s="1129"/>
      <c r="H212" s="1129"/>
      <c r="I212" s="1129"/>
      <c r="J212" s="1129"/>
    </row>
    <row r="213" spans="1:10" x14ac:dyDescent="0.3">
      <c r="A213" s="1129"/>
      <c r="B213" s="1129" t="s">
        <v>7633</v>
      </c>
      <c r="C213" s="1129"/>
      <c r="D213" s="1129"/>
      <c r="E213" s="1129"/>
      <c r="F213" s="1129"/>
      <c r="G213" s="1129"/>
      <c r="H213" s="1129"/>
      <c r="I213" s="1129"/>
      <c r="J213" s="1129"/>
    </row>
    <row r="214" spans="1:10" x14ac:dyDescent="0.3">
      <c r="A214" s="1129"/>
      <c r="B214" s="1129" t="s">
        <v>7634</v>
      </c>
      <c r="C214" s="1129"/>
      <c r="D214" s="1129"/>
      <c r="E214" s="1129"/>
      <c r="F214" s="1129"/>
      <c r="G214" s="1129"/>
      <c r="H214" s="1129"/>
      <c r="I214" s="1129"/>
      <c r="J214" s="1129"/>
    </row>
    <row r="215" spans="1:10" x14ac:dyDescent="0.3">
      <c r="A215" s="1129"/>
      <c r="B215" s="1129" t="s">
        <v>7635</v>
      </c>
      <c r="C215" s="1129"/>
      <c r="D215" s="1129"/>
      <c r="E215" s="1129"/>
      <c r="F215" s="1129"/>
      <c r="G215" s="1129"/>
      <c r="H215" s="1129"/>
      <c r="I215" s="1129"/>
      <c r="J215" s="1129"/>
    </row>
    <row r="216" spans="1:10" x14ac:dyDescent="0.3">
      <c r="A216" s="1129"/>
      <c r="B216" s="1129" t="s">
        <v>7636</v>
      </c>
      <c r="C216" s="1129"/>
      <c r="D216" s="1129"/>
      <c r="E216" s="1129"/>
      <c r="F216" s="1129"/>
      <c r="G216" s="1129"/>
      <c r="H216" s="1129"/>
      <c r="I216" s="1129"/>
      <c r="J216" s="1129"/>
    </row>
    <row r="217" spans="1:10" x14ac:dyDescent="0.3">
      <c r="A217" s="1129"/>
      <c r="B217" s="1129" t="s">
        <v>7637</v>
      </c>
      <c r="C217" s="1129"/>
      <c r="D217" s="1129"/>
      <c r="E217" s="1129"/>
      <c r="F217" s="1129"/>
      <c r="G217" s="1129"/>
      <c r="H217" s="1129"/>
      <c r="I217" s="1129"/>
      <c r="J217" s="1129"/>
    </row>
    <row r="218" spans="1:10" x14ac:dyDescent="0.3">
      <c r="A218" s="1129"/>
      <c r="B218" s="1129" t="s">
        <v>7638</v>
      </c>
      <c r="C218" s="1129"/>
      <c r="D218" s="1129"/>
      <c r="E218" s="1129"/>
      <c r="F218" s="1129"/>
      <c r="G218" s="1129"/>
      <c r="H218" s="1129"/>
      <c r="I218" s="1129"/>
      <c r="J218" s="1129"/>
    </row>
    <row r="219" spans="1:10" x14ac:dyDescent="0.3">
      <c r="A219" s="1129"/>
      <c r="B219" s="1129" t="s">
        <v>7639</v>
      </c>
      <c r="C219" s="1129"/>
      <c r="D219" s="1129"/>
      <c r="E219" s="1129"/>
      <c r="F219" s="1129"/>
      <c r="G219" s="1129"/>
      <c r="H219" s="1129"/>
      <c r="I219" s="1129"/>
      <c r="J219" s="1129"/>
    </row>
    <row r="220" spans="1:10" x14ac:dyDescent="0.3">
      <c r="A220" s="1129"/>
      <c r="B220" s="1129" t="s">
        <v>7640</v>
      </c>
      <c r="C220" s="1129"/>
      <c r="D220" s="1129"/>
      <c r="E220" s="1129"/>
      <c r="F220" s="1129"/>
      <c r="G220" s="1129"/>
      <c r="H220" s="1129"/>
      <c r="I220" s="1129"/>
      <c r="J220" s="1129"/>
    </row>
    <row r="221" spans="1:10" x14ac:dyDescent="0.3">
      <c r="A221" s="1129"/>
      <c r="B221" s="1129" t="s">
        <v>7641</v>
      </c>
      <c r="C221" s="1129"/>
      <c r="D221" s="1129"/>
      <c r="E221" s="1129"/>
      <c r="F221" s="1129"/>
      <c r="G221" s="1129"/>
      <c r="H221" s="1129"/>
      <c r="I221" s="1129"/>
      <c r="J221" s="1129"/>
    </row>
    <row r="222" spans="1:10" x14ac:dyDescent="0.3">
      <c r="A222" s="1129"/>
      <c r="B222" s="1129" t="s">
        <v>7642</v>
      </c>
      <c r="C222" s="1129"/>
      <c r="D222" s="1129"/>
      <c r="E222" s="1129"/>
      <c r="F222" s="1129"/>
      <c r="G222" s="1129"/>
      <c r="H222" s="1129"/>
      <c r="I222" s="1129"/>
      <c r="J222" s="1129"/>
    </row>
    <row r="223" spans="1:10" x14ac:dyDescent="0.3">
      <c r="A223" s="1129"/>
      <c r="B223" s="1129" t="s">
        <v>7643</v>
      </c>
      <c r="C223" s="1129"/>
      <c r="D223" s="1129"/>
      <c r="E223" s="1129"/>
      <c r="F223" s="1129"/>
      <c r="G223" s="1129"/>
      <c r="H223" s="1129"/>
      <c r="I223" s="1129"/>
      <c r="J223" s="1129"/>
    </row>
    <row r="224" spans="1:10" x14ac:dyDescent="0.3">
      <c r="A224" s="1129"/>
      <c r="B224" s="1129" t="s">
        <v>7644</v>
      </c>
      <c r="C224" s="1129"/>
      <c r="D224" s="1129"/>
      <c r="E224" s="1129"/>
      <c r="F224" s="1129"/>
      <c r="G224" s="1129"/>
      <c r="H224" s="1129"/>
      <c r="I224" s="1129"/>
      <c r="J224" s="1129"/>
    </row>
    <row r="225" spans="1:10" x14ac:dyDescent="0.3">
      <c r="A225" s="1129"/>
      <c r="B225" s="1129" t="s">
        <v>7645</v>
      </c>
      <c r="C225" s="1129"/>
      <c r="D225" s="1129"/>
      <c r="E225" s="1129"/>
      <c r="F225" s="1129"/>
      <c r="G225" s="1129"/>
      <c r="H225" s="1129"/>
      <c r="I225" s="1129"/>
      <c r="J225" s="1129"/>
    </row>
    <row r="226" spans="1:10" x14ac:dyDescent="0.3">
      <c r="A226" s="1129"/>
      <c r="B226" s="1129" t="s">
        <v>7646</v>
      </c>
      <c r="C226" s="1129"/>
      <c r="D226" s="1129"/>
      <c r="E226" s="1129"/>
      <c r="F226" s="1129"/>
      <c r="G226" s="1129"/>
      <c r="H226" s="1129"/>
      <c r="I226" s="1129"/>
      <c r="J226" s="1129"/>
    </row>
    <row r="227" spans="1:10" x14ac:dyDescent="0.3">
      <c r="A227" s="1129"/>
      <c r="B227" s="1129" t="s">
        <v>7647</v>
      </c>
      <c r="C227" s="1129"/>
      <c r="D227" s="1129"/>
      <c r="E227" s="1129"/>
      <c r="F227" s="1129"/>
      <c r="G227" s="1129"/>
      <c r="H227" s="1129"/>
      <c r="I227" s="1129"/>
      <c r="J227" s="1129"/>
    </row>
    <row r="228" spans="1:10" x14ac:dyDescent="0.3">
      <c r="A228" s="1129"/>
      <c r="B228" s="1129" t="s">
        <v>7648</v>
      </c>
      <c r="C228" s="1129"/>
      <c r="D228" s="1129"/>
      <c r="E228" s="1129"/>
      <c r="F228" s="1129"/>
      <c r="G228" s="1129"/>
      <c r="H228" s="1129"/>
      <c r="I228" s="1129"/>
      <c r="J228" s="1129"/>
    </row>
    <row r="229" spans="1:10" x14ac:dyDescent="0.3">
      <c r="A229" s="1129"/>
      <c r="B229" s="1129" t="s">
        <v>7649</v>
      </c>
      <c r="C229" s="1129"/>
      <c r="D229" s="1129"/>
      <c r="E229" s="1129"/>
      <c r="F229" s="1129"/>
      <c r="G229" s="1129"/>
      <c r="H229" s="1129"/>
      <c r="I229" s="1129"/>
      <c r="J229" s="1129"/>
    </row>
    <row r="230" spans="1:10" x14ac:dyDescent="0.3">
      <c r="A230" s="1129"/>
      <c r="B230" s="1129" t="s">
        <v>7650</v>
      </c>
      <c r="C230" s="1129"/>
      <c r="D230" s="1129"/>
      <c r="E230" s="1129"/>
      <c r="F230" s="1129"/>
      <c r="G230" s="1129"/>
      <c r="H230" s="1129"/>
      <c r="I230" s="1129"/>
      <c r="J230" s="1129"/>
    </row>
    <row r="231" spans="1:10" x14ac:dyDescent="0.3">
      <c r="A231" s="1129"/>
      <c r="B231" s="1129" t="s">
        <v>7651</v>
      </c>
      <c r="C231" s="1129"/>
      <c r="D231" s="1129"/>
      <c r="E231" s="1129"/>
      <c r="F231" s="1129"/>
      <c r="G231" s="1129"/>
      <c r="H231" s="1129"/>
      <c r="I231" s="1129"/>
      <c r="J231" s="1129"/>
    </row>
    <row r="232" spans="1:10" x14ac:dyDescent="0.3">
      <c r="A232" s="1129"/>
      <c r="B232" s="1129" t="s">
        <v>7652</v>
      </c>
      <c r="C232" s="1129"/>
      <c r="D232" s="1129"/>
      <c r="E232" s="1129"/>
      <c r="F232" s="1129"/>
      <c r="G232" s="1129"/>
      <c r="H232" s="1129"/>
      <c r="I232" s="1129"/>
      <c r="J232" s="1129"/>
    </row>
    <row r="233" spans="1:10" x14ac:dyDescent="0.3">
      <c r="A233" s="1129"/>
      <c r="B233" s="1129" t="s">
        <v>7653</v>
      </c>
      <c r="C233" s="1129"/>
      <c r="D233" s="1129"/>
      <c r="E233" s="1129"/>
      <c r="F233" s="1129"/>
      <c r="G233" s="1129"/>
      <c r="H233" s="1129"/>
      <c r="I233" s="1129"/>
      <c r="J233" s="1129"/>
    </row>
    <row r="234" spans="1:10" x14ac:dyDescent="0.3">
      <c r="A234" s="1129"/>
      <c r="B234" s="1129"/>
      <c r="C234" s="1129"/>
      <c r="D234" s="1129"/>
      <c r="E234" s="1129"/>
      <c r="F234" s="1129"/>
      <c r="G234" s="1129"/>
      <c r="H234" s="1129"/>
      <c r="I234" s="1129"/>
      <c r="J234" s="1129"/>
    </row>
    <row r="235" spans="1:10" x14ac:dyDescent="0.3">
      <c r="A235" s="1129"/>
      <c r="B235" s="1134" t="s">
        <v>7654</v>
      </c>
      <c r="C235" s="1129"/>
      <c r="D235" s="1129"/>
      <c r="E235" s="1129"/>
      <c r="F235" s="1129"/>
      <c r="G235" s="1129"/>
      <c r="H235" s="1129"/>
      <c r="I235" s="1129"/>
      <c r="J235" s="1129"/>
    </row>
    <row r="236" spans="1:10" x14ac:dyDescent="0.3">
      <c r="A236" s="1129"/>
      <c r="B236" s="1129" t="s">
        <v>7655</v>
      </c>
      <c r="C236" s="1129"/>
      <c r="D236" s="1129"/>
      <c r="E236" s="1129"/>
      <c r="F236" s="1129"/>
      <c r="G236" s="1129"/>
      <c r="H236" s="1129"/>
      <c r="I236" s="1129"/>
      <c r="J236" s="1129"/>
    </row>
    <row r="237" spans="1:10" x14ac:dyDescent="0.3">
      <c r="A237" s="1129"/>
      <c r="B237" s="1129" t="s">
        <v>7656</v>
      </c>
      <c r="C237" s="1129"/>
      <c r="D237" s="1129"/>
      <c r="E237" s="1129"/>
      <c r="F237" s="1129"/>
      <c r="G237" s="1129"/>
      <c r="H237" s="1129"/>
      <c r="I237" s="1129"/>
      <c r="J237" s="1129"/>
    </row>
    <row r="238" spans="1:10" x14ac:dyDescent="0.3">
      <c r="A238" s="1129"/>
      <c r="B238" s="1129" t="s">
        <v>7657</v>
      </c>
      <c r="C238" s="1129"/>
      <c r="D238" s="1129"/>
      <c r="E238" s="1129"/>
      <c r="F238" s="1129"/>
      <c r="G238" s="1129"/>
      <c r="H238" s="1129"/>
      <c r="I238" s="1129"/>
      <c r="J238" s="1129"/>
    </row>
    <row r="239" spans="1:10" x14ac:dyDescent="0.3">
      <c r="A239" s="1129"/>
      <c r="B239" s="1129" t="s">
        <v>7658</v>
      </c>
      <c r="C239" s="1129"/>
      <c r="D239" s="1129"/>
      <c r="E239" s="1129"/>
      <c r="F239" s="1129"/>
      <c r="G239" s="1129"/>
      <c r="H239" s="1129"/>
      <c r="I239" s="1129"/>
      <c r="J239" s="1129"/>
    </row>
    <row r="240" spans="1:10" x14ac:dyDescent="0.3">
      <c r="A240" s="1129"/>
      <c r="B240" s="1129" t="s">
        <v>7659</v>
      </c>
      <c r="C240" s="1129"/>
      <c r="D240" s="1129"/>
      <c r="E240" s="1129"/>
      <c r="F240" s="1129"/>
      <c r="G240" s="1129"/>
      <c r="H240" s="1129"/>
      <c r="I240" s="1129"/>
      <c r="J240" s="1129"/>
    </row>
    <row r="241" spans="1:10" x14ac:dyDescent="0.3">
      <c r="A241" s="1129"/>
      <c r="B241" s="1129" t="s">
        <v>7660</v>
      </c>
      <c r="C241" s="1129"/>
      <c r="D241" s="1129"/>
      <c r="E241" s="1129"/>
      <c r="F241" s="1129"/>
      <c r="G241" s="1129"/>
      <c r="H241" s="1129"/>
      <c r="I241" s="1129"/>
      <c r="J241" s="1129"/>
    </row>
    <row r="242" spans="1:10" x14ac:dyDescent="0.3">
      <c r="A242" s="1129"/>
      <c r="B242" s="1129" t="s">
        <v>7499</v>
      </c>
      <c r="C242" s="1129"/>
      <c r="D242" s="1129"/>
      <c r="E242" s="1129"/>
      <c r="F242" s="1129"/>
      <c r="G242" s="1129"/>
      <c r="H242" s="1129"/>
      <c r="I242" s="1129"/>
      <c r="J242" s="1129"/>
    </row>
    <row r="243" spans="1:10" x14ac:dyDescent="0.3">
      <c r="A243" s="1129"/>
      <c r="B243" s="1129" t="s">
        <v>7661</v>
      </c>
      <c r="C243" s="1129"/>
      <c r="D243" s="1129"/>
      <c r="E243" s="1129"/>
      <c r="F243" s="1129"/>
      <c r="G243" s="1129"/>
      <c r="H243" s="1129"/>
      <c r="I243" s="1129"/>
      <c r="J243" s="1129"/>
    </row>
    <row r="244" spans="1:10" x14ac:dyDescent="0.3">
      <c r="A244" s="1129"/>
      <c r="B244" s="1129" t="s">
        <v>7662</v>
      </c>
      <c r="C244" s="1129"/>
      <c r="D244" s="1129"/>
      <c r="E244" s="1129"/>
      <c r="F244" s="1129"/>
      <c r="G244" s="1129"/>
      <c r="H244" s="1129"/>
      <c r="I244" s="1129"/>
      <c r="J244" s="1129"/>
    </row>
    <row r="245" spans="1:10" x14ac:dyDescent="0.3">
      <c r="A245" s="1129"/>
      <c r="B245" s="1129"/>
      <c r="C245" s="1129"/>
      <c r="D245" s="1129"/>
      <c r="E245" s="1129"/>
      <c r="F245" s="1129"/>
      <c r="G245" s="1129"/>
      <c r="H245" s="1129"/>
      <c r="I245" s="1129"/>
      <c r="J245" s="1129"/>
    </row>
    <row r="246" spans="1:10" x14ac:dyDescent="0.3">
      <c r="A246" s="1129"/>
      <c r="B246" s="1134" t="s">
        <v>7663</v>
      </c>
      <c r="C246" s="1129"/>
      <c r="D246" s="1129"/>
      <c r="E246" s="1129"/>
      <c r="F246" s="1129"/>
      <c r="G246" s="1129"/>
      <c r="H246" s="1129"/>
      <c r="I246" s="1129"/>
      <c r="J246" s="1129"/>
    </row>
    <row r="247" spans="1:10" x14ac:dyDescent="0.3">
      <c r="A247" s="1129"/>
      <c r="B247" s="1129" t="s">
        <v>7664</v>
      </c>
      <c r="C247" s="1129"/>
      <c r="D247" s="1129"/>
      <c r="E247" s="1129"/>
      <c r="F247" s="1129"/>
      <c r="G247" s="1129"/>
      <c r="H247" s="1129"/>
      <c r="I247" s="1129"/>
      <c r="J247" s="1129"/>
    </row>
    <row r="248" spans="1:10" x14ac:dyDescent="0.3">
      <c r="A248" s="1129"/>
      <c r="B248" s="1129" t="s">
        <v>7665</v>
      </c>
      <c r="C248" s="1129"/>
      <c r="D248" s="1129"/>
      <c r="E248" s="1129"/>
      <c r="F248" s="1129"/>
      <c r="G248" s="1129"/>
      <c r="H248" s="1129"/>
      <c r="I248" s="1129"/>
      <c r="J248" s="1129"/>
    </row>
    <row r="249" spans="1:10" x14ac:dyDescent="0.3">
      <c r="A249" s="1129"/>
      <c r="B249" s="1129" t="s">
        <v>7666</v>
      </c>
      <c r="C249" s="1129"/>
      <c r="D249" s="1129"/>
      <c r="E249" s="1129"/>
      <c r="F249" s="1129"/>
      <c r="G249" s="1129"/>
      <c r="H249" s="1129"/>
      <c r="I249" s="1129"/>
      <c r="J249" s="1129"/>
    </row>
    <row r="250" spans="1:10" x14ac:dyDescent="0.3">
      <c r="A250" s="1129"/>
      <c r="B250" s="1129" t="s">
        <v>7667</v>
      </c>
      <c r="C250" s="1129"/>
      <c r="D250" s="1129"/>
      <c r="E250" s="1129"/>
      <c r="F250" s="1129"/>
      <c r="G250" s="1129"/>
      <c r="H250" s="1129"/>
      <c r="I250" s="1129"/>
      <c r="J250" s="1129"/>
    </row>
    <row r="251" spans="1:10" x14ac:dyDescent="0.3">
      <c r="A251" s="1129"/>
      <c r="B251" s="1129" t="s">
        <v>7668</v>
      </c>
      <c r="C251" s="1129"/>
      <c r="D251" s="1129"/>
      <c r="E251" s="1129"/>
      <c r="F251" s="1129"/>
      <c r="G251" s="1129"/>
      <c r="H251" s="1129"/>
      <c r="I251" s="1129"/>
      <c r="J251" s="1129"/>
    </row>
    <row r="252" spans="1:10" x14ac:dyDescent="0.3">
      <c r="A252" s="1129"/>
      <c r="B252" s="1129" t="s">
        <v>7669</v>
      </c>
      <c r="C252" s="1129"/>
      <c r="D252" s="1129"/>
      <c r="E252" s="1129"/>
      <c r="F252" s="1129"/>
      <c r="G252" s="1129"/>
      <c r="H252" s="1129"/>
      <c r="I252" s="1129"/>
      <c r="J252" s="1129"/>
    </row>
    <row r="253" spans="1:10" x14ac:dyDescent="0.3">
      <c r="A253" s="1129"/>
      <c r="B253" s="1129" t="s">
        <v>7670</v>
      </c>
      <c r="C253" s="1129"/>
      <c r="D253" s="1129"/>
      <c r="E253" s="1129"/>
      <c r="F253" s="1129"/>
      <c r="G253" s="1129"/>
      <c r="H253" s="1129"/>
      <c r="I253" s="1129"/>
      <c r="J253" s="1129"/>
    </row>
    <row r="254" spans="1:10" x14ac:dyDescent="0.3">
      <c r="A254" s="1129"/>
      <c r="B254" s="1129" t="s">
        <v>7671</v>
      </c>
      <c r="C254" s="1129"/>
      <c r="D254" s="1129"/>
      <c r="E254" s="1129"/>
      <c r="F254" s="1129"/>
      <c r="G254" s="1129"/>
      <c r="H254" s="1129"/>
      <c r="I254" s="1129"/>
      <c r="J254" s="1129"/>
    </row>
    <row r="255" spans="1:10" x14ac:dyDescent="0.3">
      <c r="A255" s="1129"/>
      <c r="B255" s="1129"/>
      <c r="C255" s="1129"/>
      <c r="D255" s="1129"/>
      <c r="E255" s="1129"/>
      <c r="F255" s="1129"/>
      <c r="G255" s="1129"/>
      <c r="H255" s="1129"/>
      <c r="I255" s="1129"/>
      <c r="J255" s="1129"/>
    </row>
    <row r="256" spans="1:10" x14ac:dyDescent="0.3">
      <c r="A256" s="1129"/>
      <c r="B256" s="1134" t="s">
        <v>7537</v>
      </c>
      <c r="C256" s="1129"/>
      <c r="D256" s="1129"/>
      <c r="E256" s="1129"/>
      <c r="F256" s="1129"/>
      <c r="G256" s="1129"/>
      <c r="H256" s="1129"/>
      <c r="I256" s="1129"/>
      <c r="J256" s="1129"/>
    </row>
    <row r="257" spans="1:10" x14ac:dyDescent="0.3">
      <c r="A257" s="1129"/>
      <c r="B257" s="1129" t="s">
        <v>7672</v>
      </c>
      <c r="C257" s="1129"/>
      <c r="D257" s="1129"/>
      <c r="E257" s="1129"/>
      <c r="F257" s="1129"/>
      <c r="G257" s="1129"/>
      <c r="H257" s="1129"/>
      <c r="I257" s="1129"/>
      <c r="J257" s="1129"/>
    </row>
    <row r="258" spans="1:10" x14ac:dyDescent="0.3">
      <c r="A258" s="1129"/>
      <c r="B258" s="1129" t="s">
        <v>7673</v>
      </c>
      <c r="C258" s="1129"/>
      <c r="D258" s="1129"/>
      <c r="E258" s="1129"/>
      <c r="F258" s="1129"/>
      <c r="G258" s="1129"/>
      <c r="H258" s="1129"/>
      <c r="I258" s="1129"/>
      <c r="J258" s="1129"/>
    </row>
    <row r="259" spans="1:10" x14ac:dyDescent="0.3">
      <c r="A259" s="1129"/>
      <c r="B259" s="1129" t="s">
        <v>7674</v>
      </c>
      <c r="C259" s="1129"/>
      <c r="D259" s="1129"/>
      <c r="E259" s="1129"/>
      <c r="F259" s="1129"/>
      <c r="G259" s="1129"/>
      <c r="H259" s="1129"/>
      <c r="I259" s="1129"/>
      <c r="J259" s="1129"/>
    </row>
    <row r="260" spans="1:10" x14ac:dyDescent="0.3">
      <c r="A260" s="1129"/>
      <c r="B260" s="1129" t="s">
        <v>7675</v>
      </c>
      <c r="C260" s="1129"/>
      <c r="D260" s="1129"/>
      <c r="E260" s="1129"/>
      <c r="F260" s="1129"/>
      <c r="G260" s="1129"/>
      <c r="H260" s="1129"/>
      <c r="I260" s="1129"/>
      <c r="J260" s="1129"/>
    </row>
    <row r="261" spans="1:10" x14ac:dyDescent="0.3">
      <c r="A261" s="1129"/>
      <c r="B261" s="1129" t="s">
        <v>7676</v>
      </c>
      <c r="C261" s="1129"/>
      <c r="D261" s="1129"/>
      <c r="E261" s="1129"/>
      <c r="F261" s="1129"/>
      <c r="G261" s="1129"/>
      <c r="H261" s="1129"/>
      <c r="I261" s="1129"/>
      <c r="J261" s="1129"/>
    </row>
    <row r="262" spans="1:10" x14ac:dyDescent="0.3">
      <c r="A262" s="1129"/>
      <c r="B262" s="1129" t="s">
        <v>7677</v>
      </c>
      <c r="C262" s="1129"/>
      <c r="D262" s="1129"/>
      <c r="E262" s="1129"/>
      <c r="F262" s="1129"/>
      <c r="G262" s="1129"/>
      <c r="H262" s="1129"/>
      <c r="I262" s="1129"/>
      <c r="J262" s="1129"/>
    </row>
    <row r="263" spans="1:10" x14ac:dyDescent="0.3">
      <c r="A263" s="1129"/>
      <c r="B263" s="1129" t="s">
        <v>7678</v>
      </c>
      <c r="C263" s="1129"/>
      <c r="D263" s="1129"/>
      <c r="E263" s="1129"/>
      <c r="F263" s="1129"/>
      <c r="G263" s="1129"/>
      <c r="H263" s="1129"/>
      <c r="I263" s="1129"/>
      <c r="J263" s="1129"/>
    </row>
    <row r="264" spans="1:10" x14ac:dyDescent="0.3">
      <c r="A264" s="1129"/>
      <c r="B264" s="1129"/>
      <c r="C264" s="1129"/>
      <c r="D264" s="1129"/>
      <c r="E264" s="1129"/>
      <c r="F264" s="1129"/>
      <c r="G264" s="1129"/>
      <c r="H264" s="1129"/>
      <c r="I264" s="1129"/>
      <c r="J264" s="1129"/>
    </row>
    <row r="265" spans="1:10" x14ac:dyDescent="0.3">
      <c r="A265" s="1129"/>
      <c r="B265" s="1134" t="s">
        <v>7679</v>
      </c>
      <c r="C265" s="1129"/>
      <c r="D265" s="1129"/>
      <c r="E265" s="1129"/>
      <c r="F265" s="1129"/>
      <c r="G265" s="1129"/>
      <c r="H265" s="1129"/>
      <c r="I265" s="1129"/>
      <c r="J265" s="1129"/>
    </row>
    <row r="266" spans="1:10" x14ac:dyDescent="0.3">
      <c r="A266" s="1129"/>
      <c r="B266" s="1129" t="s">
        <v>7680</v>
      </c>
      <c r="C266" s="1129"/>
      <c r="D266" s="1129"/>
      <c r="E266" s="1129"/>
      <c r="F266" s="1129"/>
      <c r="G266" s="1129"/>
      <c r="H266" s="1129"/>
      <c r="I266" s="1129"/>
      <c r="J266" s="1129"/>
    </row>
    <row r="267" spans="1:10" x14ac:dyDescent="0.3">
      <c r="A267" s="1129"/>
      <c r="B267" s="1129" t="s">
        <v>7681</v>
      </c>
      <c r="C267" s="1129"/>
      <c r="D267" s="1129"/>
      <c r="E267" s="1129"/>
      <c r="F267" s="1129"/>
      <c r="G267" s="1129"/>
      <c r="H267" s="1129"/>
      <c r="I267" s="1129"/>
      <c r="J267" s="1129"/>
    </row>
    <row r="268" spans="1:10" x14ac:dyDescent="0.3">
      <c r="A268" s="1129"/>
      <c r="B268" s="1129" t="s">
        <v>7682</v>
      </c>
      <c r="C268" s="1129"/>
      <c r="D268" s="1129"/>
      <c r="E268" s="1129"/>
      <c r="F268" s="1129"/>
      <c r="G268" s="1129"/>
      <c r="H268" s="1129"/>
      <c r="I268" s="1129"/>
      <c r="J268" s="1129"/>
    </row>
    <row r="269" spans="1:10" x14ac:dyDescent="0.3">
      <c r="A269" s="1129"/>
      <c r="B269" s="1129" t="s">
        <v>7683</v>
      </c>
      <c r="C269" s="1129"/>
      <c r="D269" s="1129"/>
      <c r="E269" s="1129"/>
      <c r="F269" s="1129"/>
      <c r="G269" s="1129"/>
      <c r="H269" s="1129"/>
      <c r="I269" s="1129"/>
      <c r="J269" s="1129"/>
    </row>
    <row r="270" spans="1:10" x14ac:dyDescent="0.3">
      <c r="A270" s="1129"/>
      <c r="B270" s="1129" t="s">
        <v>7684</v>
      </c>
      <c r="C270" s="1129"/>
      <c r="D270" s="1129"/>
      <c r="E270" s="1129"/>
      <c r="F270" s="1129"/>
      <c r="G270" s="1129"/>
      <c r="H270" s="1129"/>
      <c r="I270" s="1129"/>
      <c r="J270" s="1129"/>
    </row>
    <row r="271" spans="1:10" x14ac:dyDescent="0.3">
      <c r="A271" s="1129"/>
      <c r="B271" s="1129" t="s">
        <v>7685</v>
      </c>
      <c r="C271" s="1129"/>
      <c r="D271" s="1129"/>
      <c r="E271" s="1129"/>
      <c r="F271" s="1129"/>
      <c r="G271" s="1129"/>
      <c r="H271" s="1129"/>
      <c r="I271" s="1129"/>
      <c r="J271" s="1129"/>
    </row>
    <row r="272" spans="1:10" x14ac:dyDescent="0.3">
      <c r="A272" s="1129"/>
      <c r="B272" s="1129" t="s">
        <v>7686</v>
      </c>
      <c r="C272" s="1129"/>
      <c r="D272" s="1129"/>
      <c r="E272" s="1129"/>
      <c r="F272" s="1129"/>
      <c r="G272" s="1129"/>
      <c r="H272" s="1129"/>
      <c r="I272" s="1129"/>
      <c r="J272" s="1129"/>
    </row>
    <row r="273" spans="1:10" x14ac:dyDescent="0.3">
      <c r="A273" s="1129"/>
      <c r="B273" s="1129" t="s">
        <v>7687</v>
      </c>
      <c r="C273" s="1129"/>
      <c r="D273" s="1129"/>
      <c r="E273" s="1129"/>
      <c r="F273" s="1129"/>
      <c r="G273" s="1129"/>
      <c r="H273" s="1129"/>
      <c r="I273" s="1129"/>
      <c r="J273" s="1129"/>
    </row>
    <row r="274" spans="1:10" x14ac:dyDescent="0.3">
      <c r="A274" s="1129"/>
      <c r="B274" s="1129" t="s">
        <v>7688</v>
      </c>
      <c r="C274" s="1129"/>
      <c r="D274" s="1129"/>
      <c r="E274" s="1129"/>
      <c r="F274" s="1129"/>
      <c r="G274" s="1129"/>
      <c r="H274" s="1129"/>
      <c r="I274" s="1129"/>
      <c r="J274" s="1129"/>
    </row>
    <row r="275" spans="1:10" x14ac:dyDescent="0.3">
      <c r="A275" s="1129"/>
      <c r="B275" s="1129" t="s">
        <v>7689</v>
      </c>
      <c r="C275" s="1129"/>
      <c r="D275" s="1129"/>
      <c r="E275" s="1129"/>
      <c r="F275" s="1129"/>
      <c r="G275" s="1129"/>
      <c r="H275" s="1129"/>
      <c r="I275" s="1129"/>
      <c r="J275" s="1129"/>
    </row>
    <row r="276" spans="1:10" x14ac:dyDescent="0.3">
      <c r="A276" s="1129"/>
      <c r="B276" s="1129" t="s">
        <v>7690</v>
      </c>
      <c r="C276" s="1129"/>
      <c r="D276" s="1129"/>
      <c r="E276" s="1129"/>
      <c r="F276" s="1129"/>
      <c r="G276" s="1129"/>
      <c r="H276" s="1129"/>
      <c r="I276" s="1129"/>
      <c r="J276" s="1129"/>
    </row>
    <row r="277" spans="1:10" x14ac:dyDescent="0.3">
      <c r="A277" s="1129"/>
      <c r="B277" s="1129" t="s">
        <v>7691</v>
      </c>
      <c r="C277" s="1129"/>
      <c r="D277" s="1129"/>
      <c r="E277" s="1129"/>
      <c r="F277" s="1129"/>
      <c r="G277" s="1129"/>
      <c r="H277" s="1129"/>
      <c r="I277" s="1129"/>
      <c r="J277" s="1129"/>
    </row>
    <row r="278" spans="1:10" x14ac:dyDescent="0.3">
      <c r="A278" s="1129"/>
      <c r="B278" s="1129" t="s">
        <v>7692</v>
      </c>
      <c r="C278" s="1129"/>
      <c r="D278" s="1129"/>
      <c r="E278" s="1129"/>
      <c r="F278" s="1129"/>
      <c r="G278" s="1129"/>
      <c r="H278" s="1129"/>
      <c r="I278" s="1129"/>
      <c r="J278" s="1129"/>
    </row>
    <row r="279" spans="1:10" x14ac:dyDescent="0.3">
      <c r="A279" s="1129"/>
      <c r="B279" s="1129" t="s">
        <v>7693</v>
      </c>
      <c r="C279" s="1129"/>
      <c r="D279" s="1129"/>
      <c r="E279" s="1129"/>
      <c r="F279" s="1129"/>
      <c r="G279" s="1129"/>
      <c r="H279" s="1129"/>
      <c r="I279" s="1129"/>
      <c r="J279" s="1129"/>
    </row>
    <row r="280" spans="1:10" x14ac:dyDescent="0.3">
      <c r="A280" s="1129"/>
      <c r="B280" s="1129"/>
      <c r="C280" s="1129"/>
      <c r="D280" s="1129"/>
      <c r="E280" s="1129"/>
      <c r="F280" s="1129"/>
      <c r="G280" s="1129"/>
      <c r="H280" s="1129"/>
      <c r="I280" s="1129"/>
      <c r="J280" s="1129"/>
    </row>
    <row r="281" spans="1:10" x14ac:dyDescent="0.3">
      <c r="A281" s="1129"/>
      <c r="B281" s="1134" t="s">
        <v>7694</v>
      </c>
      <c r="C281" s="1129"/>
      <c r="D281" s="1129"/>
      <c r="E281" s="1129"/>
      <c r="F281" s="1129"/>
      <c r="G281" s="1129"/>
      <c r="H281" s="1129"/>
      <c r="I281" s="1129"/>
      <c r="J281" s="1129"/>
    </row>
    <row r="282" spans="1:10" x14ac:dyDescent="0.3">
      <c r="A282" s="1129"/>
      <c r="B282" s="1129" t="s">
        <v>7695</v>
      </c>
      <c r="C282" s="1129"/>
      <c r="D282" s="1129"/>
      <c r="E282" s="1129"/>
      <c r="F282" s="1129"/>
      <c r="G282" s="1129"/>
      <c r="H282" s="1129"/>
      <c r="I282" s="1129"/>
      <c r="J282" s="1129"/>
    </row>
    <row r="283" spans="1:10" x14ac:dyDescent="0.3">
      <c r="A283" s="1129"/>
      <c r="B283" s="1129" t="s">
        <v>7696</v>
      </c>
      <c r="C283" s="1129"/>
      <c r="D283" s="1129"/>
      <c r="E283" s="1129"/>
      <c r="F283" s="1129"/>
      <c r="G283" s="1129"/>
      <c r="H283" s="1129"/>
      <c r="I283" s="1129"/>
      <c r="J283" s="1129"/>
    </row>
    <row r="284" spans="1:10" x14ac:dyDescent="0.3">
      <c r="A284" s="1129"/>
      <c r="B284" s="1129" t="s">
        <v>7697</v>
      </c>
      <c r="C284" s="1129"/>
      <c r="D284" s="1129"/>
      <c r="E284" s="1129"/>
      <c r="F284" s="1129"/>
      <c r="G284" s="1129"/>
      <c r="H284" s="1129"/>
      <c r="I284" s="1129"/>
      <c r="J284" s="1129"/>
    </row>
    <row r="285" spans="1:10" x14ac:dyDescent="0.3">
      <c r="A285" s="1129"/>
      <c r="B285" s="1129" t="s">
        <v>7698</v>
      </c>
      <c r="C285" s="1129"/>
      <c r="D285" s="1129"/>
      <c r="E285" s="1129"/>
      <c r="F285" s="1129"/>
      <c r="G285" s="1129"/>
      <c r="H285" s="1129"/>
      <c r="I285" s="1129"/>
      <c r="J285" s="1129"/>
    </row>
    <row r="286" spans="1:10" x14ac:dyDescent="0.3">
      <c r="A286" s="1129"/>
      <c r="B286" s="1129" t="s">
        <v>7699</v>
      </c>
      <c r="C286" s="1129"/>
      <c r="D286" s="1129"/>
      <c r="E286" s="1129"/>
      <c r="F286" s="1129"/>
      <c r="G286" s="1129"/>
      <c r="H286" s="1129"/>
      <c r="I286" s="1129"/>
      <c r="J286" s="1129"/>
    </row>
    <row r="287" spans="1:10" x14ac:dyDescent="0.3">
      <c r="A287" s="1129"/>
      <c r="B287" s="1129" t="s">
        <v>7700</v>
      </c>
      <c r="C287" s="1129"/>
      <c r="D287" s="1129"/>
      <c r="E287" s="1129"/>
      <c r="F287" s="1129"/>
      <c r="G287" s="1129"/>
      <c r="H287" s="1129"/>
      <c r="I287" s="1129"/>
      <c r="J287" s="1129"/>
    </row>
    <row r="288" spans="1:10" x14ac:dyDescent="0.3">
      <c r="A288" s="1129"/>
      <c r="B288" s="1129" t="s">
        <v>7701</v>
      </c>
      <c r="C288" s="1129"/>
      <c r="D288" s="1129"/>
      <c r="E288" s="1129"/>
      <c r="F288" s="1129"/>
      <c r="G288" s="1129"/>
      <c r="H288" s="1129"/>
      <c r="I288" s="1129"/>
      <c r="J288" s="1129"/>
    </row>
    <row r="289" spans="1:10" x14ac:dyDescent="0.3">
      <c r="A289" s="1129"/>
      <c r="B289" s="1129" t="s">
        <v>7702</v>
      </c>
      <c r="C289" s="1129"/>
      <c r="D289" s="1129"/>
      <c r="E289" s="1129"/>
      <c r="F289" s="1129"/>
      <c r="G289" s="1129"/>
      <c r="H289" s="1129"/>
      <c r="I289" s="1129"/>
      <c r="J289" s="1129"/>
    </row>
    <row r="290" spans="1:10" x14ac:dyDescent="0.3">
      <c r="A290" s="1129"/>
      <c r="B290" s="1129" t="s">
        <v>7703</v>
      </c>
      <c r="C290" s="1129"/>
      <c r="D290" s="1129"/>
      <c r="E290" s="1129"/>
      <c r="F290" s="1129"/>
      <c r="G290" s="1129"/>
      <c r="H290" s="1129"/>
      <c r="I290" s="1129"/>
      <c r="J290" s="1129"/>
    </row>
    <row r="291" spans="1:10" x14ac:dyDescent="0.3">
      <c r="A291" s="1129"/>
      <c r="B291" s="1129" t="s">
        <v>7704</v>
      </c>
      <c r="C291" s="1129"/>
      <c r="D291" s="1129"/>
      <c r="E291" s="1129"/>
      <c r="F291" s="1129"/>
      <c r="G291" s="1129"/>
      <c r="H291" s="1129"/>
      <c r="I291" s="1129"/>
      <c r="J291" s="1129"/>
    </row>
    <row r="292" spans="1:10" x14ac:dyDescent="0.3">
      <c r="A292" s="1129"/>
      <c r="B292" s="1129" t="s">
        <v>7705</v>
      </c>
      <c r="C292" s="1129"/>
      <c r="D292" s="1129"/>
      <c r="E292" s="1129"/>
      <c r="F292" s="1129"/>
      <c r="G292" s="1129"/>
      <c r="H292" s="1129"/>
      <c r="I292" s="1129"/>
      <c r="J292" s="1129"/>
    </row>
    <row r="293" spans="1:10" x14ac:dyDescent="0.3">
      <c r="A293" s="1129"/>
      <c r="B293" s="1129" t="s">
        <v>7706</v>
      </c>
      <c r="C293" s="1129"/>
      <c r="D293" s="1129"/>
      <c r="E293" s="1129"/>
      <c r="F293" s="1129"/>
      <c r="G293" s="1129"/>
      <c r="H293" s="1129"/>
      <c r="I293" s="1129"/>
      <c r="J293" s="1129"/>
    </row>
    <row r="294" spans="1:10" x14ac:dyDescent="0.3">
      <c r="A294" s="1129"/>
      <c r="B294" s="1129" t="s">
        <v>7707</v>
      </c>
      <c r="C294" s="1129"/>
      <c r="D294" s="1129"/>
      <c r="E294" s="1129"/>
      <c r="F294" s="1129"/>
      <c r="G294" s="1129"/>
      <c r="H294" s="1129"/>
      <c r="I294" s="1129"/>
      <c r="J294" s="1129"/>
    </row>
    <row r="295" spans="1:10" x14ac:dyDescent="0.3">
      <c r="A295" s="1129"/>
      <c r="B295" s="1129" t="s">
        <v>7708</v>
      </c>
      <c r="C295" s="1129"/>
      <c r="D295" s="1129"/>
      <c r="E295" s="1129"/>
      <c r="F295" s="1129"/>
      <c r="G295" s="1129"/>
      <c r="H295" s="1129"/>
      <c r="I295" s="1129"/>
      <c r="J295" s="1129"/>
    </row>
    <row r="296" spans="1:10" x14ac:dyDescent="0.3">
      <c r="A296" s="1129"/>
      <c r="B296" s="1129" t="s">
        <v>7709</v>
      </c>
      <c r="C296" s="1129"/>
      <c r="D296" s="1129"/>
      <c r="E296" s="1129"/>
      <c r="F296" s="1129"/>
      <c r="G296" s="1129"/>
      <c r="H296" s="1129"/>
      <c r="I296" s="1129"/>
      <c r="J296" s="1129"/>
    </row>
    <row r="297" spans="1:10" x14ac:dyDescent="0.3">
      <c r="A297" s="1129"/>
      <c r="B297" s="1129"/>
      <c r="C297" s="1129"/>
      <c r="D297" s="1129"/>
      <c r="E297" s="1129"/>
      <c r="F297" s="1129"/>
      <c r="G297" s="1129"/>
      <c r="H297" s="1129"/>
      <c r="I297" s="1129"/>
      <c r="J297" s="1129"/>
    </row>
  </sheetData>
  <hyperlinks>
    <hyperlink ref="B5" r:id="rId1" xr:uid="{766CAD7A-F7FE-4AB0-B013-DDF840B04C4D}"/>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7"/>
  <sheetViews>
    <sheetView topLeftCell="A4" workbookViewId="0">
      <selection activeCell="G10" sqref="G10"/>
    </sheetView>
  </sheetViews>
  <sheetFormatPr baseColWidth="10" defaultColWidth="9" defaultRowHeight="15" x14ac:dyDescent="0.25"/>
  <cols>
    <col min="1" max="1" width="28.75" style="59" customWidth="1"/>
    <col min="2" max="2" width="97" style="59" customWidth="1"/>
    <col min="3" max="3" width="14" style="59" customWidth="1"/>
    <col min="4" max="4" width="12" style="73" customWidth="1"/>
    <col min="5" max="16384" width="9" style="59"/>
  </cols>
  <sheetData>
    <row r="1" spans="1:4" ht="24" customHeight="1" x14ac:dyDescent="0.25">
      <c r="A1" s="65" t="s">
        <v>4754</v>
      </c>
      <c r="B1" s="58"/>
      <c r="C1" s="58"/>
      <c r="D1" s="58"/>
    </row>
    <row r="2" spans="1:4" ht="24" customHeight="1" x14ac:dyDescent="0.25">
      <c r="A2" s="64" t="s">
        <v>4737</v>
      </c>
      <c r="B2" s="60"/>
      <c r="C2" s="60"/>
      <c r="D2" s="68"/>
    </row>
    <row r="3" spans="1:4" ht="39.950000000000003" customHeight="1" x14ac:dyDescent="0.25">
      <c r="A3" s="61"/>
      <c r="B3" s="61"/>
      <c r="C3" s="61"/>
      <c r="D3" s="69"/>
    </row>
    <row r="4" spans="1:4" ht="39.950000000000003" customHeight="1" x14ac:dyDescent="0.25">
      <c r="A4" s="67" t="s">
        <v>4738</v>
      </c>
      <c r="B4" s="67"/>
      <c r="C4" s="67"/>
      <c r="D4" s="71"/>
    </row>
    <row r="5" spans="1:4" ht="39.950000000000003" customHeight="1" x14ac:dyDescent="0.25">
      <c r="A5" s="62" t="s">
        <v>4739</v>
      </c>
      <c r="B5" s="62" t="s">
        <v>4740</v>
      </c>
      <c r="C5" s="62" t="s">
        <v>4741</v>
      </c>
      <c r="D5" s="62" t="s">
        <v>4755</v>
      </c>
    </row>
    <row r="6" spans="1:4" ht="50.1" customHeight="1" x14ac:dyDescent="0.25">
      <c r="A6" s="66" t="s">
        <v>4742</v>
      </c>
      <c r="B6" s="154" t="s">
        <v>4743</v>
      </c>
      <c r="C6" s="72" t="s">
        <v>4744</v>
      </c>
      <c r="D6" s="72">
        <v>140</v>
      </c>
    </row>
    <row r="7" spans="1:4" ht="50.1" customHeight="1" x14ac:dyDescent="0.25">
      <c r="A7" s="66" t="s">
        <v>4745</v>
      </c>
      <c r="B7" s="154" t="s">
        <v>4757</v>
      </c>
      <c r="C7" s="72" t="s">
        <v>4746</v>
      </c>
      <c r="D7" s="72">
        <v>140</v>
      </c>
    </row>
    <row r="8" spans="1:4" ht="50.1" customHeight="1" x14ac:dyDescent="0.25">
      <c r="A8" s="66" t="s">
        <v>4747</v>
      </c>
      <c r="B8" s="154" t="s">
        <v>4758</v>
      </c>
      <c r="C8" s="72" t="s">
        <v>4746</v>
      </c>
      <c r="D8" s="72">
        <v>140</v>
      </c>
    </row>
    <row r="9" spans="1:4" ht="50.1" customHeight="1" x14ac:dyDescent="0.25">
      <c r="A9" s="66" t="s">
        <v>4748</v>
      </c>
      <c r="B9" s="154" t="s">
        <v>4759</v>
      </c>
      <c r="C9" s="72" t="s">
        <v>4749</v>
      </c>
      <c r="D9" s="72">
        <v>140</v>
      </c>
    </row>
    <row r="10" spans="1:4" ht="50.1" customHeight="1" x14ac:dyDescent="0.25">
      <c r="A10" s="66" t="s">
        <v>4750</v>
      </c>
      <c r="B10" s="154" t="s">
        <v>4760</v>
      </c>
      <c r="C10" s="72" t="s">
        <v>4746</v>
      </c>
      <c r="D10" s="72">
        <v>140</v>
      </c>
    </row>
    <row r="11" spans="1:4" ht="50.1" customHeight="1" x14ac:dyDescent="0.25">
      <c r="A11" s="66" t="s">
        <v>4751</v>
      </c>
      <c r="B11" s="154" t="s">
        <v>4761</v>
      </c>
      <c r="C11" s="72" t="s">
        <v>4746</v>
      </c>
      <c r="D11" s="72">
        <v>146</v>
      </c>
    </row>
    <row r="12" spans="1:4" ht="50.1" customHeight="1" x14ac:dyDescent="0.25">
      <c r="A12" s="66" t="s">
        <v>4752</v>
      </c>
      <c r="B12" s="154" t="s">
        <v>4763</v>
      </c>
      <c r="C12" s="72" t="s">
        <v>4746</v>
      </c>
      <c r="D12" s="72">
        <v>140</v>
      </c>
    </row>
    <row r="13" spans="1:4" ht="50.1" customHeight="1" x14ac:dyDescent="0.25">
      <c r="A13" s="66" t="s">
        <v>4753</v>
      </c>
      <c r="B13" s="154" t="s">
        <v>4762</v>
      </c>
      <c r="C13" s="72" t="s">
        <v>4749</v>
      </c>
      <c r="D13" s="72">
        <v>140</v>
      </c>
    </row>
    <row r="14" spans="1:4" ht="39.950000000000003" customHeight="1" x14ac:dyDescent="0.25">
      <c r="A14" s="63"/>
      <c r="B14" s="63"/>
      <c r="C14" s="63"/>
      <c r="D14" s="70"/>
    </row>
    <row r="15" spans="1:4" ht="39.950000000000003" customHeight="1" x14ac:dyDescent="0.25">
      <c r="A15" s="61"/>
      <c r="B15" s="61"/>
      <c r="C15" s="61"/>
      <c r="D15" s="69"/>
    </row>
    <row r="16" spans="1:4" ht="39.950000000000003" customHeight="1" x14ac:dyDescent="0.25">
      <c r="A16" s="61"/>
      <c r="B16" s="61"/>
      <c r="C16" s="61"/>
      <c r="D16" s="69"/>
    </row>
    <row r="17" spans="1:4" ht="39.950000000000003" customHeight="1" x14ac:dyDescent="0.25">
      <c r="A17" s="61"/>
      <c r="B17" s="61"/>
      <c r="C17" s="61"/>
      <c r="D17" s="6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E047D-D3C8-430F-9003-655A95CF2BF6}">
  <dimension ref="A1:K28"/>
  <sheetViews>
    <sheetView workbookViewId="0">
      <selection activeCell="B1" sqref="B1"/>
    </sheetView>
  </sheetViews>
  <sheetFormatPr baseColWidth="10" defaultColWidth="9" defaultRowHeight="15" x14ac:dyDescent="0.25"/>
  <cols>
    <col min="1" max="1" width="46" style="1113" customWidth="1"/>
    <col min="2" max="2" width="15.25" style="1113" customWidth="1"/>
    <col min="3" max="11" width="15.625" style="1113" customWidth="1"/>
    <col min="12" max="16384" width="9" style="1113"/>
  </cols>
  <sheetData>
    <row r="1" spans="1:11" ht="26.1" customHeight="1" x14ac:dyDescent="0.25">
      <c r="A1" s="1125" t="s">
        <v>7397</v>
      </c>
      <c r="B1" s="1124" t="s">
        <v>7444</v>
      </c>
      <c r="C1" s="1124"/>
      <c r="D1" s="1124"/>
      <c r="E1" s="1124"/>
      <c r="F1" s="1124"/>
      <c r="G1" s="1124"/>
      <c r="H1" s="1124"/>
      <c r="I1" s="1124"/>
      <c r="J1" s="1124"/>
      <c r="K1" s="1124"/>
    </row>
    <row r="2" spans="1:11" ht="26.1" customHeight="1" x14ac:dyDescent="0.25">
      <c r="A2" s="1122" t="s">
        <v>7443</v>
      </c>
      <c r="B2" s="1121" t="s">
        <v>7442</v>
      </c>
      <c r="C2" s="1115"/>
      <c r="D2" s="1115"/>
      <c r="E2" s="1115"/>
      <c r="F2" s="1115"/>
      <c r="G2" s="1115"/>
      <c r="H2" s="1115"/>
      <c r="I2" s="1115"/>
      <c r="J2" s="1115"/>
      <c r="K2" s="1115"/>
    </row>
    <row r="3" spans="1:11" ht="42" customHeight="1" x14ac:dyDescent="0.25">
      <c r="A3" s="1122" t="s">
        <v>7441</v>
      </c>
      <c r="B3" s="1121" t="s">
        <v>7440</v>
      </c>
      <c r="C3" s="1115"/>
      <c r="D3" s="1115"/>
      <c r="E3" s="1115"/>
      <c r="F3" s="1115"/>
      <c r="G3" s="1115"/>
      <c r="H3" s="1115"/>
      <c r="I3" s="1115"/>
      <c r="J3" s="1115"/>
      <c r="K3" s="1115"/>
    </row>
    <row r="4" spans="1:11" ht="42" customHeight="1" x14ac:dyDescent="0.25">
      <c r="A4" s="1122" t="s">
        <v>7439</v>
      </c>
      <c r="B4" s="1123">
        <v>161</v>
      </c>
      <c r="C4" s="1115"/>
      <c r="D4" s="1115"/>
      <c r="E4" s="1115"/>
      <c r="F4" s="1115"/>
      <c r="G4" s="1115"/>
      <c r="H4" s="1115"/>
      <c r="I4" s="1115"/>
      <c r="J4" s="1115"/>
      <c r="K4" s="1115"/>
    </row>
    <row r="5" spans="1:11" ht="42" customHeight="1" x14ac:dyDescent="0.25">
      <c r="A5" s="1122" t="s">
        <v>7438</v>
      </c>
      <c r="B5" s="1123">
        <v>124</v>
      </c>
      <c r="C5" s="1115"/>
      <c r="D5" s="1115"/>
      <c r="E5" s="1115"/>
      <c r="F5" s="1115"/>
      <c r="G5" s="1115"/>
      <c r="H5" s="1115"/>
      <c r="I5" s="1115"/>
      <c r="J5" s="1115"/>
      <c r="K5" s="1115"/>
    </row>
    <row r="6" spans="1:11" ht="42" customHeight="1" x14ac:dyDescent="0.25">
      <c r="A6" s="1122" t="s">
        <v>7437</v>
      </c>
      <c r="B6" s="1123">
        <v>10</v>
      </c>
      <c r="C6" s="1115"/>
      <c r="D6" s="1115"/>
      <c r="E6" s="1115"/>
      <c r="F6" s="1115"/>
      <c r="G6" s="1115"/>
      <c r="H6" s="1115"/>
      <c r="I6" s="1115"/>
      <c r="J6" s="1115"/>
      <c r="K6" s="1115"/>
    </row>
    <row r="7" spans="1:11" ht="42" customHeight="1" x14ac:dyDescent="0.25">
      <c r="A7" s="1122" t="s">
        <v>7436</v>
      </c>
      <c r="B7" s="1123">
        <v>19</v>
      </c>
      <c r="C7" s="1115"/>
      <c r="D7" s="1115"/>
      <c r="E7" s="1115"/>
      <c r="F7" s="1115"/>
      <c r="G7" s="1115"/>
      <c r="H7" s="1115"/>
      <c r="I7" s="1115"/>
      <c r="J7" s="1115"/>
      <c r="K7" s="1115"/>
    </row>
    <row r="8" spans="1:11" ht="42" customHeight="1" x14ac:dyDescent="0.25">
      <c r="A8" s="1122" t="s">
        <v>7435</v>
      </c>
      <c r="B8" s="1123">
        <v>2</v>
      </c>
      <c r="C8" s="1115"/>
      <c r="D8" s="1115"/>
      <c r="E8" s="1115"/>
      <c r="F8" s="1115"/>
      <c r="G8" s="1115"/>
      <c r="H8" s="1115"/>
      <c r="I8" s="1115"/>
      <c r="J8" s="1115"/>
      <c r="K8" s="1115"/>
    </row>
    <row r="9" spans="1:11" ht="42" customHeight="1" x14ac:dyDescent="0.25">
      <c r="A9" s="1122" t="s">
        <v>7434</v>
      </c>
      <c r="B9" s="1121" t="s">
        <v>7433</v>
      </c>
      <c r="C9" s="1115"/>
      <c r="D9" s="1115"/>
      <c r="E9" s="1115"/>
      <c r="F9" s="1115"/>
      <c r="G9" s="1115"/>
      <c r="H9" s="1115"/>
      <c r="I9" s="1115"/>
      <c r="J9" s="1115"/>
      <c r="K9" s="1115"/>
    </row>
    <row r="10" spans="1:11" ht="42" customHeight="1" x14ac:dyDescent="0.25">
      <c r="A10" s="1122" t="s">
        <v>5439</v>
      </c>
      <c r="B10" s="1121" t="s">
        <v>7432</v>
      </c>
      <c r="C10" s="1115"/>
      <c r="D10" s="1115"/>
      <c r="E10" s="1115"/>
      <c r="F10" s="1115"/>
      <c r="G10" s="1115"/>
      <c r="H10" s="1115"/>
      <c r="I10" s="1115"/>
      <c r="J10" s="1115"/>
      <c r="K10" s="1115"/>
    </row>
    <row r="11" spans="1:11" ht="42" customHeight="1" x14ac:dyDescent="0.25">
      <c r="A11" s="1122" t="s">
        <v>7431</v>
      </c>
      <c r="B11" s="1121" t="s">
        <v>7430</v>
      </c>
      <c r="C11" s="1115"/>
      <c r="D11" s="1115"/>
      <c r="E11" s="1115"/>
      <c r="F11" s="1115"/>
      <c r="G11" s="1115"/>
      <c r="H11" s="1115"/>
      <c r="I11" s="1115"/>
      <c r="J11" s="1115"/>
      <c r="K11" s="1115"/>
    </row>
    <row r="12" spans="1:11" ht="42" customHeight="1" x14ac:dyDescent="0.25">
      <c r="A12" s="1122" t="s">
        <v>7429</v>
      </c>
      <c r="B12" s="1121" t="s">
        <v>7428</v>
      </c>
      <c r="C12" s="1115"/>
      <c r="D12" s="1115"/>
      <c r="E12" s="1115"/>
      <c r="F12" s="1115"/>
      <c r="G12" s="1115"/>
      <c r="H12" s="1115"/>
      <c r="I12" s="1115"/>
      <c r="J12" s="1115"/>
      <c r="K12" s="1115"/>
    </row>
    <row r="13" spans="1:11" ht="42" customHeight="1" x14ac:dyDescent="0.25">
      <c r="A13" s="1122" t="s">
        <v>7427</v>
      </c>
      <c r="B13" s="1121" t="s">
        <v>7426</v>
      </c>
      <c r="C13" s="1115"/>
      <c r="D13" s="1115"/>
      <c r="E13" s="1115"/>
      <c r="F13" s="1115"/>
      <c r="G13" s="1115"/>
      <c r="H13" s="1115"/>
      <c r="I13" s="1115"/>
      <c r="J13" s="1115"/>
      <c r="K13" s="1115"/>
    </row>
    <row r="14" spans="1:11" ht="21" customHeight="1" x14ac:dyDescent="0.25">
      <c r="A14" s="1115"/>
      <c r="B14" s="1115"/>
      <c r="C14" s="1115"/>
      <c r="D14" s="1115"/>
      <c r="E14" s="1115"/>
      <c r="F14" s="1115"/>
      <c r="G14" s="1115"/>
      <c r="H14" s="1115"/>
      <c r="I14" s="1115"/>
      <c r="J14" s="1115"/>
      <c r="K14" s="1115"/>
    </row>
    <row r="15" spans="1:11" ht="21" customHeight="1" x14ac:dyDescent="0.25">
      <c r="A15" s="1115"/>
      <c r="B15" s="1115"/>
      <c r="C15" s="1115"/>
      <c r="D15" s="1115"/>
      <c r="E15" s="1115"/>
      <c r="F15" s="1115"/>
      <c r="G15" s="1115"/>
      <c r="H15" s="1115"/>
      <c r="I15" s="1115"/>
      <c r="J15" s="1115"/>
      <c r="K15" s="1115"/>
    </row>
    <row r="16" spans="1:11" ht="21" customHeight="1" x14ac:dyDescent="0.25">
      <c r="A16" s="1118" t="s">
        <v>7425</v>
      </c>
      <c r="B16" s="1119" t="s">
        <v>7424</v>
      </c>
      <c r="C16" s="1117"/>
      <c r="D16" s="1115"/>
      <c r="E16" s="1115"/>
      <c r="F16" s="1115"/>
      <c r="G16" s="1115"/>
      <c r="H16" s="1115"/>
      <c r="I16" s="1115"/>
      <c r="J16" s="1115"/>
      <c r="K16" s="1115"/>
    </row>
    <row r="17" spans="1:11" ht="21" customHeight="1" x14ac:dyDescent="0.25">
      <c r="A17" s="1118" t="s">
        <v>7423</v>
      </c>
      <c r="B17" s="1120" t="s">
        <v>7422</v>
      </c>
      <c r="C17" s="1117"/>
      <c r="D17" s="1115"/>
      <c r="E17" s="1115"/>
      <c r="F17" s="1115"/>
      <c r="G17" s="1115"/>
      <c r="H17" s="1115"/>
      <c r="I17" s="1115"/>
      <c r="J17" s="1115"/>
      <c r="K17" s="1115"/>
    </row>
    <row r="18" spans="1:11" ht="21" customHeight="1" x14ac:dyDescent="0.25">
      <c r="A18" s="1118" t="s">
        <v>7421</v>
      </c>
      <c r="B18" s="1119" t="s">
        <v>7420</v>
      </c>
      <c r="C18" s="1117"/>
      <c r="D18" s="1115"/>
      <c r="E18" s="1115"/>
      <c r="F18" s="1115"/>
      <c r="G18" s="1115"/>
      <c r="H18" s="1115"/>
      <c r="I18" s="1115"/>
      <c r="J18" s="1115"/>
      <c r="K18" s="1115"/>
    </row>
    <row r="19" spans="1:11" ht="21" customHeight="1" x14ac:dyDescent="0.25">
      <c r="A19" s="1117"/>
      <c r="B19" s="1117"/>
      <c r="C19" s="1117"/>
      <c r="D19" s="1115"/>
      <c r="E19" s="1115"/>
      <c r="F19" s="1115"/>
      <c r="G19" s="1115"/>
      <c r="H19" s="1115"/>
      <c r="I19" s="1115"/>
      <c r="J19" s="1115"/>
      <c r="K19" s="1115"/>
    </row>
    <row r="20" spans="1:11" ht="21" customHeight="1" x14ac:dyDescent="0.25">
      <c r="A20" s="1118" t="s">
        <v>7419</v>
      </c>
      <c r="B20" s="1117" t="s">
        <v>7418</v>
      </c>
      <c r="C20" s="1115"/>
      <c r="D20" s="1115"/>
      <c r="E20" s="1115"/>
      <c r="F20" s="1115"/>
      <c r="G20" s="1115"/>
      <c r="H20" s="1117" t="s">
        <v>7417</v>
      </c>
      <c r="I20" s="1115"/>
      <c r="J20" s="1115"/>
      <c r="K20" s="1115"/>
    </row>
    <row r="21" spans="1:11" ht="21" customHeight="1" x14ac:dyDescent="0.25">
      <c r="A21" s="1118" t="s">
        <v>7416</v>
      </c>
      <c r="B21" s="1117" t="s">
        <v>7415</v>
      </c>
      <c r="C21" s="1115"/>
      <c r="D21" s="1115"/>
      <c r="E21" s="1115"/>
      <c r="F21" s="1115"/>
      <c r="G21" s="1115"/>
      <c r="H21" s="1117" t="s">
        <v>7414</v>
      </c>
      <c r="I21" s="1115"/>
      <c r="J21" s="1115"/>
      <c r="K21" s="1115"/>
    </row>
    <row r="22" spans="1:11" ht="21" customHeight="1" x14ac:dyDescent="0.25">
      <c r="A22" s="1118" t="s">
        <v>7413</v>
      </c>
      <c r="B22" s="1117" t="s">
        <v>7412</v>
      </c>
      <c r="C22" s="1115"/>
      <c r="D22" s="1115"/>
      <c r="E22" s="1115"/>
      <c r="F22" s="1115"/>
      <c r="G22" s="1115"/>
      <c r="H22" s="1117" t="s">
        <v>7411</v>
      </c>
      <c r="I22" s="1115"/>
      <c r="J22" s="1115"/>
      <c r="K22" s="1115"/>
    </row>
    <row r="23" spans="1:11" ht="21" customHeight="1" x14ac:dyDescent="0.25">
      <c r="A23" s="1118" t="s">
        <v>7410</v>
      </c>
      <c r="B23" s="1117" t="s">
        <v>7409</v>
      </c>
      <c r="C23" s="1115"/>
      <c r="D23" s="1115"/>
      <c r="E23" s="1115"/>
      <c r="F23" s="1115"/>
      <c r="G23" s="1115"/>
      <c r="H23" s="1117" t="s">
        <v>7408</v>
      </c>
      <c r="I23" s="1115"/>
      <c r="J23" s="1115"/>
      <c r="K23" s="1115"/>
    </row>
    <row r="24" spans="1:11" ht="21" customHeight="1" x14ac:dyDescent="0.25">
      <c r="A24" s="1118" t="s">
        <v>7407</v>
      </c>
      <c r="B24" s="1117" t="s">
        <v>7406</v>
      </c>
      <c r="C24" s="1115"/>
      <c r="D24" s="1115"/>
      <c r="E24" s="1115"/>
      <c r="F24" s="1115"/>
      <c r="G24" s="1115"/>
      <c r="H24" s="1117" t="s">
        <v>7405</v>
      </c>
      <c r="I24" s="1115"/>
      <c r="J24" s="1115"/>
      <c r="K24" s="1115"/>
    </row>
    <row r="25" spans="1:11" ht="21" customHeight="1" x14ac:dyDescent="0.25">
      <c r="A25" s="1118" t="s">
        <v>7404</v>
      </c>
      <c r="B25" s="1117" t="s">
        <v>7403</v>
      </c>
      <c r="C25" s="1115"/>
      <c r="D25" s="1115"/>
      <c r="E25" s="1115"/>
      <c r="F25" s="1115"/>
      <c r="G25" s="1115"/>
      <c r="H25" s="1117" t="s">
        <v>7402</v>
      </c>
      <c r="I25" s="1115"/>
      <c r="J25" s="1115"/>
      <c r="K25" s="1115"/>
    </row>
    <row r="26" spans="1:11" ht="38.25" customHeight="1" x14ac:dyDescent="0.25">
      <c r="A26" s="1118" t="s">
        <v>7401</v>
      </c>
      <c r="B26" s="1229" t="s">
        <v>7400</v>
      </c>
      <c r="C26" s="1229"/>
      <c r="D26" s="1229"/>
      <c r="E26" s="1229"/>
      <c r="F26" s="1229"/>
      <c r="G26" s="1229"/>
      <c r="H26" s="1117"/>
      <c r="I26" s="1115"/>
      <c r="J26" s="1115"/>
      <c r="K26" s="1115"/>
    </row>
    <row r="27" spans="1:11" ht="21" customHeight="1" x14ac:dyDescent="0.25">
      <c r="A27" s="1118" t="s">
        <v>7399</v>
      </c>
      <c r="B27" s="1117"/>
      <c r="C27" s="1115"/>
      <c r="D27" s="1115"/>
      <c r="E27" s="1115"/>
      <c r="F27" s="1115"/>
      <c r="G27" s="1115"/>
      <c r="H27" s="1116" t="s">
        <v>7398</v>
      </c>
      <c r="I27" s="1115"/>
      <c r="J27" s="1115"/>
      <c r="K27" s="1115"/>
    </row>
    <row r="28" spans="1:11" ht="15.75" x14ac:dyDescent="0.25">
      <c r="A28" s="1114"/>
      <c r="B28" s="1114"/>
      <c r="C28" s="1114"/>
    </row>
  </sheetData>
  <mergeCells count="1">
    <mergeCell ref="B26:G2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BED8A-68DE-47C5-B5AD-09FDB00070EA}">
  <dimension ref="A1:Q200"/>
  <sheetViews>
    <sheetView workbookViewId="0">
      <selection sqref="A1:E1"/>
    </sheetView>
  </sheetViews>
  <sheetFormatPr baseColWidth="10" defaultColWidth="9" defaultRowHeight="15" x14ac:dyDescent="0.25"/>
  <cols>
    <col min="1" max="1" width="5" style="196" customWidth="1"/>
    <col min="2" max="5" width="55.625" style="196" customWidth="1"/>
    <col min="6" max="16384" width="9" style="196"/>
  </cols>
  <sheetData>
    <row r="1" spans="1:17" ht="30" customHeight="1" x14ac:dyDescent="0.25">
      <c r="A1" s="1265" t="s">
        <v>5253</v>
      </c>
      <c r="B1" s="1265"/>
      <c r="C1" s="1265"/>
      <c r="D1" s="1265"/>
      <c r="E1" s="1265"/>
      <c r="F1" s="809"/>
      <c r="G1" s="809"/>
      <c r="H1" s="809"/>
      <c r="I1" s="809"/>
      <c r="J1" s="809"/>
      <c r="K1" s="809"/>
      <c r="L1" s="809"/>
      <c r="M1" s="809"/>
      <c r="N1" s="809"/>
      <c r="O1" s="809"/>
      <c r="P1" s="809"/>
      <c r="Q1" s="809"/>
    </row>
    <row r="2" spans="1:17" x14ac:dyDescent="0.25">
      <c r="A2" s="810"/>
      <c r="B2" s="810"/>
      <c r="C2" s="810"/>
      <c r="D2" s="810"/>
      <c r="E2" s="810"/>
      <c r="F2" s="810"/>
      <c r="G2" s="810"/>
      <c r="H2" s="810"/>
      <c r="I2" s="810"/>
      <c r="J2" s="810"/>
      <c r="K2" s="810"/>
      <c r="L2" s="810"/>
      <c r="M2" s="810"/>
      <c r="N2" s="810"/>
      <c r="O2" s="810"/>
      <c r="P2" s="810"/>
      <c r="Q2" s="810"/>
    </row>
    <row r="3" spans="1:17" ht="30" customHeight="1" x14ac:dyDescent="0.25">
      <c r="A3" s="811" t="s">
        <v>5254</v>
      </c>
      <c r="B3" s="811" t="s">
        <v>5255</v>
      </c>
      <c r="C3" s="811" t="s">
        <v>5256</v>
      </c>
      <c r="D3" s="811" t="s">
        <v>5257</v>
      </c>
      <c r="E3" s="811" t="s">
        <v>5258</v>
      </c>
      <c r="F3" s="810"/>
      <c r="G3" s="810"/>
      <c r="H3" s="810"/>
      <c r="I3" s="810"/>
      <c r="J3" s="810"/>
      <c r="K3" s="810"/>
      <c r="L3" s="810"/>
      <c r="M3" s="810"/>
      <c r="N3" s="810"/>
      <c r="O3" s="810"/>
      <c r="P3" s="810"/>
      <c r="Q3" s="810"/>
    </row>
    <row r="4" spans="1:17" ht="50.1" customHeight="1" x14ac:dyDescent="0.25">
      <c r="A4" s="166">
        <v>1</v>
      </c>
      <c r="B4" s="197" t="s">
        <v>5259</v>
      </c>
      <c r="C4" s="197" t="s">
        <v>5260</v>
      </c>
      <c r="D4" s="197" t="s">
        <v>5261</v>
      </c>
      <c r="E4" s="197" t="s">
        <v>5262</v>
      </c>
      <c r="F4" s="810"/>
      <c r="G4" s="810"/>
      <c r="H4" s="810"/>
      <c r="I4" s="810"/>
      <c r="J4" s="810"/>
      <c r="K4" s="810"/>
      <c r="L4" s="810"/>
      <c r="M4" s="810"/>
      <c r="N4" s="810"/>
      <c r="O4" s="810"/>
      <c r="P4" s="810"/>
      <c r="Q4" s="810"/>
    </row>
    <row r="5" spans="1:17" ht="50.1" customHeight="1" x14ac:dyDescent="0.25">
      <c r="A5" s="166">
        <v>2</v>
      </c>
      <c r="B5" s="197" t="s">
        <v>5263</v>
      </c>
      <c r="C5" s="197" t="s">
        <v>5264</v>
      </c>
      <c r="D5" s="197" t="s">
        <v>5265</v>
      </c>
      <c r="E5" s="197" t="s">
        <v>5266</v>
      </c>
      <c r="F5" s="810"/>
      <c r="G5" s="810"/>
      <c r="H5" s="810"/>
      <c r="I5" s="810"/>
      <c r="J5" s="810"/>
      <c r="K5" s="810"/>
      <c r="L5" s="810"/>
      <c r="M5" s="810"/>
      <c r="N5" s="810"/>
      <c r="O5" s="810"/>
      <c r="P5" s="810"/>
      <c r="Q5" s="810"/>
    </row>
    <row r="6" spans="1:17" ht="50.1" customHeight="1" x14ac:dyDescent="0.25">
      <c r="A6" s="166">
        <v>3</v>
      </c>
      <c r="B6" s="197" t="s">
        <v>5267</v>
      </c>
      <c r="C6" s="197" t="s">
        <v>5268</v>
      </c>
      <c r="D6" s="197" t="s">
        <v>5269</v>
      </c>
      <c r="E6" s="197" t="s">
        <v>5270</v>
      </c>
      <c r="F6" s="810"/>
      <c r="G6" s="810"/>
      <c r="H6" s="810"/>
      <c r="I6" s="810"/>
      <c r="J6" s="810"/>
      <c r="K6" s="810"/>
      <c r="L6" s="810"/>
      <c r="M6" s="810"/>
      <c r="N6" s="810"/>
      <c r="O6" s="810"/>
      <c r="P6" s="810"/>
      <c r="Q6" s="810"/>
    </row>
    <row r="7" spans="1:17" ht="50.1" customHeight="1" x14ac:dyDescent="0.25">
      <c r="A7" s="166">
        <v>4</v>
      </c>
      <c r="B7" s="197" t="s">
        <v>5271</v>
      </c>
      <c r="C7" s="197" t="s">
        <v>5272</v>
      </c>
      <c r="D7" s="197" t="s">
        <v>5273</v>
      </c>
      <c r="E7" s="197" t="s">
        <v>5274</v>
      </c>
      <c r="F7" s="810"/>
      <c r="G7" s="810"/>
      <c r="H7" s="810"/>
      <c r="I7" s="810"/>
      <c r="J7" s="810"/>
      <c r="K7" s="810"/>
      <c r="L7" s="810"/>
      <c r="M7" s="810"/>
      <c r="N7" s="810"/>
      <c r="O7" s="810"/>
      <c r="P7" s="810"/>
      <c r="Q7" s="810"/>
    </row>
    <row r="8" spans="1:17" ht="50.1" customHeight="1" x14ac:dyDescent="0.25">
      <c r="A8" s="166">
        <v>5</v>
      </c>
      <c r="B8" s="197" t="s">
        <v>5275</v>
      </c>
      <c r="C8" s="197" t="s">
        <v>5276</v>
      </c>
      <c r="D8" s="197" t="s">
        <v>5277</v>
      </c>
      <c r="E8" s="197" t="s">
        <v>5278</v>
      </c>
      <c r="F8" s="810"/>
      <c r="G8" s="810"/>
      <c r="H8" s="810"/>
      <c r="I8" s="810"/>
      <c r="J8" s="810"/>
      <c r="K8" s="810"/>
      <c r="L8" s="810"/>
      <c r="M8" s="810"/>
      <c r="N8" s="810"/>
      <c r="O8" s="810"/>
      <c r="P8" s="810"/>
      <c r="Q8" s="810"/>
    </row>
    <row r="9" spans="1:17" ht="50.1" customHeight="1" x14ac:dyDescent="0.25">
      <c r="A9" s="166">
        <v>6</v>
      </c>
      <c r="B9" s="197" t="s">
        <v>5279</v>
      </c>
      <c r="C9" s="197" t="s">
        <v>5280</v>
      </c>
      <c r="D9" s="197" t="s">
        <v>5281</v>
      </c>
      <c r="E9" s="197" t="s">
        <v>5282</v>
      </c>
      <c r="F9" s="810"/>
      <c r="G9" s="810"/>
      <c r="H9" s="810"/>
      <c r="I9" s="810"/>
      <c r="J9" s="810"/>
      <c r="K9" s="810"/>
      <c r="L9" s="810"/>
      <c r="M9" s="810"/>
      <c r="N9" s="810"/>
      <c r="O9" s="810"/>
      <c r="P9" s="810"/>
      <c r="Q9" s="810"/>
    </row>
    <row r="10" spans="1:17" ht="50.1" customHeight="1" x14ac:dyDescent="0.25">
      <c r="A10" s="166">
        <v>7</v>
      </c>
      <c r="B10" s="197" t="s">
        <v>5283</v>
      </c>
      <c r="C10" s="197" t="s">
        <v>5284</v>
      </c>
      <c r="D10" s="197" t="s">
        <v>5285</v>
      </c>
      <c r="E10" s="197" t="s">
        <v>5286</v>
      </c>
      <c r="F10" s="810"/>
      <c r="G10" s="810"/>
      <c r="H10" s="810"/>
      <c r="I10" s="810"/>
      <c r="J10" s="810"/>
      <c r="K10" s="810"/>
      <c r="L10" s="810"/>
      <c r="M10" s="810"/>
      <c r="N10" s="810"/>
      <c r="O10" s="810"/>
      <c r="P10" s="810"/>
      <c r="Q10" s="810"/>
    </row>
    <row r="11" spans="1:17" ht="50.1" customHeight="1" x14ac:dyDescent="0.25">
      <c r="A11" s="166">
        <v>8</v>
      </c>
      <c r="B11" s="197" t="s">
        <v>5287</v>
      </c>
      <c r="C11" s="197" t="s">
        <v>5288</v>
      </c>
      <c r="D11" s="197" t="s">
        <v>5289</v>
      </c>
      <c r="E11" s="197" t="s">
        <v>5290</v>
      </c>
      <c r="F11" s="810"/>
      <c r="G11" s="810"/>
      <c r="H11" s="810"/>
      <c r="I11" s="810"/>
      <c r="J11" s="810"/>
      <c r="K11" s="810"/>
      <c r="L11" s="810"/>
      <c r="M11" s="810"/>
      <c r="N11" s="810"/>
      <c r="O11" s="810"/>
      <c r="P11" s="810"/>
      <c r="Q11" s="810"/>
    </row>
    <row r="12" spans="1:17" ht="50.1" customHeight="1" x14ac:dyDescent="0.25">
      <c r="A12" s="166">
        <v>9</v>
      </c>
      <c r="B12" s="197" t="s">
        <v>5291</v>
      </c>
      <c r="C12" s="197" t="s">
        <v>5292</v>
      </c>
      <c r="D12" s="197" t="s">
        <v>5293</v>
      </c>
      <c r="E12" s="197" t="s">
        <v>5294</v>
      </c>
      <c r="F12" s="810"/>
      <c r="G12" s="810"/>
      <c r="H12" s="810"/>
      <c r="I12" s="810"/>
      <c r="J12" s="810"/>
      <c r="K12" s="810"/>
      <c r="L12" s="810"/>
      <c r="M12" s="810"/>
      <c r="N12" s="810"/>
      <c r="O12" s="810"/>
      <c r="P12" s="810"/>
      <c r="Q12" s="810"/>
    </row>
    <row r="13" spans="1:17" ht="50.1" customHeight="1" x14ac:dyDescent="0.25">
      <c r="A13" s="166">
        <v>10</v>
      </c>
      <c r="B13" s="197" t="s">
        <v>5295</v>
      </c>
      <c r="C13" s="197" t="s">
        <v>5296</v>
      </c>
      <c r="D13" s="197" t="s">
        <v>5297</v>
      </c>
      <c r="E13" s="197" t="s">
        <v>5298</v>
      </c>
      <c r="F13" s="810"/>
      <c r="G13" s="810"/>
      <c r="H13" s="810"/>
      <c r="I13" s="810"/>
      <c r="J13" s="810"/>
      <c r="K13" s="810"/>
      <c r="L13" s="810"/>
      <c r="M13" s="810"/>
      <c r="N13" s="810"/>
      <c r="O13" s="810"/>
      <c r="P13" s="810"/>
      <c r="Q13" s="810"/>
    </row>
    <row r="14" spans="1:17" ht="50.1" customHeight="1" x14ac:dyDescent="0.25">
      <c r="A14" s="166">
        <v>11</v>
      </c>
      <c r="B14" s="197" t="s">
        <v>5299</v>
      </c>
      <c r="C14" s="197" t="s">
        <v>5300</v>
      </c>
      <c r="D14" s="197" t="s">
        <v>5301</v>
      </c>
      <c r="E14" s="197" t="s">
        <v>5302</v>
      </c>
      <c r="F14" s="810"/>
      <c r="G14" s="810"/>
      <c r="H14" s="810"/>
      <c r="I14" s="810"/>
      <c r="J14" s="810"/>
      <c r="K14" s="810"/>
      <c r="L14" s="810"/>
      <c r="M14" s="810"/>
      <c r="N14" s="810"/>
      <c r="O14" s="810"/>
      <c r="P14" s="810"/>
      <c r="Q14" s="810"/>
    </row>
    <row r="15" spans="1:17" ht="50.1" customHeight="1" x14ac:dyDescent="0.25">
      <c r="A15" s="166">
        <v>12</v>
      </c>
      <c r="B15" s="197" t="s">
        <v>5303</v>
      </c>
      <c r="C15" s="197" t="s">
        <v>5304</v>
      </c>
      <c r="D15" s="197" t="s">
        <v>5305</v>
      </c>
      <c r="E15" s="197" t="s">
        <v>5306</v>
      </c>
      <c r="F15" s="810"/>
      <c r="G15" s="810"/>
      <c r="H15" s="810"/>
      <c r="I15" s="810"/>
      <c r="J15" s="810"/>
      <c r="K15" s="810"/>
      <c r="L15" s="810"/>
      <c r="M15" s="810"/>
      <c r="N15" s="810"/>
      <c r="O15" s="810"/>
      <c r="P15" s="810"/>
      <c r="Q15" s="810"/>
    </row>
    <row r="16" spans="1:17" ht="50.1" customHeight="1" x14ac:dyDescent="0.25">
      <c r="A16" s="166">
        <v>13</v>
      </c>
      <c r="B16" s="197" t="s">
        <v>5307</v>
      </c>
      <c r="C16" s="197" t="s">
        <v>5308</v>
      </c>
      <c r="D16" s="197" t="s">
        <v>5309</v>
      </c>
      <c r="E16" s="197" t="s">
        <v>5310</v>
      </c>
      <c r="F16" s="810"/>
      <c r="G16" s="810"/>
      <c r="H16" s="810"/>
      <c r="I16" s="810"/>
      <c r="J16" s="810"/>
      <c r="K16" s="810"/>
      <c r="L16" s="810"/>
      <c r="M16" s="810"/>
      <c r="N16" s="810"/>
      <c r="O16" s="810"/>
      <c r="P16" s="810"/>
      <c r="Q16" s="810"/>
    </row>
    <row r="17" spans="1:17" ht="50.1" customHeight="1" x14ac:dyDescent="0.25">
      <c r="A17" s="166">
        <v>14</v>
      </c>
      <c r="B17" s="197" t="s">
        <v>5311</v>
      </c>
      <c r="C17" s="197" t="s">
        <v>5312</v>
      </c>
      <c r="D17" s="197" t="s">
        <v>5313</v>
      </c>
      <c r="E17" s="197" t="s">
        <v>5314</v>
      </c>
      <c r="F17" s="810"/>
      <c r="G17" s="810"/>
      <c r="H17" s="810"/>
      <c r="I17" s="810"/>
      <c r="J17" s="810"/>
      <c r="K17" s="810"/>
      <c r="L17" s="810"/>
      <c r="M17" s="810"/>
      <c r="N17" s="810"/>
      <c r="O17" s="810"/>
      <c r="P17" s="810"/>
      <c r="Q17" s="810"/>
    </row>
    <row r="18" spans="1:17" ht="50.1" customHeight="1" x14ac:dyDescent="0.25">
      <c r="A18" s="166">
        <v>15</v>
      </c>
      <c r="B18" s="197" t="s">
        <v>5315</v>
      </c>
      <c r="C18" s="197" t="s">
        <v>5316</v>
      </c>
      <c r="D18" s="197" t="s">
        <v>5317</v>
      </c>
      <c r="E18" s="197" t="s">
        <v>5318</v>
      </c>
      <c r="F18" s="810"/>
      <c r="G18" s="810"/>
      <c r="H18" s="810"/>
      <c r="I18" s="810"/>
      <c r="J18" s="810"/>
      <c r="K18" s="810"/>
      <c r="L18" s="810"/>
      <c r="M18" s="810"/>
      <c r="N18" s="810"/>
      <c r="O18" s="810"/>
      <c r="P18" s="810"/>
      <c r="Q18" s="810"/>
    </row>
    <row r="19" spans="1:17" ht="50.1" customHeight="1" x14ac:dyDescent="0.25">
      <c r="A19" s="166">
        <v>16</v>
      </c>
      <c r="B19" s="197" t="s">
        <v>5319</v>
      </c>
      <c r="C19" s="197" t="s">
        <v>5320</v>
      </c>
      <c r="D19" s="197" t="s">
        <v>5321</v>
      </c>
      <c r="E19" s="197" t="s">
        <v>5322</v>
      </c>
      <c r="F19" s="810"/>
      <c r="G19" s="810"/>
      <c r="H19" s="810"/>
      <c r="I19" s="810"/>
      <c r="J19" s="810"/>
      <c r="K19" s="810"/>
      <c r="L19" s="810"/>
      <c r="M19" s="810"/>
      <c r="N19" s="810"/>
      <c r="O19" s="810"/>
      <c r="P19" s="810"/>
      <c r="Q19" s="810"/>
    </row>
    <row r="20" spans="1:17" ht="50.1" customHeight="1" x14ac:dyDescent="0.25">
      <c r="A20" s="166">
        <v>17</v>
      </c>
      <c r="B20" s="197" t="s">
        <v>5323</v>
      </c>
      <c r="C20" s="197" t="s">
        <v>5324</v>
      </c>
      <c r="D20" s="197" t="s">
        <v>5325</v>
      </c>
      <c r="E20" s="197" t="s">
        <v>5326</v>
      </c>
      <c r="F20" s="810"/>
      <c r="G20" s="810"/>
      <c r="H20" s="810"/>
      <c r="I20" s="810"/>
      <c r="J20" s="810"/>
      <c r="K20" s="810"/>
      <c r="L20" s="810"/>
      <c r="M20" s="810"/>
      <c r="N20" s="810"/>
      <c r="O20" s="810"/>
      <c r="P20" s="810"/>
      <c r="Q20" s="810"/>
    </row>
    <row r="21" spans="1:17" ht="50.1" customHeight="1" x14ac:dyDescent="0.25">
      <c r="A21" s="166">
        <v>18</v>
      </c>
      <c r="B21" s="197" t="s">
        <v>5327</v>
      </c>
      <c r="C21" s="197" t="s">
        <v>5328</v>
      </c>
      <c r="D21" s="197" t="s">
        <v>5329</v>
      </c>
      <c r="E21" s="197" t="s">
        <v>5330</v>
      </c>
      <c r="F21" s="810"/>
      <c r="G21" s="810"/>
      <c r="H21" s="810"/>
      <c r="I21" s="810"/>
      <c r="J21" s="810"/>
      <c r="K21" s="810"/>
      <c r="L21" s="810"/>
      <c r="M21" s="810"/>
      <c r="N21" s="810"/>
      <c r="O21" s="810"/>
      <c r="P21" s="810"/>
      <c r="Q21" s="810"/>
    </row>
    <row r="22" spans="1:17" ht="50.1" customHeight="1" x14ac:dyDescent="0.25">
      <c r="A22" s="166">
        <v>19</v>
      </c>
      <c r="B22" s="197" t="s">
        <v>5331</v>
      </c>
      <c r="C22" s="197" t="s">
        <v>5332</v>
      </c>
      <c r="D22" s="197" t="s">
        <v>5333</v>
      </c>
      <c r="E22" s="197" t="s">
        <v>5334</v>
      </c>
      <c r="F22" s="810"/>
      <c r="G22" s="810"/>
      <c r="H22" s="810"/>
      <c r="I22" s="810"/>
      <c r="J22" s="810"/>
      <c r="K22" s="810"/>
      <c r="L22" s="810"/>
      <c r="M22" s="810"/>
      <c r="N22" s="810"/>
      <c r="O22" s="810"/>
      <c r="P22" s="810"/>
      <c r="Q22" s="810"/>
    </row>
    <row r="23" spans="1:17" ht="50.1" customHeight="1" x14ac:dyDescent="0.25">
      <c r="A23" s="166">
        <v>20</v>
      </c>
      <c r="B23" s="197" t="s">
        <v>5335</v>
      </c>
      <c r="C23" s="197" t="s">
        <v>5336</v>
      </c>
      <c r="D23" s="197" t="s">
        <v>5337</v>
      </c>
      <c r="E23" s="197" t="s">
        <v>5338</v>
      </c>
      <c r="F23" s="810"/>
      <c r="G23" s="810"/>
      <c r="H23" s="810"/>
      <c r="I23" s="810"/>
      <c r="J23" s="810"/>
      <c r="K23" s="810"/>
      <c r="L23" s="810"/>
      <c r="M23" s="810"/>
      <c r="N23" s="810"/>
      <c r="O23" s="810"/>
      <c r="P23" s="810"/>
      <c r="Q23" s="810"/>
    </row>
    <row r="24" spans="1:17" x14ac:dyDescent="0.25">
      <c r="A24" s="810"/>
      <c r="B24" s="810"/>
      <c r="C24" s="810"/>
      <c r="D24" s="810"/>
      <c r="E24" s="810"/>
      <c r="F24" s="810"/>
      <c r="G24" s="810"/>
      <c r="H24" s="810"/>
      <c r="I24" s="810"/>
      <c r="J24" s="810"/>
      <c r="K24" s="810"/>
      <c r="L24" s="810"/>
      <c r="M24" s="810"/>
      <c r="N24" s="810"/>
      <c r="O24" s="810"/>
      <c r="P24" s="810"/>
      <c r="Q24" s="810"/>
    </row>
    <row r="25" spans="1:17" x14ac:dyDescent="0.25">
      <c r="A25" s="810"/>
      <c r="B25" s="810"/>
      <c r="C25" s="810"/>
      <c r="D25" s="810"/>
      <c r="E25" s="810"/>
      <c r="F25" s="810"/>
      <c r="G25" s="810"/>
      <c r="H25" s="810"/>
      <c r="I25" s="810"/>
      <c r="J25" s="810"/>
      <c r="K25" s="810"/>
      <c r="L25" s="810"/>
      <c r="M25" s="810"/>
      <c r="N25" s="810"/>
      <c r="O25" s="810"/>
      <c r="P25" s="810"/>
      <c r="Q25" s="810"/>
    </row>
    <row r="26" spans="1:17" x14ac:dyDescent="0.25">
      <c r="A26" s="810"/>
      <c r="B26" s="810"/>
      <c r="C26" s="810"/>
      <c r="D26" s="810"/>
      <c r="E26" s="810"/>
      <c r="F26" s="810"/>
      <c r="G26" s="810"/>
      <c r="H26" s="810"/>
      <c r="I26" s="810"/>
      <c r="J26" s="810"/>
      <c r="K26" s="810"/>
      <c r="L26" s="810"/>
      <c r="M26" s="810"/>
      <c r="N26" s="810"/>
      <c r="O26" s="810"/>
      <c r="P26" s="810"/>
      <c r="Q26" s="810"/>
    </row>
    <row r="27" spans="1:17" x14ac:dyDescent="0.25">
      <c r="A27" s="810"/>
      <c r="B27" s="810"/>
      <c r="C27" s="810"/>
      <c r="D27" s="810"/>
      <c r="E27" s="810"/>
      <c r="F27" s="810"/>
      <c r="G27" s="810"/>
      <c r="H27" s="810"/>
      <c r="I27" s="810"/>
      <c r="J27" s="810"/>
      <c r="K27" s="810"/>
      <c r="L27" s="810"/>
      <c r="M27" s="810"/>
      <c r="N27" s="810"/>
      <c r="O27" s="810"/>
      <c r="P27" s="810"/>
      <c r="Q27" s="810"/>
    </row>
    <row r="28" spans="1:17" x14ac:dyDescent="0.25">
      <c r="A28" s="810"/>
      <c r="B28" s="810"/>
      <c r="C28" s="810"/>
      <c r="D28" s="810"/>
      <c r="E28" s="810"/>
      <c r="F28" s="810"/>
      <c r="G28" s="810"/>
      <c r="H28" s="810"/>
      <c r="I28" s="810"/>
      <c r="J28" s="810"/>
      <c r="K28" s="810"/>
      <c r="L28" s="810"/>
      <c r="M28" s="810"/>
      <c r="N28" s="810"/>
      <c r="O28" s="810"/>
      <c r="P28" s="810"/>
      <c r="Q28" s="810"/>
    </row>
    <row r="29" spans="1:17" x14ac:dyDescent="0.25">
      <c r="A29" s="810"/>
      <c r="B29" s="810"/>
      <c r="C29" s="810"/>
      <c r="D29" s="810"/>
      <c r="E29" s="810"/>
      <c r="F29" s="810"/>
      <c r="G29" s="810"/>
      <c r="H29" s="810"/>
      <c r="I29" s="810"/>
      <c r="J29" s="810"/>
      <c r="K29" s="810"/>
      <c r="L29" s="810"/>
      <c r="M29" s="810"/>
      <c r="N29" s="810"/>
      <c r="O29" s="810"/>
      <c r="P29" s="810"/>
      <c r="Q29" s="810"/>
    </row>
    <row r="30" spans="1:17" x14ac:dyDescent="0.25">
      <c r="A30" s="810"/>
      <c r="B30" s="810"/>
      <c r="C30" s="810"/>
      <c r="D30" s="810"/>
      <c r="E30" s="810"/>
      <c r="F30" s="810"/>
      <c r="G30" s="810"/>
      <c r="H30" s="810"/>
      <c r="I30" s="810"/>
      <c r="J30" s="810"/>
      <c r="K30" s="810"/>
      <c r="L30" s="810"/>
      <c r="M30" s="810"/>
      <c r="N30" s="810"/>
      <c r="O30" s="810"/>
      <c r="P30" s="810"/>
      <c r="Q30" s="810"/>
    </row>
    <row r="31" spans="1:17" x14ac:dyDescent="0.25">
      <c r="A31" s="810"/>
      <c r="B31" s="810"/>
      <c r="C31" s="810"/>
      <c r="D31" s="810"/>
      <c r="E31" s="810"/>
      <c r="F31" s="810"/>
      <c r="G31" s="810"/>
      <c r="H31" s="810"/>
      <c r="I31" s="810"/>
      <c r="J31" s="810"/>
      <c r="K31" s="810"/>
      <c r="L31" s="810"/>
      <c r="M31" s="810"/>
      <c r="N31" s="810"/>
      <c r="O31" s="810"/>
      <c r="P31" s="810"/>
      <c r="Q31" s="810"/>
    </row>
    <row r="32" spans="1:17" x14ac:dyDescent="0.25">
      <c r="A32" s="810"/>
      <c r="B32" s="810"/>
      <c r="C32" s="810"/>
      <c r="D32" s="810"/>
      <c r="E32" s="810"/>
      <c r="F32" s="810"/>
      <c r="G32" s="810"/>
      <c r="H32" s="810"/>
      <c r="I32" s="810"/>
      <c r="J32" s="810"/>
      <c r="K32" s="810"/>
      <c r="L32" s="810"/>
      <c r="M32" s="810"/>
      <c r="N32" s="810"/>
      <c r="O32" s="810"/>
      <c r="P32" s="810"/>
      <c r="Q32" s="810"/>
    </row>
    <row r="33" spans="1:17" x14ac:dyDescent="0.25">
      <c r="A33" s="810"/>
      <c r="B33" s="810"/>
      <c r="C33" s="810"/>
      <c r="D33" s="810"/>
      <c r="E33" s="810"/>
      <c r="F33" s="810"/>
      <c r="G33" s="810"/>
      <c r="H33" s="810"/>
      <c r="I33" s="810"/>
      <c r="J33" s="810"/>
      <c r="K33" s="810"/>
      <c r="L33" s="810"/>
      <c r="M33" s="810"/>
      <c r="N33" s="810"/>
      <c r="O33" s="810"/>
      <c r="P33" s="810"/>
      <c r="Q33" s="810"/>
    </row>
    <row r="34" spans="1:17" x14ac:dyDescent="0.25">
      <c r="A34" s="810"/>
      <c r="B34" s="810"/>
      <c r="C34" s="810"/>
      <c r="D34" s="810"/>
      <c r="E34" s="810"/>
      <c r="F34" s="810"/>
      <c r="G34" s="810"/>
      <c r="H34" s="810"/>
      <c r="I34" s="810"/>
      <c r="J34" s="810"/>
      <c r="K34" s="810"/>
      <c r="L34" s="810"/>
      <c r="M34" s="810"/>
      <c r="N34" s="810"/>
      <c r="O34" s="810"/>
      <c r="P34" s="810"/>
      <c r="Q34" s="810"/>
    </row>
    <row r="35" spans="1:17" x14ac:dyDescent="0.25">
      <c r="A35" s="810"/>
      <c r="B35" s="810"/>
      <c r="C35" s="810"/>
      <c r="D35" s="810"/>
      <c r="E35" s="810"/>
      <c r="F35" s="810"/>
      <c r="G35" s="810"/>
      <c r="H35" s="810"/>
      <c r="I35" s="810"/>
      <c r="J35" s="810"/>
      <c r="K35" s="810"/>
      <c r="L35" s="810"/>
      <c r="M35" s="810"/>
      <c r="N35" s="810"/>
      <c r="O35" s="810"/>
      <c r="P35" s="810"/>
      <c r="Q35" s="810"/>
    </row>
    <row r="36" spans="1:17" x14ac:dyDescent="0.25">
      <c r="A36" s="810"/>
      <c r="B36" s="810"/>
      <c r="C36" s="810"/>
      <c r="D36" s="810"/>
      <c r="E36" s="810"/>
      <c r="F36" s="810"/>
      <c r="G36" s="810"/>
      <c r="H36" s="810"/>
      <c r="I36" s="810"/>
      <c r="J36" s="810"/>
      <c r="K36" s="810"/>
      <c r="L36" s="810"/>
      <c r="M36" s="810"/>
      <c r="N36" s="810"/>
      <c r="O36" s="810"/>
      <c r="P36" s="810"/>
      <c r="Q36" s="810"/>
    </row>
    <row r="37" spans="1:17" x14ac:dyDescent="0.25">
      <c r="A37" s="810"/>
      <c r="B37" s="810"/>
      <c r="C37" s="810"/>
      <c r="D37" s="810"/>
      <c r="E37" s="810"/>
      <c r="F37" s="810"/>
      <c r="G37" s="810"/>
      <c r="H37" s="810"/>
      <c r="I37" s="810"/>
      <c r="J37" s="810"/>
      <c r="K37" s="810"/>
      <c r="L37" s="810"/>
      <c r="M37" s="810"/>
      <c r="N37" s="810"/>
      <c r="O37" s="810"/>
      <c r="P37" s="810"/>
      <c r="Q37" s="810"/>
    </row>
    <row r="38" spans="1:17" x14ac:dyDescent="0.25">
      <c r="A38" s="810"/>
      <c r="B38" s="810"/>
      <c r="C38" s="810"/>
      <c r="D38" s="810"/>
      <c r="E38" s="810"/>
      <c r="F38" s="810"/>
      <c r="G38" s="810"/>
      <c r="H38" s="810"/>
      <c r="I38" s="810"/>
      <c r="J38" s="810"/>
      <c r="K38" s="810"/>
      <c r="L38" s="810"/>
      <c r="M38" s="810"/>
      <c r="N38" s="810"/>
      <c r="O38" s="810"/>
      <c r="P38" s="810"/>
      <c r="Q38" s="810"/>
    </row>
    <row r="39" spans="1:17" x14ac:dyDescent="0.25">
      <c r="A39" s="810"/>
      <c r="B39" s="810"/>
      <c r="C39" s="810"/>
      <c r="D39" s="810"/>
      <c r="E39" s="810"/>
      <c r="F39" s="810"/>
      <c r="G39" s="810"/>
      <c r="H39" s="810"/>
      <c r="I39" s="810"/>
      <c r="J39" s="810"/>
      <c r="K39" s="810"/>
      <c r="L39" s="810"/>
      <c r="M39" s="810"/>
      <c r="N39" s="810"/>
      <c r="O39" s="810"/>
      <c r="P39" s="810"/>
      <c r="Q39" s="810"/>
    </row>
    <row r="40" spans="1:17" x14ac:dyDescent="0.25">
      <c r="A40" s="810"/>
      <c r="B40" s="810"/>
      <c r="C40" s="810"/>
      <c r="D40" s="810"/>
      <c r="E40" s="810"/>
      <c r="F40" s="810"/>
      <c r="G40" s="810"/>
      <c r="H40" s="810"/>
      <c r="I40" s="810"/>
      <c r="J40" s="810"/>
      <c r="K40" s="810"/>
      <c r="L40" s="810"/>
      <c r="M40" s="810"/>
      <c r="N40" s="810"/>
      <c r="O40" s="810"/>
      <c r="P40" s="810"/>
      <c r="Q40" s="810"/>
    </row>
    <row r="41" spans="1:17" x14ac:dyDescent="0.25">
      <c r="A41" s="810"/>
      <c r="B41" s="810"/>
      <c r="C41" s="810"/>
      <c r="D41" s="810"/>
      <c r="E41" s="810"/>
      <c r="F41" s="810"/>
      <c r="G41" s="810"/>
      <c r="H41" s="810"/>
      <c r="I41" s="810"/>
      <c r="J41" s="810"/>
      <c r="K41" s="810"/>
      <c r="L41" s="810"/>
      <c r="M41" s="810"/>
      <c r="N41" s="810"/>
      <c r="O41" s="810"/>
      <c r="P41" s="810"/>
      <c r="Q41" s="810"/>
    </row>
    <row r="42" spans="1:17" x14ac:dyDescent="0.25">
      <c r="A42" s="810"/>
      <c r="B42" s="810"/>
      <c r="C42" s="810"/>
      <c r="D42" s="810"/>
      <c r="E42" s="810"/>
      <c r="F42" s="810"/>
      <c r="G42" s="810"/>
      <c r="H42" s="810"/>
      <c r="I42" s="810"/>
      <c r="J42" s="810"/>
      <c r="K42" s="810"/>
      <c r="L42" s="810"/>
      <c r="M42" s="810"/>
      <c r="N42" s="810"/>
      <c r="O42" s="810"/>
      <c r="P42" s="810"/>
      <c r="Q42" s="810"/>
    </row>
    <row r="43" spans="1:17" x14ac:dyDescent="0.25">
      <c r="A43" s="810"/>
      <c r="B43" s="810"/>
      <c r="C43" s="810"/>
      <c r="D43" s="810"/>
      <c r="E43" s="810"/>
      <c r="F43" s="810"/>
      <c r="G43" s="810"/>
      <c r="H43" s="810"/>
      <c r="I43" s="810"/>
      <c r="J43" s="810"/>
      <c r="K43" s="810"/>
      <c r="L43" s="810"/>
      <c r="M43" s="810"/>
      <c r="N43" s="810"/>
      <c r="O43" s="810"/>
      <c r="P43" s="810"/>
      <c r="Q43" s="810"/>
    </row>
    <row r="44" spans="1:17" x14ac:dyDescent="0.25">
      <c r="A44" s="810"/>
      <c r="B44" s="810"/>
      <c r="C44" s="810"/>
      <c r="D44" s="810"/>
      <c r="E44" s="810"/>
      <c r="F44" s="810"/>
      <c r="G44" s="810"/>
      <c r="H44" s="810"/>
      <c r="I44" s="810"/>
      <c r="J44" s="810"/>
      <c r="K44" s="810"/>
      <c r="L44" s="810"/>
      <c r="M44" s="810"/>
      <c r="N44" s="810"/>
      <c r="O44" s="810"/>
      <c r="P44" s="810"/>
      <c r="Q44" s="810"/>
    </row>
    <row r="45" spans="1:17" x14ac:dyDescent="0.25">
      <c r="A45" s="810"/>
      <c r="B45" s="810"/>
      <c r="C45" s="810"/>
      <c r="D45" s="810"/>
      <c r="E45" s="810"/>
      <c r="F45" s="810"/>
      <c r="G45" s="810"/>
      <c r="H45" s="810"/>
      <c r="I45" s="810"/>
      <c r="J45" s="810"/>
      <c r="K45" s="810"/>
      <c r="L45" s="810"/>
      <c r="M45" s="810"/>
      <c r="N45" s="810"/>
      <c r="O45" s="810"/>
      <c r="P45" s="810"/>
      <c r="Q45" s="810"/>
    </row>
    <row r="46" spans="1:17" x14ac:dyDescent="0.25">
      <c r="A46" s="810"/>
      <c r="B46" s="810"/>
      <c r="C46" s="810"/>
      <c r="D46" s="810"/>
      <c r="E46" s="810"/>
      <c r="F46" s="810"/>
      <c r="G46" s="810"/>
      <c r="H46" s="810"/>
      <c r="I46" s="810"/>
      <c r="J46" s="810"/>
      <c r="K46" s="810"/>
      <c r="L46" s="810"/>
      <c r="M46" s="810"/>
      <c r="N46" s="810"/>
      <c r="O46" s="810"/>
      <c r="P46" s="810"/>
      <c r="Q46" s="810"/>
    </row>
    <row r="47" spans="1:17" x14ac:dyDescent="0.25">
      <c r="A47" s="810"/>
      <c r="B47" s="810"/>
      <c r="C47" s="810"/>
      <c r="D47" s="810"/>
      <c r="E47" s="810"/>
      <c r="F47" s="810"/>
      <c r="G47" s="810"/>
      <c r="H47" s="810"/>
      <c r="I47" s="810"/>
      <c r="J47" s="810"/>
      <c r="K47" s="810"/>
      <c r="L47" s="810"/>
      <c r="M47" s="810"/>
      <c r="N47" s="810"/>
      <c r="O47" s="810"/>
      <c r="P47" s="810"/>
      <c r="Q47" s="810"/>
    </row>
    <row r="48" spans="1:17" x14ac:dyDescent="0.25">
      <c r="A48" s="810"/>
      <c r="B48" s="810"/>
      <c r="C48" s="810"/>
      <c r="D48" s="810"/>
      <c r="E48" s="810"/>
      <c r="F48" s="810"/>
      <c r="G48" s="810"/>
      <c r="H48" s="810"/>
      <c r="I48" s="810"/>
      <c r="J48" s="810"/>
      <c r="K48" s="810"/>
      <c r="L48" s="810"/>
      <c r="M48" s="810"/>
      <c r="N48" s="810"/>
      <c r="O48" s="810"/>
      <c r="P48" s="810"/>
      <c r="Q48" s="810"/>
    </row>
    <row r="49" spans="1:17" x14ac:dyDescent="0.25">
      <c r="A49" s="810"/>
      <c r="B49" s="810"/>
      <c r="C49" s="810"/>
      <c r="D49" s="810"/>
      <c r="E49" s="810"/>
      <c r="F49" s="810"/>
      <c r="G49" s="810"/>
      <c r="H49" s="810"/>
      <c r="I49" s="810"/>
      <c r="J49" s="810"/>
      <c r="K49" s="810"/>
      <c r="L49" s="810"/>
      <c r="M49" s="810"/>
      <c r="N49" s="810"/>
      <c r="O49" s="810"/>
      <c r="P49" s="810"/>
      <c r="Q49" s="810"/>
    </row>
    <row r="50" spans="1:17" x14ac:dyDescent="0.25">
      <c r="A50" s="810"/>
      <c r="B50" s="810"/>
      <c r="C50" s="810"/>
      <c r="D50" s="810"/>
      <c r="E50" s="810"/>
      <c r="F50" s="810"/>
      <c r="G50" s="810"/>
      <c r="H50" s="810"/>
      <c r="I50" s="810"/>
      <c r="J50" s="810"/>
      <c r="K50" s="810"/>
      <c r="L50" s="810"/>
      <c r="M50" s="810"/>
      <c r="N50" s="810"/>
      <c r="O50" s="810"/>
      <c r="P50" s="810"/>
      <c r="Q50" s="810"/>
    </row>
    <row r="51" spans="1:17" x14ac:dyDescent="0.25">
      <c r="A51" s="810"/>
      <c r="B51" s="810"/>
      <c r="C51" s="810"/>
      <c r="D51" s="810"/>
      <c r="E51" s="810"/>
      <c r="F51" s="810"/>
      <c r="G51" s="810"/>
      <c r="H51" s="810"/>
      <c r="I51" s="810"/>
      <c r="J51" s="810"/>
      <c r="K51" s="810"/>
      <c r="L51" s="810"/>
      <c r="M51" s="810"/>
      <c r="N51" s="810"/>
      <c r="O51" s="810"/>
      <c r="P51" s="810"/>
      <c r="Q51" s="810"/>
    </row>
    <row r="52" spans="1:17" x14ac:dyDescent="0.25">
      <c r="A52" s="810"/>
      <c r="B52" s="810"/>
      <c r="C52" s="810"/>
      <c r="D52" s="810"/>
      <c r="E52" s="810"/>
      <c r="F52" s="810"/>
      <c r="G52" s="810"/>
      <c r="H52" s="810"/>
      <c r="I52" s="810"/>
      <c r="J52" s="810"/>
      <c r="K52" s="810"/>
      <c r="L52" s="810"/>
      <c r="M52" s="810"/>
      <c r="N52" s="810"/>
      <c r="O52" s="810"/>
      <c r="P52" s="810"/>
      <c r="Q52" s="810"/>
    </row>
    <row r="53" spans="1:17" x14ac:dyDescent="0.25">
      <c r="A53" s="810"/>
      <c r="B53" s="810"/>
      <c r="C53" s="810"/>
      <c r="D53" s="810"/>
      <c r="E53" s="810"/>
      <c r="F53" s="810"/>
      <c r="G53" s="810"/>
      <c r="H53" s="810"/>
      <c r="I53" s="810"/>
      <c r="J53" s="810"/>
      <c r="K53" s="810"/>
      <c r="L53" s="810"/>
      <c r="M53" s="810"/>
      <c r="N53" s="810"/>
      <c r="O53" s="810"/>
      <c r="P53" s="810"/>
      <c r="Q53" s="810"/>
    </row>
    <row r="54" spans="1:17" x14ac:dyDescent="0.25">
      <c r="A54" s="810"/>
      <c r="B54" s="810"/>
      <c r="C54" s="810"/>
      <c r="D54" s="810"/>
      <c r="E54" s="810"/>
      <c r="F54" s="810"/>
      <c r="G54" s="810"/>
      <c r="H54" s="810"/>
      <c r="I54" s="810"/>
      <c r="J54" s="810"/>
      <c r="K54" s="810"/>
      <c r="L54" s="810"/>
      <c r="M54" s="810"/>
      <c r="N54" s="810"/>
      <c r="O54" s="810"/>
      <c r="P54" s="810"/>
      <c r="Q54" s="810"/>
    </row>
    <row r="55" spans="1:17" x14ac:dyDescent="0.25">
      <c r="A55" s="810"/>
      <c r="B55" s="810"/>
      <c r="C55" s="810"/>
      <c r="D55" s="810"/>
      <c r="E55" s="810"/>
      <c r="F55" s="810"/>
      <c r="G55" s="810"/>
      <c r="H55" s="810"/>
      <c r="I55" s="810"/>
      <c r="J55" s="810"/>
      <c r="K55" s="810"/>
      <c r="L55" s="810"/>
      <c r="M55" s="810"/>
      <c r="N55" s="810"/>
      <c r="O55" s="810"/>
      <c r="P55" s="810"/>
      <c r="Q55" s="810"/>
    </row>
    <row r="56" spans="1:17" x14ac:dyDescent="0.25">
      <c r="A56" s="810"/>
      <c r="B56" s="810"/>
      <c r="C56" s="810"/>
      <c r="D56" s="810"/>
      <c r="E56" s="810"/>
      <c r="F56" s="810"/>
      <c r="G56" s="810"/>
      <c r="H56" s="810"/>
      <c r="I56" s="810"/>
      <c r="J56" s="810"/>
      <c r="K56" s="810"/>
      <c r="L56" s="810"/>
      <c r="M56" s="810"/>
      <c r="N56" s="810"/>
      <c r="O56" s="810"/>
      <c r="P56" s="810"/>
      <c r="Q56" s="810"/>
    </row>
    <row r="57" spans="1:17" x14ac:dyDescent="0.25">
      <c r="A57" s="810"/>
      <c r="B57" s="810"/>
      <c r="C57" s="810"/>
      <c r="D57" s="810"/>
      <c r="E57" s="810"/>
      <c r="F57" s="810"/>
      <c r="G57" s="810"/>
      <c r="H57" s="810"/>
      <c r="I57" s="810"/>
      <c r="J57" s="810"/>
      <c r="K57" s="810"/>
      <c r="L57" s="810"/>
      <c r="M57" s="810"/>
      <c r="N57" s="810"/>
      <c r="O57" s="810"/>
      <c r="P57" s="810"/>
      <c r="Q57" s="810"/>
    </row>
    <row r="58" spans="1:17" x14ac:dyDescent="0.25">
      <c r="A58" s="810"/>
      <c r="B58" s="810"/>
      <c r="C58" s="810"/>
      <c r="D58" s="810"/>
      <c r="E58" s="810"/>
      <c r="F58" s="810"/>
      <c r="G58" s="810"/>
      <c r="H58" s="810"/>
      <c r="I58" s="810"/>
      <c r="J58" s="810"/>
      <c r="K58" s="810"/>
      <c r="L58" s="810"/>
      <c r="M58" s="810"/>
      <c r="N58" s="810"/>
      <c r="O58" s="810"/>
      <c r="P58" s="810"/>
      <c r="Q58" s="810"/>
    </row>
    <row r="59" spans="1:17" x14ac:dyDescent="0.25">
      <c r="A59" s="810"/>
      <c r="B59" s="810"/>
      <c r="C59" s="810"/>
      <c r="D59" s="810"/>
      <c r="E59" s="810"/>
      <c r="F59" s="810"/>
      <c r="G59" s="810"/>
      <c r="H59" s="810"/>
      <c r="I59" s="810"/>
      <c r="J59" s="810"/>
      <c r="K59" s="810"/>
      <c r="L59" s="810"/>
      <c r="M59" s="810"/>
      <c r="N59" s="810"/>
      <c r="O59" s="810"/>
      <c r="P59" s="810"/>
      <c r="Q59" s="810"/>
    </row>
    <row r="60" spans="1:17" x14ac:dyDescent="0.25">
      <c r="A60" s="810"/>
      <c r="B60" s="810"/>
      <c r="C60" s="810"/>
      <c r="D60" s="810"/>
      <c r="E60" s="810"/>
      <c r="F60" s="810"/>
      <c r="G60" s="810"/>
      <c r="H60" s="810"/>
      <c r="I60" s="810"/>
      <c r="J60" s="810"/>
      <c r="K60" s="810"/>
      <c r="L60" s="810"/>
      <c r="M60" s="810"/>
      <c r="N60" s="810"/>
      <c r="O60" s="810"/>
      <c r="P60" s="810"/>
      <c r="Q60" s="810"/>
    </row>
    <row r="61" spans="1:17" x14ac:dyDescent="0.25">
      <c r="A61" s="810"/>
      <c r="B61" s="810"/>
      <c r="C61" s="810"/>
      <c r="D61" s="810"/>
      <c r="E61" s="810"/>
      <c r="F61" s="810"/>
      <c r="G61" s="810"/>
      <c r="H61" s="810"/>
      <c r="I61" s="810"/>
      <c r="J61" s="810"/>
      <c r="K61" s="810"/>
      <c r="L61" s="810"/>
      <c r="M61" s="810"/>
      <c r="N61" s="810"/>
      <c r="O61" s="810"/>
      <c r="P61" s="810"/>
      <c r="Q61" s="810"/>
    </row>
    <row r="62" spans="1:17" x14ac:dyDescent="0.25">
      <c r="A62" s="810"/>
      <c r="B62" s="810"/>
      <c r="C62" s="810"/>
      <c r="D62" s="810"/>
      <c r="E62" s="810"/>
      <c r="F62" s="810"/>
      <c r="G62" s="810"/>
      <c r="H62" s="810"/>
      <c r="I62" s="810"/>
      <c r="J62" s="810"/>
      <c r="K62" s="810"/>
      <c r="L62" s="810"/>
      <c r="M62" s="810"/>
      <c r="N62" s="810"/>
      <c r="O62" s="810"/>
      <c r="P62" s="810"/>
      <c r="Q62" s="810"/>
    </row>
    <row r="63" spans="1:17" x14ac:dyDescent="0.25">
      <c r="A63" s="810"/>
      <c r="B63" s="810"/>
      <c r="C63" s="810"/>
      <c r="D63" s="810"/>
      <c r="E63" s="810"/>
      <c r="F63" s="810"/>
      <c r="G63" s="810"/>
      <c r="H63" s="810"/>
      <c r="I63" s="810"/>
      <c r="J63" s="810"/>
      <c r="K63" s="810"/>
      <c r="L63" s="810"/>
      <c r="M63" s="810"/>
      <c r="N63" s="810"/>
      <c r="O63" s="810"/>
      <c r="P63" s="810"/>
      <c r="Q63" s="810"/>
    </row>
    <row r="64" spans="1:17" x14ac:dyDescent="0.25">
      <c r="A64" s="810"/>
      <c r="B64" s="810"/>
      <c r="C64" s="810"/>
      <c r="D64" s="810"/>
      <c r="E64" s="810"/>
      <c r="F64" s="810"/>
      <c r="G64" s="810"/>
      <c r="H64" s="810"/>
      <c r="I64" s="810"/>
      <c r="J64" s="810"/>
      <c r="K64" s="810"/>
      <c r="L64" s="810"/>
      <c r="M64" s="810"/>
      <c r="N64" s="810"/>
      <c r="O64" s="810"/>
      <c r="P64" s="810"/>
      <c r="Q64" s="810"/>
    </row>
    <row r="65" spans="1:17" x14ac:dyDescent="0.25">
      <c r="A65" s="810"/>
      <c r="B65" s="810"/>
      <c r="C65" s="810"/>
      <c r="D65" s="810"/>
      <c r="E65" s="810"/>
      <c r="F65" s="810"/>
      <c r="G65" s="810"/>
      <c r="H65" s="810"/>
      <c r="I65" s="810"/>
      <c r="J65" s="810"/>
      <c r="K65" s="810"/>
      <c r="L65" s="810"/>
      <c r="M65" s="810"/>
      <c r="N65" s="810"/>
      <c r="O65" s="810"/>
      <c r="P65" s="810"/>
      <c r="Q65" s="810"/>
    </row>
    <row r="66" spans="1:17" x14ac:dyDescent="0.25">
      <c r="A66" s="810"/>
      <c r="B66" s="810"/>
      <c r="C66" s="810"/>
      <c r="D66" s="810"/>
      <c r="E66" s="810"/>
      <c r="F66" s="810"/>
      <c r="G66" s="810"/>
      <c r="H66" s="810"/>
      <c r="I66" s="810"/>
      <c r="J66" s="810"/>
      <c r="K66" s="810"/>
      <c r="L66" s="810"/>
      <c r="M66" s="810"/>
      <c r="N66" s="810"/>
      <c r="O66" s="810"/>
      <c r="P66" s="810"/>
      <c r="Q66" s="810"/>
    </row>
    <row r="67" spans="1:17" x14ac:dyDescent="0.25">
      <c r="A67" s="810"/>
      <c r="B67" s="810"/>
      <c r="C67" s="810"/>
      <c r="D67" s="810"/>
      <c r="E67" s="810"/>
      <c r="F67" s="810"/>
      <c r="G67" s="810"/>
      <c r="H67" s="810"/>
      <c r="I67" s="810"/>
      <c r="J67" s="810"/>
      <c r="K67" s="810"/>
      <c r="L67" s="810"/>
      <c r="M67" s="810"/>
      <c r="N67" s="810"/>
      <c r="O67" s="810"/>
      <c r="P67" s="810"/>
      <c r="Q67" s="810"/>
    </row>
    <row r="68" spans="1:17" x14ac:dyDescent="0.25">
      <c r="A68" s="810"/>
      <c r="B68" s="810"/>
      <c r="C68" s="810"/>
      <c r="D68" s="810"/>
      <c r="E68" s="810"/>
      <c r="F68" s="810"/>
      <c r="G68" s="810"/>
      <c r="H68" s="810"/>
      <c r="I68" s="810"/>
      <c r="J68" s="810"/>
      <c r="K68" s="810"/>
      <c r="L68" s="810"/>
      <c r="M68" s="810"/>
      <c r="N68" s="810"/>
      <c r="O68" s="810"/>
      <c r="P68" s="810"/>
      <c r="Q68" s="810"/>
    </row>
    <row r="69" spans="1:17" x14ac:dyDescent="0.25">
      <c r="A69" s="810"/>
      <c r="B69" s="810"/>
      <c r="C69" s="810"/>
      <c r="D69" s="810"/>
      <c r="E69" s="810"/>
      <c r="F69" s="810"/>
      <c r="G69" s="810"/>
      <c r="H69" s="810"/>
      <c r="I69" s="810"/>
      <c r="J69" s="810"/>
      <c r="K69" s="810"/>
      <c r="L69" s="810"/>
      <c r="M69" s="810"/>
      <c r="N69" s="810"/>
      <c r="O69" s="810"/>
      <c r="P69" s="810"/>
      <c r="Q69" s="810"/>
    </row>
    <row r="70" spans="1:17" x14ac:dyDescent="0.25">
      <c r="A70" s="810"/>
      <c r="B70" s="810"/>
      <c r="C70" s="810"/>
      <c r="D70" s="810"/>
      <c r="E70" s="810"/>
      <c r="F70" s="810"/>
      <c r="G70" s="810"/>
      <c r="H70" s="810"/>
      <c r="I70" s="810"/>
      <c r="J70" s="810"/>
      <c r="K70" s="810"/>
      <c r="L70" s="810"/>
      <c r="M70" s="810"/>
      <c r="N70" s="810"/>
      <c r="O70" s="810"/>
      <c r="P70" s="810"/>
      <c r="Q70" s="810"/>
    </row>
    <row r="71" spans="1:17" x14ac:dyDescent="0.25">
      <c r="A71" s="810"/>
      <c r="B71" s="810"/>
      <c r="C71" s="810"/>
      <c r="D71" s="810"/>
      <c r="E71" s="810"/>
      <c r="F71" s="810"/>
      <c r="G71" s="810"/>
      <c r="H71" s="810"/>
      <c r="I71" s="810"/>
      <c r="J71" s="810"/>
      <c r="K71" s="810"/>
      <c r="L71" s="810"/>
      <c r="M71" s="810"/>
      <c r="N71" s="810"/>
      <c r="O71" s="810"/>
      <c r="P71" s="810"/>
      <c r="Q71" s="810"/>
    </row>
    <row r="72" spans="1:17" x14ac:dyDescent="0.25">
      <c r="A72" s="810"/>
      <c r="B72" s="810"/>
      <c r="C72" s="810"/>
      <c r="D72" s="810"/>
      <c r="E72" s="810"/>
      <c r="F72" s="810"/>
      <c r="G72" s="810"/>
      <c r="H72" s="810"/>
      <c r="I72" s="810"/>
      <c r="J72" s="810"/>
      <c r="K72" s="810"/>
      <c r="L72" s="810"/>
      <c r="M72" s="810"/>
      <c r="N72" s="810"/>
      <c r="O72" s="810"/>
      <c r="P72" s="810"/>
      <c r="Q72" s="810"/>
    </row>
    <row r="73" spans="1:17" x14ac:dyDescent="0.25">
      <c r="A73" s="810"/>
      <c r="B73" s="810"/>
      <c r="C73" s="810"/>
      <c r="D73" s="810"/>
      <c r="E73" s="810"/>
      <c r="F73" s="810"/>
      <c r="G73" s="810"/>
      <c r="H73" s="810"/>
      <c r="I73" s="810"/>
      <c r="J73" s="810"/>
      <c r="K73" s="810"/>
      <c r="L73" s="810"/>
      <c r="M73" s="810"/>
      <c r="N73" s="810"/>
      <c r="O73" s="810"/>
      <c r="P73" s="810"/>
      <c r="Q73" s="810"/>
    </row>
    <row r="74" spans="1:17" x14ac:dyDescent="0.25">
      <c r="A74" s="810"/>
      <c r="B74" s="810"/>
      <c r="C74" s="810"/>
      <c r="D74" s="810"/>
      <c r="E74" s="810"/>
      <c r="F74" s="810"/>
      <c r="G74" s="810"/>
      <c r="H74" s="810"/>
      <c r="I74" s="810"/>
      <c r="J74" s="810"/>
      <c r="K74" s="810"/>
      <c r="L74" s="810"/>
      <c r="M74" s="810"/>
      <c r="N74" s="810"/>
      <c r="O74" s="810"/>
      <c r="P74" s="810"/>
      <c r="Q74" s="810"/>
    </row>
    <row r="75" spans="1:17" x14ac:dyDescent="0.25">
      <c r="A75" s="810"/>
      <c r="B75" s="810"/>
      <c r="C75" s="810"/>
      <c r="D75" s="810"/>
      <c r="E75" s="810"/>
      <c r="F75" s="810"/>
      <c r="G75" s="810"/>
      <c r="H75" s="810"/>
      <c r="I75" s="810"/>
      <c r="J75" s="810"/>
      <c r="K75" s="810"/>
      <c r="L75" s="810"/>
      <c r="M75" s="810"/>
      <c r="N75" s="810"/>
      <c r="O75" s="810"/>
      <c r="P75" s="810"/>
      <c r="Q75" s="810"/>
    </row>
    <row r="76" spans="1:17" x14ac:dyDescent="0.25">
      <c r="A76" s="810"/>
      <c r="B76" s="810"/>
      <c r="C76" s="810"/>
      <c r="D76" s="810"/>
      <c r="E76" s="810"/>
      <c r="F76" s="810"/>
      <c r="G76" s="810"/>
      <c r="H76" s="810"/>
      <c r="I76" s="810"/>
      <c r="J76" s="810"/>
      <c r="K76" s="810"/>
      <c r="L76" s="810"/>
      <c r="M76" s="810"/>
      <c r="N76" s="810"/>
      <c r="O76" s="810"/>
      <c r="P76" s="810"/>
      <c r="Q76" s="810"/>
    </row>
    <row r="77" spans="1:17" x14ac:dyDescent="0.25">
      <c r="A77" s="810"/>
      <c r="B77" s="810"/>
      <c r="C77" s="810"/>
      <c r="D77" s="810"/>
      <c r="E77" s="810"/>
      <c r="F77" s="810"/>
      <c r="G77" s="810"/>
      <c r="H77" s="810"/>
      <c r="I77" s="810"/>
      <c r="J77" s="810"/>
      <c r="K77" s="810"/>
      <c r="L77" s="810"/>
      <c r="M77" s="810"/>
      <c r="N77" s="810"/>
      <c r="O77" s="810"/>
      <c r="P77" s="810"/>
      <c r="Q77" s="810"/>
    </row>
    <row r="78" spans="1:17" x14ac:dyDescent="0.25">
      <c r="A78" s="810"/>
      <c r="B78" s="810"/>
      <c r="C78" s="810"/>
      <c r="D78" s="810"/>
      <c r="E78" s="810"/>
      <c r="F78" s="810"/>
      <c r="G78" s="810"/>
      <c r="H78" s="810"/>
      <c r="I78" s="810"/>
      <c r="J78" s="810"/>
      <c r="K78" s="810"/>
      <c r="L78" s="810"/>
      <c r="M78" s="810"/>
      <c r="N78" s="810"/>
      <c r="O78" s="810"/>
      <c r="P78" s="810"/>
      <c r="Q78" s="810"/>
    </row>
    <row r="79" spans="1:17" x14ac:dyDescent="0.25">
      <c r="A79" s="810"/>
      <c r="B79" s="810"/>
      <c r="C79" s="810"/>
      <c r="D79" s="810"/>
      <c r="E79" s="810"/>
      <c r="F79" s="810"/>
      <c r="G79" s="810"/>
      <c r="H79" s="810"/>
      <c r="I79" s="810"/>
      <c r="J79" s="810"/>
      <c r="K79" s="810"/>
      <c r="L79" s="810"/>
      <c r="M79" s="810"/>
      <c r="N79" s="810"/>
      <c r="O79" s="810"/>
      <c r="P79" s="810"/>
      <c r="Q79" s="810"/>
    </row>
    <row r="80" spans="1:17" x14ac:dyDescent="0.25">
      <c r="A80" s="810"/>
      <c r="B80" s="810"/>
      <c r="C80" s="810"/>
      <c r="D80" s="810"/>
      <c r="E80" s="810"/>
      <c r="F80" s="810"/>
      <c r="G80" s="810"/>
      <c r="H80" s="810"/>
      <c r="I80" s="810"/>
      <c r="J80" s="810"/>
      <c r="K80" s="810"/>
      <c r="L80" s="810"/>
      <c r="M80" s="810"/>
      <c r="N80" s="810"/>
      <c r="O80" s="810"/>
      <c r="P80" s="810"/>
      <c r="Q80" s="810"/>
    </row>
    <row r="81" spans="1:17" x14ac:dyDescent="0.25">
      <c r="A81" s="810"/>
      <c r="B81" s="810"/>
      <c r="C81" s="810"/>
      <c r="D81" s="810"/>
      <c r="E81" s="810"/>
      <c r="F81" s="810"/>
      <c r="G81" s="810"/>
      <c r="H81" s="810"/>
      <c r="I81" s="810"/>
      <c r="J81" s="810"/>
      <c r="K81" s="810"/>
      <c r="L81" s="810"/>
      <c r="M81" s="810"/>
      <c r="N81" s="810"/>
      <c r="O81" s="810"/>
      <c r="P81" s="810"/>
      <c r="Q81" s="810"/>
    </row>
    <row r="82" spans="1:17" x14ac:dyDescent="0.25">
      <c r="A82" s="810"/>
      <c r="B82" s="810"/>
      <c r="C82" s="810"/>
      <c r="D82" s="810"/>
      <c r="E82" s="810"/>
      <c r="F82" s="810"/>
      <c r="G82" s="810"/>
      <c r="H82" s="810"/>
      <c r="I82" s="810"/>
      <c r="J82" s="810"/>
      <c r="K82" s="810"/>
      <c r="L82" s="810"/>
      <c r="M82" s="810"/>
      <c r="N82" s="810"/>
      <c r="O82" s="810"/>
      <c r="P82" s="810"/>
      <c r="Q82" s="810"/>
    </row>
    <row r="83" spans="1:17" x14ac:dyDescent="0.25">
      <c r="A83" s="810"/>
      <c r="B83" s="810"/>
      <c r="C83" s="810"/>
      <c r="D83" s="810"/>
      <c r="E83" s="810"/>
      <c r="F83" s="810"/>
      <c r="G83" s="810"/>
      <c r="H83" s="810"/>
      <c r="I83" s="810"/>
      <c r="J83" s="810"/>
      <c r="K83" s="810"/>
      <c r="L83" s="810"/>
      <c r="M83" s="810"/>
      <c r="N83" s="810"/>
      <c r="O83" s="810"/>
      <c r="P83" s="810"/>
      <c r="Q83" s="810"/>
    </row>
    <row r="84" spans="1:17" x14ac:dyDescent="0.25">
      <c r="A84" s="810"/>
      <c r="B84" s="810"/>
      <c r="C84" s="810"/>
      <c r="D84" s="810"/>
      <c r="E84" s="810"/>
      <c r="F84" s="810"/>
      <c r="G84" s="810"/>
      <c r="H84" s="810"/>
      <c r="I84" s="810"/>
      <c r="J84" s="810"/>
      <c r="K84" s="810"/>
      <c r="L84" s="810"/>
      <c r="M84" s="810"/>
      <c r="N84" s="810"/>
      <c r="O84" s="810"/>
      <c r="P84" s="810"/>
      <c r="Q84" s="810"/>
    </row>
    <row r="85" spans="1:17" x14ac:dyDescent="0.25">
      <c r="A85" s="810"/>
      <c r="B85" s="810"/>
      <c r="C85" s="810"/>
      <c r="D85" s="810"/>
      <c r="E85" s="810"/>
      <c r="F85" s="810"/>
      <c r="G85" s="810"/>
      <c r="H85" s="810"/>
      <c r="I85" s="810"/>
      <c r="J85" s="810"/>
      <c r="K85" s="810"/>
      <c r="L85" s="810"/>
      <c r="M85" s="810"/>
      <c r="N85" s="810"/>
      <c r="O85" s="810"/>
      <c r="P85" s="810"/>
      <c r="Q85" s="810"/>
    </row>
    <row r="86" spans="1:17" x14ac:dyDescent="0.25">
      <c r="A86" s="810"/>
      <c r="B86" s="810"/>
      <c r="C86" s="810"/>
      <c r="D86" s="810"/>
      <c r="E86" s="810"/>
      <c r="F86" s="810"/>
      <c r="G86" s="810"/>
      <c r="H86" s="810"/>
      <c r="I86" s="810"/>
      <c r="J86" s="810"/>
      <c r="K86" s="810"/>
      <c r="L86" s="810"/>
      <c r="M86" s="810"/>
      <c r="N86" s="810"/>
      <c r="O86" s="810"/>
      <c r="P86" s="810"/>
      <c r="Q86" s="810"/>
    </row>
    <row r="87" spans="1:17" x14ac:dyDescent="0.25">
      <c r="A87" s="810"/>
      <c r="B87" s="810"/>
      <c r="C87" s="810"/>
      <c r="D87" s="810"/>
      <c r="E87" s="810"/>
      <c r="F87" s="810"/>
      <c r="G87" s="810"/>
      <c r="H87" s="810"/>
      <c r="I87" s="810"/>
      <c r="J87" s="810"/>
      <c r="K87" s="810"/>
      <c r="L87" s="810"/>
      <c r="M87" s="810"/>
      <c r="N87" s="810"/>
      <c r="O87" s="810"/>
      <c r="P87" s="810"/>
      <c r="Q87" s="810"/>
    </row>
    <row r="88" spans="1:17" x14ac:dyDescent="0.25">
      <c r="A88" s="810"/>
      <c r="B88" s="810"/>
      <c r="C88" s="810"/>
      <c r="D88" s="810"/>
      <c r="E88" s="810"/>
      <c r="F88" s="810"/>
      <c r="G88" s="810"/>
      <c r="H88" s="810"/>
      <c r="I88" s="810"/>
      <c r="J88" s="810"/>
      <c r="K88" s="810"/>
      <c r="L88" s="810"/>
      <c r="M88" s="810"/>
      <c r="N88" s="810"/>
      <c r="O88" s="810"/>
      <c r="P88" s="810"/>
      <c r="Q88" s="810"/>
    </row>
    <row r="89" spans="1:17" x14ac:dyDescent="0.25">
      <c r="A89" s="810"/>
      <c r="B89" s="810"/>
      <c r="C89" s="810"/>
      <c r="D89" s="810"/>
      <c r="E89" s="810"/>
      <c r="F89" s="810"/>
      <c r="G89" s="810"/>
      <c r="H89" s="810"/>
      <c r="I89" s="810"/>
      <c r="J89" s="810"/>
      <c r="K89" s="810"/>
      <c r="L89" s="810"/>
      <c r="M89" s="810"/>
      <c r="N89" s="810"/>
      <c r="O89" s="810"/>
      <c r="P89" s="810"/>
      <c r="Q89" s="810"/>
    </row>
    <row r="90" spans="1:17" x14ac:dyDescent="0.25">
      <c r="A90" s="810"/>
      <c r="B90" s="810"/>
      <c r="C90" s="810"/>
      <c r="D90" s="810"/>
      <c r="E90" s="810"/>
      <c r="F90" s="810"/>
      <c r="G90" s="810"/>
      <c r="H90" s="810"/>
      <c r="I90" s="810"/>
      <c r="J90" s="810"/>
      <c r="K90" s="810"/>
      <c r="L90" s="810"/>
      <c r="M90" s="810"/>
      <c r="N90" s="810"/>
      <c r="O90" s="810"/>
      <c r="P90" s="810"/>
      <c r="Q90" s="810"/>
    </row>
    <row r="91" spans="1:17" x14ac:dyDescent="0.25">
      <c r="A91" s="810"/>
      <c r="B91" s="810"/>
      <c r="C91" s="810"/>
      <c r="D91" s="810"/>
      <c r="E91" s="810"/>
      <c r="F91" s="810"/>
      <c r="G91" s="810"/>
      <c r="H91" s="810"/>
      <c r="I91" s="810"/>
      <c r="J91" s="810"/>
      <c r="K91" s="810"/>
      <c r="L91" s="810"/>
      <c r="M91" s="810"/>
      <c r="N91" s="810"/>
      <c r="O91" s="810"/>
      <c r="P91" s="810"/>
      <c r="Q91" s="810"/>
    </row>
    <row r="92" spans="1:17" x14ac:dyDescent="0.25">
      <c r="A92" s="810"/>
      <c r="B92" s="810"/>
      <c r="C92" s="810"/>
      <c r="D92" s="810"/>
      <c r="E92" s="810"/>
      <c r="F92" s="810"/>
      <c r="G92" s="810"/>
      <c r="H92" s="810"/>
      <c r="I92" s="810"/>
      <c r="J92" s="810"/>
      <c r="K92" s="810"/>
      <c r="L92" s="810"/>
      <c r="M92" s="810"/>
      <c r="N92" s="810"/>
      <c r="O92" s="810"/>
      <c r="P92" s="810"/>
      <c r="Q92" s="810"/>
    </row>
    <row r="93" spans="1:17" x14ac:dyDescent="0.25">
      <c r="A93" s="810"/>
      <c r="B93" s="810"/>
      <c r="C93" s="810"/>
      <c r="D93" s="810"/>
      <c r="E93" s="810"/>
      <c r="F93" s="810"/>
      <c r="G93" s="810"/>
      <c r="H93" s="810"/>
      <c r="I93" s="810"/>
      <c r="J93" s="810"/>
      <c r="K93" s="810"/>
      <c r="L93" s="810"/>
      <c r="M93" s="810"/>
      <c r="N93" s="810"/>
      <c r="O93" s="810"/>
      <c r="P93" s="810"/>
      <c r="Q93" s="810"/>
    </row>
    <row r="94" spans="1:17" x14ac:dyDescent="0.25">
      <c r="A94" s="810"/>
      <c r="B94" s="810"/>
      <c r="C94" s="810"/>
      <c r="D94" s="810"/>
      <c r="E94" s="810"/>
      <c r="F94" s="810"/>
      <c r="G94" s="810"/>
      <c r="H94" s="810"/>
      <c r="I94" s="810"/>
      <c r="J94" s="810"/>
      <c r="K94" s="810"/>
      <c r="L94" s="810"/>
      <c r="M94" s="810"/>
      <c r="N94" s="810"/>
      <c r="O94" s="810"/>
      <c r="P94" s="810"/>
      <c r="Q94" s="810"/>
    </row>
    <row r="95" spans="1:17" x14ac:dyDescent="0.25">
      <c r="A95" s="810"/>
      <c r="B95" s="810"/>
      <c r="C95" s="810"/>
      <c r="D95" s="810"/>
      <c r="E95" s="810"/>
      <c r="F95" s="810"/>
      <c r="G95" s="810"/>
      <c r="H95" s="810"/>
      <c r="I95" s="810"/>
      <c r="J95" s="810"/>
      <c r="K95" s="810"/>
      <c r="L95" s="810"/>
      <c r="M95" s="810"/>
      <c r="N95" s="810"/>
      <c r="O95" s="810"/>
      <c r="P95" s="810"/>
      <c r="Q95" s="810"/>
    </row>
    <row r="96" spans="1:17" x14ac:dyDescent="0.25">
      <c r="A96" s="810"/>
      <c r="B96" s="810"/>
      <c r="C96" s="810"/>
      <c r="D96" s="810"/>
      <c r="E96" s="810"/>
      <c r="F96" s="810"/>
      <c r="G96" s="810"/>
      <c r="H96" s="810"/>
      <c r="I96" s="810"/>
      <c r="J96" s="810"/>
      <c r="K96" s="810"/>
      <c r="L96" s="810"/>
      <c r="M96" s="810"/>
      <c r="N96" s="810"/>
      <c r="O96" s="810"/>
      <c r="P96" s="810"/>
      <c r="Q96" s="810"/>
    </row>
    <row r="97" spans="1:17" x14ac:dyDescent="0.25">
      <c r="A97" s="810"/>
      <c r="B97" s="810"/>
      <c r="C97" s="810"/>
      <c r="D97" s="810"/>
      <c r="E97" s="810"/>
      <c r="F97" s="810"/>
      <c r="G97" s="810"/>
      <c r="H97" s="810"/>
      <c r="I97" s="810"/>
      <c r="J97" s="810"/>
      <c r="K97" s="810"/>
      <c r="L97" s="810"/>
      <c r="M97" s="810"/>
      <c r="N97" s="810"/>
      <c r="O97" s="810"/>
      <c r="P97" s="810"/>
      <c r="Q97" s="810"/>
    </row>
    <row r="98" spans="1:17" x14ac:dyDescent="0.25">
      <c r="A98" s="810"/>
      <c r="B98" s="810"/>
      <c r="C98" s="810"/>
      <c r="D98" s="810"/>
      <c r="E98" s="810"/>
      <c r="F98" s="810"/>
      <c r="G98" s="810"/>
      <c r="H98" s="810"/>
      <c r="I98" s="810"/>
      <c r="J98" s="810"/>
      <c r="K98" s="810"/>
      <c r="L98" s="810"/>
      <c r="M98" s="810"/>
      <c r="N98" s="810"/>
      <c r="O98" s="810"/>
      <c r="P98" s="810"/>
      <c r="Q98" s="810"/>
    </row>
    <row r="99" spans="1:17" x14ac:dyDescent="0.25">
      <c r="A99" s="810"/>
      <c r="B99" s="810"/>
      <c r="C99" s="810"/>
      <c r="D99" s="810"/>
      <c r="E99" s="810"/>
      <c r="F99" s="810"/>
      <c r="G99" s="810"/>
      <c r="H99" s="810"/>
      <c r="I99" s="810"/>
      <c r="J99" s="810"/>
      <c r="K99" s="810"/>
      <c r="L99" s="810"/>
      <c r="M99" s="810"/>
      <c r="N99" s="810"/>
      <c r="O99" s="810"/>
      <c r="P99" s="810"/>
      <c r="Q99" s="810"/>
    </row>
    <row r="100" spans="1:17" x14ac:dyDescent="0.25">
      <c r="A100" s="810"/>
      <c r="B100" s="810"/>
      <c r="C100" s="810"/>
      <c r="D100" s="810"/>
      <c r="E100" s="810"/>
      <c r="F100" s="810"/>
      <c r="G100" s="810"/>
      <c r="H100" s="810"/>
      <c r="I100" s="810"/>
      <c r="J100" s="810"/>
      <c r="K100" s="810"/>
      <c r="L100" s="810"/>
      <c r="M100" s="810"/>
      <c r="N100" s="810"/>
      <c r="O100" s="810"/>
      <c r="P100" s="810"/>
      <c r="Q100" s="810"/>
    </row>
    <row r="101" spans="1:17" x14ac:dyDescent="0.25">
      <c r="A101" s="810"/>
      <c r="B101" s="810"/>
      <c r="C101" s="810"/>
      <c r="D101" s="810"/>
      <c r="E101" s="810"/>
      <c r="F101" s="810"/>
      <c r="G101" s="810"/>
      <c r="H101" s="810"/>
      <c r="I101" s="810"/>
      <c r="J101" s="810"/>
      <c r="K101" s="810"/>
      <c r="L101" s="810"/>
      <c r="M101" s="810"/>
      <c r="N101" s="810"/>
      <c r="O101" s="810"/>
      <c r="P101" s="810"/>
      <c r="Q101" s="810"/>
    </row>
    <row r="102" spans="1:17" x14ac:dyDescent="0.25">
      <c r="A102" s="810"/>
      <c r="B102" s="810"/>
      <c r="C102" s="810"/>
      <c r="D102" s="810"/>
      <c r="E102" s="810"/>
      <c r="F102" s="810"/>
      <c r="G102" s="810"/>
      <c r="H102" s="810"/>
      <c r="I102" s="810"/>
      <c r="J102" s="810"/>
      <c r="K102" s="810"/>
      <c r="L102" s="810"/>
      <c r="M102" s="810"/>
      <c r="N102" s="810"/>
      <c r="O102" s="810"/>
      <c r="P102" s="810"/>
      <c r="Q102" s="810"/>
    </row>
    <row r="103" spans="1:17" x14ac:dyDescent="0.25">
      <c r="A103" s="810"/>
      <c r="B103" s="810"/>
      <c r="C103" s="810"/>
      <c r="D103" s="810"/>
      <c r="E103" s="810"/>
      <c r="F103" s="810"/>
      <c r="G103" s="810"/>
      <c r="H103" s="810"/>
      <c r="I103" s="810"/>
      <c r="J103" s="810"/>
      <c r="K103" s="810"/>
      <c r="L103" s="810"/>
      <c r="M103" s="810"/>
      <c r="N103" s="810"/>
      <c r="O103" s="810"/>
      <c r="P103" s="810"/>
      <c r="Q103" s="810"/>
    </row>
    <row r="104" spans="1:17" x14ac:dyDescent="0.25">
      <c r="A104" s="810"/>
      <c r="B104" s="810"/>
      <c r="C104" s="810"/>
      <c r="D104" s="810"/>
      <c r="E104" s="810"/>
      <c r="F104" s="810"/>
      <c r="G104" s="810"/>
      <c r="H104" s="810"/>
      <c r="I104" s="810"/>
      <c r="J104" s="810"/>
      <c r="K104" s="810"/>
      <c r="L104" s="810"/>
      <c r="M104" s="810"/>
      <c r="N104" s="810"/>
      <c r="O104" s="810"/>
      <c r="P104" s="810"/>
      <c r="Q104" s="810"/>
    </row>
    <row r="105" spans="1:17" x14ac:dyDescent="0.25">
      <c r="A105" s="810"/>
      <c r="B105" s="810"/>
      <c r="C105" s="810"/>
      <c r="D105" s="810"/>
      <c r="E105" s="810"/>
      <c r="F105" s="810"/>
      <c r="G105" s="810"/>
      <c r="H105" s="810"/>
      <c r="I105" s="810"/>
      <c r="J105" s="810"/>
      <c r="K105" s="810"/>
      <c r="L105" s="810"/>
      <c r="M105" s="810"/>
      <c r="N105" s="810"/>
      <c r="O105" s="810"/>
      <c r="P105" s="810"/>
      <c r="Q105" s="810"/>
    </row>
    <row r="106" spans="1:17" x14ac:dyDescent="0.25">
      <c r="A106" s="810"/>
      <c r="B106" s="810"/>
      <c r="C106" s="810"/>
      <c r="D106" s="810"/>
      <c r="E106" s="810"/>
      <c r="F106" s="810"/>
      <c r="G106" s="810"/>
      <c r="H106" s="810"/>
      <c r="I106" s="810"/>
      <c r="J106" s="810"/>
      <c r="K106" s="810"/>
      <c r="L106" s="810"/>
      <c r="M106" s="810"/>
      <c r="N106" s="810"/>
      <c r="O106" s="810"/>
      <c r="P106" s="810"/>
      <c r="Q106" s="810"/>
    </row>
    <row r="107" spans="1:17" x14ac:dyDescent="0.25">
      <c r="A107" s="810"/>
      <c r="B107" s="810"/>
      <c r="C107" s="810"/>
      <c r="D107" s="810"/>
      <c r="E107" s="810"/>
      <c r="F107" s="810"/>
      <c r="G107" s="810"/>
      <c r="H107" s="810"/>
      <c r="I107" s="810"/>
      <c r="J107" s="810"/>
      <c r="K107" s="810"/>
      <c r="L107" s="810"/>
      <c r="M107" s="810"/>
      <c r="N107" s="810"/>
      <c r="O107" s="810"/>
      <c r="P107" s="810"/>
      <c r="Q107" s="810"/>
    </row>
    <row r="108" spans="1:17" x14ac:dyDescent="0.25">
      <c r="A108" s="810"/>
      <c r="B108" s="810"/>
      <c r="C108" s="810"/>
      <c r="D108" s="810"/>
      <c r="E108" s="810"/>
      <c r="F108" s="810"/>
      <c r="G108" s="810"/>
      <c r="H108" s="810"/>
      <c r="I108" s="810"/>
      <c r="J108" s="810"/>
      <c r="K108" s="810"/>
      <c r="L108" s="810"/>
      <c r="M108" s="810"/>
      <c r="N108" s="810"/>
      <c r="O108" s="810"/>
      <c r="P108" s="810"/>
      <c r="Q108" s="810"/>
    </row>
    <row r="109" spans="1:17" x14ac:dyDescent="0.25">
      <c r="A109" s="810"/>
      <c r="B109" s="810"/>
      <c r="C109" s="810"/>
      <c r="D109" s="810"/>
      <c r="E109" s="810"/>
      <c r="F109" s="810"/>
      <c r="G109" s="810"/>
      <c r="H109" s="810"/>
      <c r="I109" s="810"/>
      <c r="J109" s="810"/>
      <c r="K109" s="810"/>
      <c r="L109" s="810"/>
      <c r="M109" s="810"/>
      <c r="N109" s="810"/>
      <c r="O109" s="810"/>
      <c r="P109" s="810"/>
      <c r="Q109" s="810"/>
    </row>
    <row r="110" spans="1:17" x14ac:dyDescent="0.25">
      <c r="A110" s="810"/>
      <c r="B110" s="810"/>
      <c r="C110" s="810"/>
      <c r="D110" s="810"/>
      <c r="E110" s="810"/>
      <c r="F110" s="810"/>
      <c r="G110" s="810"/>
      <c r="H110" s="810"/>
      <c r="I110" s="810"/>
      <c r="J110" s="810"/>
      <c r="K110" s="810"/>
      <c r="L110" s="810"/>
      <c r="M110" s="810"/>
      <c r="N110" s="810"/>
      <c r="O110" s="810"/>
      <c r="P110" s="810"/>
      <c r="Q110" s="810"/>
    </row>
    <row r="111" spans="1:17" x14ac:dyDescent="0.25">
      <c r="A111" s="810"/>
      <c r="B111" s="810"/>
      <c r="C111" s="810"/>
      <c r="D111" s="810"/>
      <c r="E111" s="810"/>
      <c r="F111" s="810"/>
      <c r="G111" s="810"/>
      <c r="H111" s="810"/>
      <c r="I111" s="810"/>
      <c r="J111" s="810"/>
      <c r="K111" s="810"/>
      <c r="L111" s="810"/>
      <c r="M111" s="810"/>
      <c r="N111" s="810"/>
      <c r="O111" s="810"/>
      <c r="P111" s="810"/>
      <c r="Q111" s="810"/>
    </row>
    <row r="112" spans="1:17" x14ac:dyDescent="0.25">
      <c r="A112" s="810"/>
      <c r="B112" s="810"/>
      <c r="C112" s="810"/>
      <c r="D112" s="810"/>
      <c r="E112" s="810"/>
      <c r="F112" s="810"/>
      <c r="G112" s="810"/>
      <c r="H112" s="810"/>
      <c r="I112" s="810"/>
      <c r="J112" s="810"/>
      <c r="K112" s="810"/>
      <c r="L112" s="810"/>
      <c r="M112" s="810"/>
      <c r="N112" s="810"/>
      <c r="O112" s="810"/>
      <c r="P112" s="810"/>
      <c r="Q112" s="810"/>
    </row>
    <row r="113" spans="1:17" x14ac:dyDescent="0.25">
      <c r="A113" s="810"/>
      <c r="B113" s="810"/>
      <c r="C113" s="810"/>
      <c r="D113" s="810"/>
      <c r="E113" s="810"/>
      <c r="F113" s="810"/>
      <c r="G113" s="810"/>
      <c r="H113" s="810"/>
      <c r="I113" s="810"/>
      <c r="J113" s="810"/>
      <c r="K113" s="810"/>
      <c r="L113" s="810"/>
      <c r="M113" s="810"/>
      <c r="N113" s="810"/>
      <c r="O113" s="810"/>
      <c r="P113" s="810"/>
      <c r="Q113" s="810"/>
    </row>
    <row r="114" spans="1:17" x14ac:dyDescent="0.25">
      <c r="A114" s="810"/>
      <c r="B114" s="810"/>
      <c r="C114" s="810"/>
      <c r="D114" s="810"/>
      <c r="E114" s="810"/>
      <c r="F114" s="810"/>
      <c r="G114" s="810"/>
      <c r="H114" s="810"/>
      <c r="I114" s="810"/>
      <c r="J114" s="810"/>
      <c r="K114" s="810"/>
      <c r="L114" s="810"/>
      <c r="M114" s="810"/>
      <c r="N114" s="810"/>
      <c r="O114" s="810"/>
      <c r="P114" s="810"/>
      <c r="Q114" s="810"/>
    </row>
    <row r="115" spans="1:17" x14ac:dyDescent="0.25">
      <c r="A115" s="810"/>
      <c r="B115" s="810"/>
      <c r="C115" s="810"/>
      <c r="D115" s="810"/>
      <c r="E115" s="810"/>
      <c r="F115" s="810"/>
      <c r="G115" s="810"/>
      <c r="H115" s="810"/>
      <c r="I115" s="810"/>
      <c r="J115" s="810"/>
      <c r="K115" s="810"/>
      <c r="L115" s="810"/>
      <c r="M115" s="810"/>
      <c r="N115" s="810"/>
      <c r="O115" s="810"/>
      <c r="P115" s="810"/>
      <c r="Q115" s="810"/>
    </row>
    <row r="116" spans="1:17" x14ac:dyDescent="0.25">
      <c r="A116" s="810"/>
      <c r="B116" s="810"/>
      <c r="C116" s="810"/>
      <c r="D116" s="810"/>
      <c r="E116" s="810"/>
      <c r="F116" s="810"/>
      <c r="G116" s="810"/>
      <c r="H116" s="810"/>
      <c r="I116" s="810"/>
      <c r="J116" s="810"/>
      <c r="K116" s="810"/>
      <c r="L116" s="810"/>
      <c r="M116" s="810"/>
      <c r="N116" s="810"/>
      <c r="O116" s="810"/>
      <c r="P116" s="810"/>
      <c r="Q116" s="810"/>
    </row>
    <row r="117" spans="1:17" x14ac:dyDescent="0.25">
      <c r="A117" s="810"/>
      <c r="B117" s="810"/>
      <c r="C117" s="810"/>
      <c r="D117" s="810"/>
      <c r="E117" s="810"/>
      <c r="F117" s="810"/>
      <c r="G117" s="810"/>
      <c r="H117" s="810"/>
      <c r="I117" s="810"/>
      <c r="J117" s="810"/>
      <c r="K117" s="810"/>
      <c r="L117" s="810"/>
      <c r="M117" s="810"/>
      <c r="N117" s="810"/>
      <c r="O117" s="810"/>
      <c r="P117" s="810"/>
      <c r="Q117" s="810"/>
    </row>
    <row r="118" spans="1:17" x14ac:dyDescent="0.25">
      <c r="A118" s="810"/>
      <c r="B118" s="810"/>
      <c r="C118" s="810"/>
      <c r="D118" s="810"/>
      <c r="E118" s="810"/>
      <c r="F118" s="810"/>
      <c r="G118" s="810"/>
      <c r="H118" s="810"/>
      <c r="I118" s="810"/>
      <c r="J118" s="810"/>
      <c r="K118" s="810"/>
      <c r="L118" s="810"/>
      <c r="M118" s="810"/>
      <c r="N118" s="810"/>
      <c r="O118" s="810"/>
      <c r="P118" s="810"/>
      <c r="Q118" s="810"/>
    </row>
    <row r="119" spans="1:17" x14ac:dyDescent="0.25">
      <c r="A119" s="810"/>
      <c r="B119" s="810"/>
      <c r="C119" s="810"/>
      <c r="D119" s="810"/>
      <c r="E119" s="810"/>
      <c r="F119" s="810"/>
      <c r="G119" s="810"/>
      <c r="H119" s="810"/>
      <c r="I119" s="810"/>
      <c r="J119" s="810"/>
      <c r="K119" s="810"/>
      <c r="L119" s="810"/>
      <c r="M119" s="810"/>
      <c r="N119" s="810"/>
      <c r="O119" s="810"/>
      <c r="P119" s="810"/>
      <c r="Q119" s="810"/>
    </row>
    <row r="120" spans="1:17" x14ac:dyDescent="0.25">
      <c r="A120" s="810"/>
      <c r="B120" s="810"/>
      <c r="C120" s="810"/>
      <c r="D120" s="810"/>
      <c r="E120" s="810"/>
      <c r="F120" s="810"/>
      <c r="G120" s="810"/>
      <c r="H120" s="810"/>
      <c r="I120" s="810"/>
      <c r="J120" s="810"/>
      <c r="K120" s="810"/>
      <c r="L120" s="810"/>
      <c r="M120" s="810"/>
      <c r="N120" s="810"/>
      <c r="O120" s="810"/>
      <c r="P120" s="810"/>
      <c r="Q120" s="810"/>
    </row>
    <row r="121" spans="1:17" x14ac:dyDescent="0.25">
      <c r="A121" s="810"/>
      <c r="B121" s="810"/>
      <c r="C121" s="810"/>
      <c r="D121" s="810"/>
      <c r="E121" s="810"/>
      <c r="F121" s="810"/>
      <c r="G121" s="810"/>
      <c r="H121" s="810"/>
      <c r="I121" s="810"/>
      <c r="J121" s="810"/>
      <c r="K121" s="810"/>
      <c r="L121" s="810"/>
      <c r="M121" s="810"/>
      <c r="N121" s="810"/>
      <c r="O121" s="810"/>
      <c r="P121" s="810"/>
      <c r="Q121" s="810"/>
    </row>
    <row r="122" spans="1:17" x14ac:dyDescent="0.25">
      <c r="A122" s="810"/>
      <c r="B122" s="810"/>
      <c r="C122" s="810"/>
      <c r="D122" s="810"/>
      <c r="E122" s="810"/>
      <c r="F122" s="810"/>
      <c r="G122" s="810"/>
      <c r="H122" s="810"/>
      <c r="I122" s="810"/>
      <c r="J122" s="810"/>
      <c r="K122" s="810"/>
      <c r="L122" s="810"/>
      <c r="M122" s="810"/>
      <c r="N122" s="810"/>
      <c r="O122" s="810"/>
      <c r="P122" s="810"/>
      <c r="Q122" s="810"/>
    </row>
    <row r="123" spans="1:17" x14ac:dyDescent="0.25">
      <c r="A123" s="810"/>
      <c r="B123" s="810"/>
      <c r="C123" s="810"/>
      <c r="D123" s="810"/>
      <c r="E123" s="810"/>
      <c r="F123" s="810"/>
      <c r="G123" s="810"/>
      <c r="H123" s="810"/>
      <c r="I123" s="810"/>
      <c r="J123" s="810"/>
      <c r="K123" s="810"/>
      <c r="L123" s="810"/>
      <c r="M123" s="810"/>
      <c r="N123" s="810"/>
      <c r="O123" s="810"/>
      <c r="P123" s="810"/>
      <c r="Q123" s="810"/>
    </row>
    <row r="124" spans="1:17" x14ac:dyDescent="0.25">
      <c r="A124" s="810"/>
      <c r="B124" s="810"/>
      <c r="C124" s="810"/>
      <c r="D124" s="810"/>
      <c r="E124" s="810"/>
      <c r="F124" s="810"/>
      <c r="G124" s="810"/>
      <c r="H124" s="810"/>
      <c r="I124" s="810"/>
      <c r="J124" s="810"/>
      <c r="K124" s="810"/>
      <c r="L124" s="810"/>
      <c r="M124" s="810"/>
      <c r="N124" s="810"/>
      <c r="O124" s="810"/>
      <c r="P124" s="810"/>
      <c r="Q124" s="810"/>
    </row>
    <row r="125" spans="1:17" x14ac:dyDescent="0.25">
      <c r="A125" s="810"/>
      <c r="B125" s="810"/>
      <c r="C125" s="810"/>
      <c r="D125" s="810"/>
      <c r="E125" s="810"/>
      <c r="F125" s="810"/>
      <c r="G125" s="810"/>
      <c r="H125" s="810"/>
      <c r="I125" s="810"/>
      <c r="J125" s="810"/>
      <c r="K125" s="810"/>
      <c r="L125" s="810"/>
      <c r="M125" s="810"/>
      <c r="N125" s="810"/>
      <c r="O125" s="810"/>
      <c r="P125" s="810"/>
      <c r="Q125" s="810"/>
    </row>
    <row r="126" spans="1:17" x14ac:dyDescent="0.25">
      <c r="A126" s="810"/>
      <c r="B126" s="810"/>
      <c r="C126" s="810"/>
      <c r="D126" s="810"/>
      <c r="E126" s="810"/>
      <c r="F126" s="810"/>
      <c r="G126" s="810"/>
      <c r="H126" s="810"/>
      <c r="I126" s="810"/>
      <c r="J126" s="810"/>
      <c r="K126" s="810"/>
      <c r="L126" s="810"/>
      <c r="M126" s="810"/>
      <c r="N126" s="810"/>
      <c r="O126" s="810"/>
      <c r="P126" s="810"/>
      <c r="Q126" s="810"/>
    </row>
    <row r="127" spans="1:17" x14ac:dyDescent="0.25">
      <c r="A127" s="810"/>
      <c r="B127" s="810"/>
      <c r="C127" s="810"/>
      <c r="D127" s="810"/>
      <c r="E127" s="810"/>
      <c r="F127" s="810"/>
      <c r="G127" s="810"/>
      <c r="H127" s="810"/>
      <c r="I127" s="810"/>
      <c r="J127" s="810"/>
      <c r="K127" s="810"/>
      <c r="L127" s="810"/>
      <c r="M127" s="810"/>
      <c r="N127" s="810"/>
      <c r="O127" s="810"/>
      <c r="P127" s="810"/>
      <c r="Q127" s="810"/>
    </row>
    <row r="128" spans="1:17" x14ac:dyDescent="0.25">
      <c r="A128" s="810"/>
      <c r="B128" s="810"/>
      <c r="C128" s="810"/>
      <c r="D128" s="810"/>
      <c r="E128" s="810"/>
      <c r="F128" s="810"/>
      <c r="G128" s="810"/>
      <c r="H128" s="810"/>
      <c r="I128" s="810"/>
      <c r="J128" s="810"/>
      <c r="K128" s="810"/>
      <c r="L128" s="810"/>
      <c r="M128" s="810"/>
      <c r="N128" s="810"/>
      <c r="O128" s="810"/>
      <c r="P128" s="810"/>
      <c r="Q128" s="810"/>
    </row>
    <row r="129" spans="1:17" x14ac:dyDescent="0.25">
      <c r="A129" s="810"/>
      <c r="B129" s="810"/>
      <c r="C129" s="810"/>
      <c r="D129" s="810"/>
      <c r="E129" s="810"/>
      <c r="F129" s="810"/>
      <c r="G129" s="810"/>
      <c r="H129" s="810"/>
      <c r="I129" s="810"/>
      <c r="J129" s="810"/>
      <c r="K129" s="810"/>
      <c r="L129" s="810"/>
      <c r="M129" s="810"/>
      <c r="N129" s="810"/>
      <c r="O129" s="810"/>
      <c r="P129" s="810"/>
      <c r="Q129" s="810"/>
    </row>
    <row r="130" spans="1:17" x14ac:dyDescent="0.25">
      <c r="A130" s="810"/>
      <c r="B130" s="810"/>
      <c r="C130" s="810"/>
      <c r="D130" s="810"/>
      <c r="E130" s="810"/>
      <c r="F130" s="810"/>
      <c r="G130" s="810"/>
      <c r="H130" s="810"/>
      <c r="I130" s="810"/>
      <c r="J130" s="810"/>
      <c r="K130" s="810"/>
      <c r="L130" s="810"/>
      <c r="M130" s="810"/>
      <c r="N130" s="810"/>
      <c r="O130" s="810"/>
      <c r="P130" s="810"/>
      <c r="Q130" s="810"/>
    </row>
    <row r="131" spans="1:17" x14ac:dyDescent="0.25">
      <c r="A131" s="810"/>
      <c r="B131" s="810"/>
      <c r="C131" s="810"/>
      <c r="D131" s="810"/>
      <c r="E131" s="810"/>
      <c r="F131" s="810"/>
      <c r="G131" s="810"/>
      <c r="H131" s="810"/>
      <c r="I131" s="810"/>
      <c r="J131" s="810"/>
      <c r="K131" s="810"/>
      <c r="L131" s="810"/>
      <c r="M131" s="810"/>
      <c r="N131" s="810"/>
      <c r="O131" s="810"/>
      <c r="P131" s="810"/>
      <c r="Q131" s="810"/>
    </row>
    <row r="132" spans="1:17" x14ac:dyDescent="0.25">
      <c r="A132" s="810"/>
      <c r="B132" s="810"/>
      <c r="C132" s="810"/>
      <c r="D132" s="810"/>
      <c r="E132" s="810"/>
      <c r="F132" s="810"/>
      <c r="G132" s="810"/>
      <c r="H132" s="810"/>
      <c r="I132" s="810"/>
      <c r="J132" s="810"/>
      <c r="K132" s="810"/>
      <c r="L132" s="810"/>
      <c r="M132" s="810"/>
      <c r="N132" s="810"/>
      <c r="O132" s="810"/>
      <c r="P132" s="810"/>
      <c r="Q132" s="810"/>
    </row>
    <row r="133" spans="1:17" x14ac:dyDescent="0.25">
      <c r="A133" s="810"/>
      <c r="B133" s="810"/>
      <c r="C133" s="810"/>
      <c r="D133" s="810"/>
      <c r="E133" s="810"/>
      <c r="F133" s="810"/>
      <c r="G133" s="810"/>
      <c r="H133" s="810"/>
      <c r="I133" s="810"/>
      <c r="J133" s="810"/>
      <c r="K133" s="810"/>
      <c r="L133" s="810"/>
      <c r="M133" s="810"/>
      <c r="N133" s="810"/>
      <c r="O133" s="810"/>
      <c r="P133" s="810"/>
      <c r="Q133" s="810"/>
    </row>
    <row r="134" spans="1:17" x14ac:dyDescent="0.25">
      <c r="A134" s="810"/>
      <c r="B134" s="810"/>
      <c r="C134" s="810"/>
      <c r="D134" s="810"/>
      <c r="E134" s="810"/>
      <c r="F134" s="810"/>
      <c r="G134" s="810"/>
      <c r="H134" s="810"/>
      <c r="I134" s="810"/>
      <c r="J134" s="810"/>
      <c r="K134" s="810"/>
      <c r="L134" s="810"/>
      <c r="M134" s="810"/>
      <c r="N134" s="810"/>
      <c r="O134" s="810"/>
      <c r="P134" s="810"/>
      <c r="Q134" s="810"/>
    </row>
    <row r="135" spans="1:17" x14ac:dyDescent="0.25">
      <c r="A135" s="810"/>
      <c r="B135" s="810"/>
      <c r="C135" s="810"/>
      <c r="D135" s="810"/>
      <c r="E135" s="810"/>
      <c r="F135" s="810"/>
      <c r="G135" s="810"/>
      <c r="H135" s="810"/>
      <c r="I135" s="810"/>
      <c r="J135" s="810"/>
      <c r="K135" s="810"/>
      <c r="L135" s="810"/>
      <c r="M135" s="810"/>
      <c r="N135" s="810"/>
      <c r="O135" s="810"/>
      <c r="P135" s="810"/>
      <c r="Q135" s="810"/>
    </row>
    <row r="136" spans="1:17" x14ac:dyDescent="0.25">
      <c r="A136" s="810"/>
      <c r="B136" s="810"/>
      <c r="C136" s="810"/>
      <c r="D136" s="810"/>
      <c r="E136" s="810"/>
      <c r="F136" s="810"/>
      <c r="G136" s="810"/>
      <c r="H136" s="810"/>
      <c r="I136" s="810"/>
      <c r="J136" s="810"/>
      <c r="K136" s="810"/>
      <c r="L136" s="810"/>
      <c r="M136" s="810"/>
      <c r="N136" s="810"/>
      <c r="O136" s="810"/>
      <c r="P136" s="810"/>
      <c r="Q136" s="810"/>
    </row>
    <row r="137" spans="1:17" x14ac:dyDescent="0.25">
      <c r="A137" s="810"/>
      <c r="B137" s="810"/>
      <c r="C137" s="810"/>
      <c r="D137" s="810"/>
      <c r="E137" s="810"/>
      <c r="F137" s="810"/>
      <c r="G137" s="810"/>
      <c r="H137" s="810"/>
      <c r="I137" s="810"/>
      <c r="J137" s="810"/>
      <c r="K137" s="810"/>
      <c r="L137" s="810"/>
      <c r="M137" s="810"/>
      <c r="N137" s="810"/>
      <c r="O137" s="810"/>
      <c r="P137" s="810"/>
      <c r="Q137" s="810"/>
    </row>
    <row r="138" spans="1:17" x14ac:dyDescent="0.25">
      <c r="A138" s="810"/>
      <c r="B138" s="810"/>
      <c r="C138" s="810"/>
      <c r="D138" s="810"/>
      <c r="E138" s="810"/>
      <c r="F138" s="810"/>
      <c r="G138" s="810"/>
      <c r="H138" s="810"/>
      <c r="I138" s="810"/>
      <c r="J138" s="810"/>
      <c r="K138" s="810"/>
      <c r="L138" s="810"/>
      <c r="M138" s="810"/>
      <c r="N138" s="810"/>
      <c r="O138" s="810"/>
      <c r="P138" s="810"/>
      <c r="Q138" s="810"/>
    </row>
    <row r="139" spans="1:17" x14ac:dyDescent="0.25">
      <c r="A139" s="810"/>
      <c r="B139" s="810"/>
      <c r="C139" s="810"/>
      <c r="D139" s="810"/>
      <c r="E139" s="810"/>
      <c r="F139" s="810"/>
      <c r="G139" s="810"/>
      <c r="H139" s="810"/>
      <c r="I139" s="810"/>
      <c r="J139" s="810"/>
      <c r="K139" s="810"/>
      <c r="L139" s="810"/>
      <c r="M139" s="810"/>
      <c r="N139" s="810"/>
      <c r="O139" s="810"/>
      <c r="P139" s="810"/>
      <c r="Q139" s="810"/>
    </row>
    <row r="140" spans="1:17" x14ac:dyDescent="0.25">
      <c r="A140" s="810"/>
      <c r="B140" s="810"/>
      <c r="C140" s="810"/>
      <c r="D140" s="810"/>
      <c r="E140" s="810"/>
      <c r="F140" s="810"/>
      <c r="G140" s="810"/>
      <c r="H140" s="810"/>
      <c r="I140" s="810"/>
      <c r="J140" s="810"/>
      <c r="K140" s="810"/>
      <c r="L140" s="810"/>
      <c r="M140" s="810"/>
      <c r="N140" s="810"/>
      <c r="O140" s="810"/>
      <c r="P140" s="810"/>
      <c r="Q140" s="810"/>
    </row>
    <row r="141" spans="1:17" x14ac:dyDescent="0.25">
      <c r="A141" s="810"/>
      <c r="B141" s="810"/>
      <c r="C141" s="810"/>
      <c r="D141" s="810"/>
      <c r="E141" s="810"/>
      <c r="F141" s="810"/>
      <c r="G141" s="810"/>
      <c r="H141" s="810"/>
      <c r="I141" s="810"/>
      <c r="J141" s="810"/>
      <c r="K141" s="810"/>
      <c r="L141" s="810"/>
      <c r="M141" s="810"/>
      <c r="N141" s="810"/>
      <c r="O141" s="810"/>
      <c r="P141" s="810"/>
      <c r="Q141" s="810"/>
    </row>
    <row r="142" spans="1:17" x14ac:dyDescent="0.25">
      <c r="A142" s="810"/>
      <c r="B142" s="810"/>
      <c r="C142" s="810"/>
      <c r="D142" s="810"/>
      <c r="E142" s="810"/>
      <c r="F142" s="810"/>
      <c r="G142" s="810"/>
      <c r="H142" s="810"/>
      <c r="I142" s="810"/>
      <c r="J142" s="810"/>
      <c r="K142" s="810"/>
      <c r="L142" s="810"/>
      <c r="M142" s="810"/>
      <c r="N142" s="810"/>
      <c r="O142" s="810"/>
      <c r="P142" s="810"/>
      <c r="Q142" s="810"/>
    </row>
    <row r="143" spans="1:17" x14ac:dyDescent="0.25">
      <c r="A143" s="810"/>
      <c r="B143" s="810"/>
      <c r="C143" s="810"/>
      <c r="D143" s="810"/>
      <c r="E143" s="810"/>
      <c r="F143" s="810"/>
      <c r="G143" s="810"/>
      <c r="H143" s="810"/>
      <c r="I143" s="810"/>
      <c r="J143" s="810"/>
      <c r="K143" s="810"/>
      <c r="L143" s="810"/>
      <c r="M143" s="810"/>
      <c r="N143" s="810"/>
      <c r="O143" s="810"/>
      <c r="P143" s="810"/>
      <c r="Q143" s="810"/>
    </row>
    <row r="144" spans="1:17" x14ac:dyDescent="0.25">
      <c r="A144" s="810"/>
      <c r="B144" s="810"/>
      <c r="C144" s="810"/>
      <c r="D144" s="810"/>
      <c r="E144" s="810"/>
      <c r="F144" s="810"/>
      <c r="G144" s="810"/>
      <c r="H144" s="810"/>
      <c r="I144" s="810"/>
      <c r="J144" s="810"/>
      <c r="K144" s="810"/>
      <c r="L144" s="810"/>
      <c r="M144" s="810"/>
      <c r="N144" s="810"/>
      <c r="O144" s="810"/>
      <c r="P144" s="810"/>
      <c r="Q144" s="810"/>
    </row>
    <row r="145" spans="1:17" x14ac:dyDescent="0.25">
      <c r="A145" s="810"/>
      <c r="B145" s="810"/>
      <c r="C145" s="810"/>
      <c r="D145" s="810"/>
      <c r="E145" s="810"/>
      <c r="F145" s="810"/>
      <c r="G145" s="810"/>
      <c r="H145" s="810"/>
      <c r="I145" s="810"/>
      <c r="J145" s="810"/>
      <c r="K145" s="810"/>
      <c r="L145" s="810"/>
      <c r="M145" s="810"/>
      <c r="N145" s="810"/>
      <c r="O145" s="810"/>
      <c r="P145" s="810"/>
      <c r="Q145" s="810"/>
    </row>
    <row r="146" spans="1:17" x14ac:dyDescent="0.25">
      <c r="A146" s="810"/>
      <c r="B146" s="810"/>
      <c r="C146" s="810"/>
      <c r="D146" s="810"/>
      <c r="E146" s="810"/>
      <c r="F146" s="810"/>
      <c r="G146" s="810"/>
      <c r="H146" s="810"/>
      <c r="I146" s="810"/>
      <c r="J146" s="810"/>
      <c r="K146" s="810"/>
      <c r="L146" s="810"/>
      <c r="M146" s="810"/>
      <c r="N146" s="810"/>
      <c r="O146" s="810"/>
      <c r="P146" s="810"/>
      <c r="Q146" s="810"/>
    </row>
    <row r="147" spans="1:17" x14ac:dyDescent="0.25">
      <c r="A147" s="810"/>
      <c r="B147" s="810"/>
      <c r="C147" s="810"/>
      <c r="D147" s="810"/>
      <c r="E147" s="810"/>
      <c r="F147" s="810"/>
      <c r="G147" s="810"/>
      <c r="H147" s="810"/>
      <c r="I147" s="810"/>
      <c r="J147" s="810"/>
      <c r="K147" s="810"/>
      <c r="L147" s="810"/>
      <c r="M147" s="810"/>
      <c r="N147" s="810"/>
      <c r="O147" s="810"/>
      <c r="P147" s="810"/>
      <c r="Q147" s="810"/>
    </row>
    <row r="148" spans="1:17" x14ac:dyDescent="0.25">
      <c r="A148" s="810"/>
      <c r="B148" s="810"/>
      <c r="C148" s="810"/>
      <c r="D148" s="810"/>
      <c r="E148" s="810"/>
      <c r="F148" s="810"/>
      <c r="G148" s="810"/>
      <c r="H148" s="810"/>
      <c r="I148" s="810"/>
      <c r="J148" s="810"/>
      <c r="K148" s="810"/>
      <c r="L148" s="810"/>
      <c r="M148" s="810"/>
      <c r="N148" s="810"/>
      <c r="O148" s="810"/>
      <c r="P148" s="810"/>
      <c r="Q148" s="810"/>
    </row>
    <row r="149" spans="1:17" x14ac:dyDescent="0.25">
      <c r="A149" s="810"/>
      <c r="B149" s="810"/>
      <c r="C149" s="810"/>
      <c r="D149" s="810"/>
      <c r="E149" s="810"/>
      <c r="F149" s="810"/>
      <c r="G149" s="810"/>
      <c r="H149" s="810"/>
      <c r="I149" s="810"/>
      <c r="J149" s="810"/>
      <c r="K149" s="810"/>
      <c r="L149" s="810"/>
      <c r="M149" s="810"/>
      <c r="N149" s="810"/>
      <c r="O149" s="810"/>
      <c r="P149" s="810"/>
      <c r="Q149" s="810"/>
    </row>
    <row r="150" spans="1:17" x14ac:dyDescent="0.25">
      <c r="A150" s="810"/>
      <c r="B150" s="810"/>
      <c r="C150" s="810"/>
      <c r="D150" s="810"/>
      <c r="E150" s="810"/>
      <c r="F150" s="810"/>
      <c r="G150" s="810"/>
      <c r="H150" s="810"/>
      <c r="I150" s="810"/>
      <c r="J150" s="810"/>
      <c r="K150" s="810"/>
      <c r="L150" s="810"/>
      <c r="M150" s="810"/>
      <c r="N150" s="810"/>
      <c r="O150" s="810"/>
      <c r="P150" s="810"/>
      <c r="Q150" s="810"/>
    </row>
    <row r="151" spans="1:17" x14ac:dyDescent="0.25">
      <c r="A151" s="810"/>
      <c r="B151" s="810"/>
      <c r="C151" s="810"/>
      <c r="D151" s="810"/>
      <c r="E151" s="810"/>
      <c r="F151" s="810"/>
      <c r="G151" s="810"/>
      <c r="H151" s="810"/>
      <c r="I151" s="810"/>
      <c r="J151" s="810"/>
      <c r="K151" s="810"/>
      <c r="L151" s="810"/>
      <c r="M151" s="810"/>
      <c r="N151" s="810"/>
      <c r="O151" s="810"/>
      <c r="P151" s="810"/>
      <c r="Q151" s="810"/>
    </row>
    <row r="152" spans="1:17" x14ac:dyDescent="0.25">
      <c r="A152" s="810"/>
      <c r="B152" s="810"/>
      <c r="C152" s="810"/>
      <c r="D152" s="810"/>
      <c r="E152" s="810"/>
      <c r="F152" s="810"/>
      <c r="G152" s="810"/>
      <c r="H152" s="810"/>
      <c r="I152" s="810"/>
      <c r="J152" s="810"/>
      <c r="K152" s="810"/>
      <c r="L152" s="810"/>
      <c r="M152" s="810"/>
      <c r="N152" s="810"/>
      <c r="O152" s="810"/>
      <c r="P152" s="810"/>
      <c r="Q152" s="810"/>
    </row>
    <row r="153" spans="1:17" x14ac:dyDescent="0.25">
      <c r="A153" s="810"/>
      <c r="B153" s="810"/>
      <c r="C153" s="810"/>
      <c r="D153" s="810"/>
      <c r="E153" s="810"/>
      <c r="F153" s="810"/>
      <c r="G153" s="810"/>
      <c r="H153" s="810"/>
      <c r="I153" s="810"/>
      <c r="J153" s="810"/>
      <c r="K153" s="810"/>
      <c r="L153" s="810"/>
      <c r="M153" s="810"/>
      <c r="N153" s="810"/>
      <c r="O153" s="810"/>
      <c r="P153" s="810"/>
      <c r="Q153" s="810"/>
    </row>
    <row r="154" spans="1:17" x14ac:dyDescent="0.25">
      <c r="A154" s="810"/>
      <c r="B154" s="810"/>
      <c r="C154" s="810"/>
      <c r="D154" s="810"/>
      <c r="E154" s="810"/>
      <c r="F154" s="810"/>
      <c r="G154" s="810"/>
      <c r="H154" s="810"/>
      <c r="I154" s="810"/>
      <c r="J154" s="810"/>
      <c r="K154" s="810"/>
      <c r="L154" s="810"/>
      <c r="M154" s="810"/>
      <c r="N154" s="810"/>
      <c r="O154" s="810"/>
      <c r="P154" s="810"/>
      <c r="Q154" s="810"/>
    </row>
    <row r="155" spans="1:17" x14ac:dyDescent="0.25">
      <c r="A155" s="810"/>
      <c r="B155" s="810"/>
      <c r="C155" s="810"/>
      <c r="D155" s="810"/>
      <c r="E155" s="810"/>
      <c r="F155" s="810"/>
      <c r="G155" s="810"/>
      <c r="H155" s="810"/>
      <c r="I155" s="810"/>
      <c r="J155" s="810"/>
      <c r="K155" s="810"/>
      <c r="L155" s="810"/>
      <c r="M155" s="810"/>
      <c r="N155" s="810"/>
      <c r="O155" s="810"/>
      <c r="P155" s="810"/>
      <c r="Q155" s="810"/>
    </row>
    <row r="156" spans="1:17" x14ac:dyDescent="0.25">
      <c r="A156" s="810"/>
      <c r="B156" s="810"/>
      <c r="C156" s="810"/>
      <c r="D156" s="810"/>
      <c r="E156" s="810"/>
      <c r="F156" s="810"/>
      <c r="G156" s="810"/>
      <c r="H156" s="810"/>
      <c r="I156" s="810"/>
      <c r="J156" s="810"/>
      <c r="K156" s="810"/>
      <c r="L156" s="810"/>
      <c r="M156" s="810"/>
      <c r="N156" s="810"/>
      <c r="O156" s="810"/>
      <c r="P156" s="810"/>
      <c r="Q156" s="810"/>
    </row>
    <row r="157" spans="1:17" x14ac:dyDescent="0.25">
      <c r="A157" s="810"/>
      <c r="B157" s="810"/>
      <c r="C157" s="810"/>
      <c r="D157" s="810"/>
      <c r="E157" s="810"/>
      <c r="F157" s="810"/>
      <c r="G157" s="810"/>
      <c r="H157" s="810"/>
      <c r="I157" s="810"/>
      <c r="J157" s="810"/>
      <c r="K157" s="810"/>
      <c r="L157" s="810"/>
      <c r="M157" s="810"/>
      <c r="N157" s="810"/>
      <c r="O157" s="810"/>
      <c r="P157" s="810"/>
      <c r="Q157" s="810"/>
    </row>
    <row r="158" spans="1:17" x14ac:dyDescent="0.25">
      <c r="A158" s="810"/>
      <c r="B158" s="810"/>
      <c r="C158" s="810"/>
      <c r="D158" s="810"/>
      <c r="E158" s="810"/>
      <c r="F158" s="810"/>
      <c r="G158" s="810"/>
      <c r="H158" s="810"/>
      <c r="I158" s="810"/>
      <c r="J158" s="810"/>
      <c r="K158" s="810"/>
      <c r="L158" s="810"/>
      <c r="M158" s="810"/>
      <c r="N158" s="810"/>
      <c r="O158" s="810"/>
      <c r="P158" s="810"/>
      <c r="Q158" s="810"/>
    </row>
    <row r="159" spans="1:17" x14ac:dyDescent="0.25">
      <c r="A159" s="810"/>
      <c r="B159" s="810"/>
      <c r="C159" s="810"/>
      <c r="D159" s="810"/>
      <c r="E159" s="810"/>
      <c r="F159" s="810"/>
      <c r="G159" s="810"/>
      <c r="H159" s="810"/>
      <c r="I159" s="810"/>
      <c r="J159" s="810"/>
      <c r="K159" s="810"/>
      <c r="L159" s="810"/>
      <c r="M159" s="810"/>
      <c r="N159" s="810"/>
      <c r="O159" s="810"/>
      <c r="P159" s="810"/>
      <c r="Q159" s="810"/>
    </row>
    <row r="160" spans="1:17" x14ac:dyDescent="0.25">
      <c r="A160" s="810"/>
      <c r="B160" s="810"/>
      <c r="C160" s="810"/>
      <c r="D160" s="810"/>
      <c r="E160" s="810"/>
      <c r="F160" s="810"/>
      <c r="G160" s="810"/>
      <c r="H160" s="810"/>
      <c r="I160" s="810"/>
      <c r="J160" s="810"/>
      <c r="K160" s="810"/>
      <c r="L160" s="810"/>
      <c r="M160" s="810"/>
      <c r="N160" s="810"/>
      <c r="O160" s="810"/>
      <c r="P160" s="810"/>
      <c r="Q160" s="810"/>
    </row>
    <row r="161" spans="1:17" x14ac:dyDescent="0.25">
      <c r="A161" s="810"/>
      <c r="B161" s="810"/>
      <c r="C161" s="810"/>
      <c r="D161" s="810"/>
      <c r="E161" s="810"/>
      <c r="F161" s="810"/>
      <c r="G161" s="810"/>
      <c r="H161" s="810"/>
      <c r="I161" s="810"/>
      <c r="J161" s="810"/>
      <c r="K161" s="810"/>
      <c r="L161" s="810"/>
      <c r="M161" s="810"/>
      <c r="N161" s="810"/>
      <c r="O161" s="810"/>
      <c r="P161" s="810"/>
      <c r="Q161" s="810"/>
    </row>
    <row r="162" spans="1:17" x14ac:dyDescent="0.25">
      <c r="A162" s="810"/>
      <c r="B162" s="810"/>
      <c r="C162" s="810"/>
      <c r="D162" s="810"/>
      <c r="E162" s="810"/>
      <c r="F162" s="810"/>
      <c r="G162" s="810"/>
      <c r="H162" s="810"/>
      <c r="I162" s="810"/>
      <c r="J162" s="810"/>
      <c r="K162" s="810"/>
      <c r="L162" s="810"/>
      <c r="M162" s="810"/>
      <c r="N162" s="810"/>
      <c r="O162" s="810"/>
      <c r="P162" s="810"/>
      <c r="Q162" s="810"/>
    </row>
    <row r="163" spans="1:17" x14ac:dyDescent="0.25">
      <c r="A163" s="810"/>
      <c r="B163" s="810"/>
      <c r="C163" s="810"/>
      <c r="D163" s="810"/>
      <c r="E163" s="810"/>
      <c r="F163" s="810"/>
      <c r="G163" s="810"/>
      <c r="H163" s="810"/>
      <c r="I163" s="810"/>
      <c r="J163" s="810"/>
      <c r="K163" s="810"/>
      <c r="L163" s="810"/>
      <c r="M163" s="810"/>
      <c r="N163" s="810"/>
      <c r="O163" s="810"/>
      <c r="P163" s="810"/>
      <c r="Q163" s="810"/>
    </row>
    <row r="164" spans="1:17" x14ac:dyDescent="0.25">
      <c r="A164" s="810"/>
      <c r="B164" s="810"/>
      <c r="C164" s="810"/>
      <c r="D164" s="810"/>
      <c r="E164" s="810"/>
      <c r="F164" s="810"/>
      <c r="G164" s="810"/>
      <c r="H164" s="810"/>
      <c r="I164" s="810"/>
      <c r="J164" s="810"/>
      <c r="K164" s="810"/>
      <c r="L164" s="810"/>
      <c r="M164" s="810"/>
      <c r="N164" s="810"/>
      <c r="O164" s="810"/>
      <c r="P164" s="810"/>
      <c r="Q164" s="810"/>
    </row>
    <row r="165" spans="1:17" x14ac:dyDescent="0.25">
      <c r="A165" s="810"/>
      <c r="B165" s="810"/>
      <c r="C165" s="810"/>
      <c r="D165" s="810"/>
      <c r="E165" s="810"/>
      <c r="F165" s="810"/>
      <c r="G165" s="810"/>
      <c r="H165" s="810"/>
      <c r="I165" s="810"/>
      <c r="J165" s="810"/>
      <c r="K165" s="810"/>
      <c r="L165" s="810"/>
      <c r="M165" s="810"/>
      <c r="N165" s="810"/>
      <c r="O165" s="810"/>
      <c r="P165" s="810"/>
      <c r="Q165" s="810"/>
    </row>
    <row r="166" spans="1:17" x14ac:dyDescent="0.25">
      <c r="A166" s="810"/>
      <c r="B166" s="810"/>
      <c r="C166" s="810"/>
      <c r="D166" s="810"/>
      <c r="E166" s="810"/>
      <c r="F166" s="810"/>
      <c r="G166" s="810"/>
      <c r="H166" s="810"/>
      <c r="I166" s="810"/>
      <c r="J166" s="810"/>
      <c r="K166" s="810"/>
      <c r="L166" s="810"/>
      <c r="M166" s="810"/>
      <c r="N166" s="810"/>
      <c r="O166" s="810"/>
      <c r="P166" s="810"/>
      <c r="Q166" s="810"/>
    </row>
    <row r="167" spans="1:17" x14ac:dyDescent="0.25">
      <c r="A167" s="810"/>
      <c r="B167" s="810"/>
      <c r="C167" s="810"/>
      <c r="D167" s="810"/>
      <c r="E167" s="810"/>
      <c r="F167" s="810"/>
      <c r="G167" s="810"/>
      <c r="H167" s="810"/>
      <c r="I167" s="810"/>
      <c r="J167" s="810"/>
      <c r="K167" s="810"/>
      <c r="L167" s="810"/>
      <c r="M167" s="810"/>
      <c r="N167" s="810"/>
      <c r="O167" s="810"/>
      <c r="P167" s="810"/>
      <c r="Q167" s="810"/>
    </row>
    <row r="168" spans="1:17" x14ac:dyDescent="0.25">
      <c r="A168" s="810"/>
      <c r="B168" s="810"/>
      <c r="C168" s="810"/>
      <c r="D168" s="810"/>
      <c r="E168" s="810"/>
      <c r="F168" s="810"/>
      <c r="G168" s="810"/>
      <c r="H168" s="810"/>
      <c r="I168" s="810"/>
      <c r="J168" s="810"/>
      <c r="K168" s="810"/>
      <c r="L168" s="810"/>
      <c r="M168" s="810"/>
      <c r="N168" s="810"/>
      <c r="O168" s="810"/>
      <c r="P168" s="810"/>
      <c r="Q168" s="810"/>
    </row>
    <row r="169" spans="1:17" x14ac:dyDescent="0.25">
      <c r="A169" s="810"/>
      <c r="B169" s="810"/>
      <c r="C169" s="810"/>
      <c r="D169" s="810"/>
      <c r="E169" s="810"/>
      <c r="F169" s="810"/>
      <c r="G169" s="810"/>
      <c r="H169" s="810"/>
      <c r="I169" s="810"/>
      <c r="J169" s="810"/>
      <c r="K169" s="810"/>
      <c r="L169" s="810"/>
      <c r="M169" s="810"/>
      <c r="N169" s="810"/>
      <c r="O169" s="810"/>
      <c r="P169" s="810"/>
      <c r="Q169" s="810"/>
    </row>
    <row r="170" spans="1:17" x14ac:dyDescent="0.25">
      <c r="A170" s="810"/>
      <c r="B170" s="810"/>
      <c r="C170" s="810"/>
      <c r="D170" s="810"/>
      <c r="E170" s="810"/>
      <c r="F170" s="810"/>
      <c r="G170" s="810"/>
      <c r="H170" s="810"/>
      <c r="I170" s="810"/>
      <c r="J170" s="810"/>
      <c r="K170" s="810"/>
      <c r="L170" s="810"/>
      <c r="M170" s="810"/>
      <c r="N170" s="810"/>
      <c r="O170" s="810"/>
      <c r="P170" s="810"/>
      <c r="Q170" s="810"/>
    </row>
    <row r="171" spans="1:17" x14ac:dyDescent="0.25">
      <c r="A171" s="810"/>
      <c r="B171" s="810"/>
      <c r="C171" s="810"/>
      <c r="D171" s="810"/>
      <c r="E171" s="810"/>
      <c r="F171" s="810"/>
      <c r="G171" s="810"/>
      <c r="H171" s="810"/>
      <c r="I171" s="810"/>
      <c r="J171" s="810"/>
      <c r="K171" s="810"/>
      <c r="L171" s="810"/>
      <c r="M171" s="810"/>
      <c r="N171" s="810"/>
      <c r="O171" s="810"/>
      <c r="P171" s="810"/>
      <c r="Q171" s="810"/>
    </row>
    <row r="172" spans="1:17" x14ac:dyDescent="0.25">
      <c r="A172" s="810"/>
      <c r="B172" s="810"/>
      <c r="C172" s="810"/>
      <c r="D172" s="810"/>
      <c r="E172" s="810"/>
      <c r="F172" s="810"/>
      <c r="G172" s="810"/>
      <c r="H172" s="810"/>
      <c r="I172" s="810"/>
      <c r="J172" s="810"/>
      <c r="K172" s="810"/>
      <c r="L172" s="810"/>
      <c r="M172" s="810"/>
      <c r="N172" s="810"/>
      <c r="O172" s="810"/>
      <c r="P172" s="810"/>
      <c r="Q172" s="810"/>
    </row>
    <row r="173" spans="1:17" x14ac:dyDescent="0.25">
      <c r="A173" s="810"/>
      <c r="B173" s="810"/>
      <c r="C173" s="810"/>
      <c r="D173" s="810"/>
      <c r="E173" s="810"/>
      <c r="F173" s="810"/>
      <c r="G173" s="810"/>
      <c r="H173" s="810"/>
      <c r="I173" s="810"/>
      <c r="J173" s="810"/>
      <c r="K173" s="810"/>
      <c r="L173" s="810"/>
      <c r="M173" s="810"/>
      <c r="N173" s="810"/>
      <c r="O173" s="810"/>
      <c r="P173" s="810"/>
      <c r="Q173" s="810"/>
    </row>
    <row r="174" spans="1:17" x14ac:dyDescent="0.25">
      <c r="A174" s="810"/>
      <c r="B174" s="810"/>
      <c r="C174" s="810"/>
      <c r="D174" s="810"/>
      <c r="E174" s="810"/>
      <c r="F174" s="810"/>
      <c r="G174" s="810"/>
      <c r="H174" s="810"/>
      <c r="I174" s="810"/>
      <c r="J174" s="810"/>
      <c r="K174" s="810"/>
      <c r="L174" s="810"/>
      <c r="M174" s="810"/>
      <c r="N174" s="810"/>
      <c r="O174" s="810"/>
      <c r="P174" s="810"/>
      <c r="Q174" s="810"/>
    </row>
    <row r="175" spans="1:17" x14ac:dyDescent="0.25">
      <c r="A175" s="810"/>
      <c r="B175" s="810"/>
      <c r="C175" s="810"/>
      <c r="D175" s="810"/>
      <c r="E175" s="810"/>
      <c r="F175" s="810"/>
      <c r="G175" s="810"/>
      <c r="H175" s="810"/>
      <c r="I175" s="810"/>
      <c r="J175" s="810"/>
      <c r="K175" s="810"/>
      <c r="L175" s="810"/>
      <c r="M175" s="810"/>
      <c r="N175" s="810"/>
      <c r="O175" s="810"/>
      <c r="P175" s="810"/>
      <c r="Q175" s="810"/>
    </row>
    <row r="176" spans="1:17" x14ac:dyDescent="0.25">
      <c r="A176" s="810"/>
      <c r="B176" s="810"/>
      <c r="C176" s="810"/>
      <c r="D176" s="810"/>
      <c r="E176" s="810"/>
      <c r="F176" s="810"/>
      <c r="G176" s="810"/>
      <c r="H176" s="810"/>
      <c r="I176" s="810"/>
      <c r="J176" s="810"/>
      <c r="K176" s="810"/>
      <c r="L176" s="810"/>
      <c r="M176" s="810"/>
      <c r="N176" s="810"/>
      <c r="O176" s="810"/>
      <c r="P176" s="810"/>
      <c r="Q176" s="810"/>
    </row>
    <row r="177" spans="1:17" x14ac:dyDescent="0.25">
      <c r="A177" s="810"/>
      <c r="B177" s="810"/>
      <c r="C177" s="810"/>
      <c r="D177" s="810"/>
      <c r="E177" s="810"/>
      <c r="F177" s="810"/>
      <c r="G177" s="810"/>
      <c r="H177" s="810"/>
      <c r="I177" s="810"/>
      <c r="J177" s="810"/>
      <c r="K177" s="810"/>
      <c r="L177" s="810"/>
      <c r="M177" s="810"/>
      <c r="N177" s="810"/>
      <c r="O177" s="810"/>
      <c r="P177" s="810"/>
      <c r="Q177" s="810"/>
    </row>
    <row r="178" spans="1:17" x14ac:dyDescent="0.25">
      <c r="A178" s="810"/>
      <c r="B178" s="810"/>
      <c r="C178" s="810"/>
      <c r="D178" s="810"/>
      <c r="E178" s="810"/>
      <c r="F178" s="810"/>
      <c r="G178" s="810"/>
      <c r="H178" s="810"/>
      <c r="I178" s="810"/>
      <c r="J178" s="810"/>
      <c r="K178" s="810"/>
      <c r="L178" s="810"/>
      <c r="M178" s="810"/>
      <c r="N178" s="810"/>
      <c r="O178" s="810"/>
      <c r="P178" s="810"/>
      <c r="Q178" s="810"/>
    </row>
    <row r="179" spans="1:17" x14ac:dyDescent="0.25">
      <c r="A179" s="810"/>
      <c r="B179" s="810"/>
      <c r="C179" s="810"/>
      <c r="D179" s="810"/>
      <c r="E179" s="810"/>
      <c r="F179" s="810"/>
      <c r="G179" s="810"/>
      <c r="H179" s="810"/>
      <c r="I179" s="810"/>
      <c r="J179" s="810"/>
      <c r="K179" s="810"/>
      <c r="L179" s="810"/>
      <c r="M179" s="810"/>
      <c r="N179" s="810"/>
      <c r="O179" s="810"/>
      <c r="P179" s="810"/>
      <c r="Q179" s="810"/>
    </row>
    <row r="180" spans="1:17" x14ac:dyDescent="0.25">
      <c r="A180" s="810"/>
      <c r="B180" s="810"/>
      <c r="C180" s="810"/>
      <c r="D180" s="810"/>
      <c r="E180" s="810"/>
      <c r="F180" s="810"/>
      <c r="G180" s="810"/>
      <c r="H180" s="810"/>
      <c r="I180" s="810"/>
      <c r="J180" s="810"/>
      <c r="K180" s="810"/>
      <c r="L180" s="810"/>
      <c r="M180" s="810"/>
      <c r="N180" s="810"/>
      <c r="O180" s="810"/>
      <c r="P180" s="810"/>
      <c r="Q180" s="810"/>
    </row>
    <row r="181" spans="1:17" x14ac:dyDescent="0.25">
      <c r="A181" s="810"/>
      <c r="B181" s="810"/>
      <c r="C181" s="810"/>
      <c r="D181" s="810"/>
      <c r="E181" s="810"/>
      <c r="F181" s="810"/>
      <c r="G181" s="810"/>
      <c r="H181" s="810"/>
      <c r="I181" s="810"/>
      <c r="J181" s="810"/>
      <c r="K181" s="810"/>
      <c r="L181" s="810"/>
      <c r="M181" s="810"/>
      <c r="N181" s="810"/>
      <c r="O181" s="810"/>
      <c r="P181" s="810"/>
      <c r="Q181" s="810"/>
    </row>
    <row r="182" spans="1:17" x14ac:dyDescent="0.25">
      <c r="A182" s="810"/>
      <c r="B182" s="810"/>
      <c r="C182" s="810"/>
      <c r="D182" s="810"/>
      <c r="E182" s="810"/>
      <c r="F182" s="810"/>
      <c r="G182" s="810"/>
      <c r="H182" s="810"/>
      <c r="I182" s="810"/>
      <c r="J182" s="810"/>
      <c r="K182" s="810"/>
      <c r="L182" s="810"/>
      <c r="M182" s="810"/>
      <c r="N182" s="810"/>
      <c r="O182" s="810"/>
      <c r="P182" s="810"/>
      <c r="Q182" s="810"/>
    </row>
    <row r="183" spans="1:17" x14ac:dyDescent="0.25">
      <c r="A183" s="810"/>
      <c r="B183" s="810"/>
      <c r="C183" s="810"/>
      <c r="D183" s="810"/>
      <c r="E183" s="810"/>
      <c r="F183" s="810"/>
      <c r="G183" s="810"/>
      <c r="H183" s="810"/>
      <c r="I183" s="810"/>
      <c r="J183" s="810"/>
      <c r="K183" s="810"/>
      <c r="L183" s="810"/>
      <c r="M183" s="810"/>
      <c r="N183" s="810"/>
      <c r="O183" s="810"/>
      <c r="P183" s="810"/>
      <c r="Q183" s="810"/>
    </row>
    <row r="184" spans="1:17" x14ac:dyDescent="0.25">
      <c r="A184" s="810"/>
      <c r="B184" s="810"/>
      <c r="C184" s="810"/>
      <c r="D184" s="810"/>
      <c r="E184" s="810"/>
      <c r="F184" s="810"/>
      <c r="G184" s="810"/>
      <c r="H184" s="810"/>
      <c r="I184" s="810"/>
      <c r="J184" s="810"/>
      <c r="K184" s="810"/>
      <c r="L184" s="810"/>
      <c r="M184" s="810"/>
      <c r="N184" s="810"/>
      <c r="O184" s="810"/>
      <c r="P184" s="810"/>
      <c r="Q184" s="810"/>
    </row>
    <row r="185" spans="1:17" x14ac:dyDescent="0.25">
      <c r="A185" s="810"/>
      <c r="B185" s="810"/>
      <c r="C185" s="810"/>
      <c r="D185" s="810"/>
      <c r="E185" s="810"/>
      <c r="F185" s="810"/>
      <c r="G185" s="810"/>
      <c r="H185" s="810"/>
      <c r="I185" s="810"/>
      <c r="J185" s="810"/>
      <c r="K185" s="810"/>
      <c r="L185" s="810"/>
      <c r="M185" s="810"/>
      <c r="N185" s="810"/>
      <c r="O185" s="810"/>
      <c r="P185" s="810"/>
      <c r="Q185" s="810"/>
    </row>
    <row r="186" spans="1:17" x14ac:dyDescent="0.25">
      <c r="A186" s="810"/>
      <c r="B186" s="810"/>
      <c r="C186" s="810"/>
      <c r="D186" s="810"/>
      <c r="E186" s="810"/>
      <c r="F186" s="810"/>
      <c r="G186" s="810"/>
      <c r="H186" s="810"/>
      <c r="I186" s="810"/>
      <c r="J186" s="810"/>
      <c r="K186" s="810"/>
      <c r="L186" s="810"/>
      <c r="M186" s="810"/>
      <c r="N186" s="810"/>
      <c r="O186" s="810"/>
      <c r="P186" s="810"/>
      <c r="Q186" s="810"/>
    </row>
    <row r="187" spans="1:17" x14ac:dyDescent="0.25">
      <c r="A187" s="810"/>
      <c r="B187" s="810"/>
      <c r="C187" s="810"/>
      <c r="D187" s="810"/>
      <c r="E187" s="810"/>
      <c r="F187" s="810"/>
      <c r="G187" s="810"/>
      <c r="H187" s="810"/>
      <c r="I187" s="810"/>
      <c r="J187" s="810"/>
      <c r="K187" s="810"/>
      <c r="L187" s="810"/>
      <c r="M187" s="810"/>
      <c r="N187" s="810"/>
      <c r="O187" s="810"/>
      <c r="P187" s="810"/>
      <c r="Q187" s="810"/>
    </row>
    <row r="188" spans="1:17" x14ac:dyDescent="0.25">
      <c r="A188" s="810"/>
      <c r="B188" s="810"/>
      <c r="C188" s="810"/>
      <c r="D188" s="810"/>
      <c r="E188" s="810"/>
      <c r="F188" s="810"/>
      <c r="G188" s="810"/>
      <c r="H188" s="810"/>
      <c r="I188" s="810"/>
      <c r="J188" s="810"/>
      <c r="K188" s="810"/>
      <c r="L188" s="810"/>
      <c r="M188" s="810"/>
      <c r="N188" s="810"/>
      <c r="O188" s="810"/>
      <c r="P188" s="810"/>
      <c r="Q188" s="810"/>
    </row>
    <row r="189" spans="1:17" x14ac:dyDescent="0.25">
      <c r="A189" s="810"/>
      <c r="B189" s="810"/>
      <c r="C189" s="810"/>
      <c r="D189" s="810"/>
      <c r="E189" s="810"/>
      <c r="F189" s="810"/>
      <c r="G189" s="810"/>
      <c r="H189" s="810"/>
      <c r="I189" s="810"/>
      <c r="J189" s="810"/>
      <c r="K189" s="810"/>
      <c r="L189" s="810"/>
      <c r="M189" s="810"/>
      <c r="N189" s="810"/>
      <c r="O189" s="810"/>
      <c r="P189" s="810"/>
      <c r="Q189" s="810"/>
    </row>
    <row r="190" spans="1:17" x14ac:dyDescent="0.25">
      <c r="A190" s="810"/>
      <c r="B190" s="810"/>
      <c r="C190" s="810"/>
      <c r="D190" s="810"/>
      <c r="E190" s="810"/>
      <c r="F190" s="810"/>
      <c r="G190" s="810"/>
      <c r="H190" s="810"/>
      <c r="I190" s="810"/>
      <c r="J190" s="810"/>
      <c r="K190" s="810"/>
      <c r="L190" s="810"/>
      <c r="M190" s="810"/>
      <c r="N190" s="810"/>
      <c r="O190" s="810"/>
      <c r="P190" s="810"/>
      <c r="Q190" s="810"/>
    </row>
    <row r="191" spans="1:17" x14ac:dyDescent="0.25">
      <c r="A191" s="810"/>
      <c r="B191" s="810"/>
      <c r="C191" s="810"/>
      <c r="D191" s="810"/>
      <c r="E191" s="810"/>
      <c r="F191" s="810"/>
      <c r="G191" s="810"/>
      <c r="H191" s="810"/>
      <c r="I191" s="810"/>
      <c r="J191" s="810"/>
      <c r="K191" s="810"/>
      <c r="L191" s="810"/>
      <c r="M191" s="810"/>
      <c r="N191" s="810"/>
      <c r="O191" s="810"/>
      <c r="P191" s="810"/>
      <c r="Q191" s="810"/>
    </row>
    <row r="192" spans="1:17" x14ac:dyDescent="0.25">
      <c r="A192" s="810"/>
      <c r="B192" s="810"/>
      <c r="C192" s="810"/>
      <c r="D192" s="810"/>
      <c r="E192" s="810"/>
      <c r="F192" s="810"/>
      <c r="G192" s="810"/>
      <c r="H192" s="810"/>
      <c r="I192" s="810"/>
      <c r="J192" s="810"/>
      <c r="K192" s="810"/>
      <c r="L192" s="810"/>
      <c r="M192" s="810"/>
      <c r="N192" s="810"/>
      <c r="O192" s="810"/>
      <c r="P192" s="810"/>
      <c r="Q192" s="810"/>
    </row>
    <row r="193" spans="1:17" x14ac:dyDescent="0.25">
      <c r="A193" s="810"/>
      <c r="B193" s="810"/>
      <c r="C193" s="810"/>
      <c r="D193" s="810"/>
      <c r="E193" s="810"/>
      <c r="F193" s="810"/>
      <c r="G193" s="810"/>
      <c r="H193" s="810"/>
      <c r="I193" s="810"/>
      <c r="J193" s="810"/>
      <c r="K193" s="810"/>
      <c r="L193" s="810"/>
      <c r="M193" s="810"/>
      <c r="N193" s="810"/>
      <c r="O193" s="810"/>
      <c r="P193" s="810"/>
      <c r="Q193" s="810"/>
    </row>
    <row r="194" spans="1:17" x14ac:dyDescent="0.25">
      <c r="A194" s="810"/>
      <c r="B194" s="810"/>
      <c r="C194" s="810"/>
      <c r="D194" s="810"/>
      <c r="E194" s="810"/>
      <c r="F194" s="810"/>
      <c r="G194" s="810"/>
      <c r="H194" s="810"/>
      <c r="I194" s="810"/>
      <c r="J194" s="810"/>
      <c r="K194" s="810"/>
      <c r="L194" s="810"/>
      <c r="M194" s="810"/>
      <c r="N194" s="810"/>
      <c r="O194" s="810"/>
      <c r="P194" s="810"/>
      <c r="Q194" s="810"/>
    </row>
    <row r="195" spans="1:17" x14ac:dyDescent="0.25">
      <c r="A195" s="810"/>
      <c r="B195" s="810"/>
      <c r="C195" s="810"/>
      <c r="D195" s="810"/>
      <c r="E195" s="810"/>
      <c r="F195" s="810"/>
      <c r="G195" s="810"/>
      <c r="H195" s="810"/>
      <c r="I195" s="810"/>
      <c r="J195" s="810"/>
      <c r="K195" s="810"/>
      <c r="L195" s="810"/>
      <c r="M195" s="810"/>
      <c r="N195" s="810"/>
      <c r="O195" s="810"/>
      <c r="P195" s="810"/>
      <c r="Q195" s="810"/>
    </row>
    <row r="196" spans="1:17" x14ac:dyDescent="0.25">
      <c r="A196" s="810"/>
      <c r="B196" s="810"/>
      <c r="C196" s="810"/>
      <c r="D196" s="810"/>
      <c r="E196" s="810"/>
      <c r="F196" s="810"/>
      <c r="G196" s="810"/>
      <c r="H196" s="810"/>
      <c r="I196" s="810"/>
      <c r="J196" s="810"/>
      <c r="K196" s="810"/>
      <c r="L196" s="810"/>
      <c r="M196" s="810"/>
      <c r="N196" s="810"/>
      <c r="O196" s="810"/>
      <c r="P196" s="810"/>
      <c r="Q196" s="810"/>
    </row>
    <row r="197" spans="1:17" x14ac:dyDescent="0.25">
      <c r="A197" s="810"/>
      <c r="B197" s="810"/>
      <c r="C197" s="810"/>
      <c r="D197" s="810"/>
      <c r="E197" s="810"/>
      <c r="F197" s="810"/>
      <c r="G197" s="810"/>
      <c r="H197" s="810"/>
      <c r="I197" s="810"/>
      <c r="J197" s="810"/>
      <c r="K197" s="810"/>
      <c r="L197" s="810"/>
      <c r="M197" s="810"/>
      <c r="N197" s="810"/>
      <c r="O197" s="810"/>
      <c r="P197" s="810"/>
      <c r="Q197" s="810"/>
    </row>
    <row r="198" spans="1:17" x14ac:dyDescent="0.25">
      <c r="A198" s="810"/>
      <c r="B198" s="810"/>
      <c r="C198" s="810"/>
      <c r="D198" s="810"/>
      <c r="E198" s="810"/>
      <c r="F198" s="810"/>
      <c r="G198" s="810"/>
      <c r="H198" s="810"/>
      <c r="I198" s="810"/>
      <c r="J198" s="810"/>
      <c r="K198" s="810"/>
      <c r="L198" s="810"/>
      <c r="M198" s="810"/>
      <c r="N198" s="810"/>
      <c r="O198" s="810"/>
      <c r="P198" s="810"/>
      <c r="Q198" s="810"/>
    </row>
    <row r="199" spans="1:17" x14ac:dyDescent="0.25">
      <c r="A199" s="810"/>
      <c r="B199" s="810"/>
      <c r="C199" s="810"/>
      <c r="D199" s="810"/>
      <c r="E199" s="810"/>
      <c r="F199" s="810"/>
      <c r="G199" s="810"/>
      <c r="H199" s="810"/>
      <c r="I199" s="810"/>
      <c r="J199" s="810"/>
      <c r="K199" s="810"/>
      <c r="L199" s="810"/>
      <c r="M199" s="810"/>
      <c r="N199" s="810"/>
      <c r="O199" s="810"/>
      <c r="P199" s="810"/>
      <c r="Q199" s="810"/>
    </row>
    <row r="200" spans="1:17" x14ac:dyDescent="0.25">
      <c r="A200" s="810"/>
      <c r="B200" s="810"/>
      <c r="C200" s="810"/>
      <c r="D200" s="810"/>
      <c r="E200" s="810"/>
      <c r="F200" s="810"/>
      <c r="G200" s="810"/>
      <c r="H200" s="810"/>
      <c r="I200" s="810"/>
      <c r="J200" s="810"/>
      <c r="K200" s="810"/>
      <c r="L200" s="810"/>
      <c r="M200" s="810"/>
      <c r="N200" s="810"/>
      <c r="O200" s="810"/>
      <c r="P200" s="810"/>
      <c r="Q200" s="810"/>
    </row>
  </sheetData>
  <mergeCells count="1">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D7686-59D8-4DAA-BF87-6BCE04F5D8E9}">
  <dimension ref="A1:V71"/>
  <sheetViews>
    <sheetView zoomScaleNormal="100" workbookViewId="0">
      <selection activeCell="A4" sqref="A4"/>
    </sheetView>
  </sheetViews>
  <sheetFormatPr baseColWidth="10" defaultColWidth="8" defaultRowHeight="15.75" x14ac:dyDescent="0.25"/>
  <cols>
    <col min="1" max="1" width="30.875" style="923" customWidth="1"/>
    <col min="2" max="2" width="39.125" style="923" customWidth="1"/>
    <col min="3" max="3" width="50.625" style="923" customWidth="1"/>
    <col min="4" max="4" width="41.625" style="923" customWidth="1"/>
    <col min="5" max="5" width="37" style="923" customWidth="1"/>
    <col min="6" max="6" width="46.875" style="923" customWidth="1"/>
    <col min="7" max="7" width="43.625" style="923" customWidth="1"/>
    <col min="8" max="8" width="23" style="923" customWidth="1"/>
    <col min="9" max="9" width="18" style="923" customWidth="1"/>
    <col min="10" max="15" width="13.75" style="923" customWidth="1"/>
    <col min="16" max="22" width="8" style="923"/>
    <col min="23" max="23" width="29" style="923" customWidth="1"/>
    <col min="24" max="16384" width="8" style="923"/>
  </cols>
  <sheetData>
    <row r="1" spans="1:22" ht="32.1" customHeight="1" x14ac:dyDescent="0.25">
      <c r="A1" s="983"/>
      <c r="B1" s="983"/>
      <c r="C1" s="983" t="s">
        <v>6849</v>
      </c>
      <c r="D1" s="983"/>
      <c r="E1" s="983"/>
      <c r="F1" s="983"/>
      <c r="G1" s="983"/>
      <c r="H1" s="983"/>
      <c r="I1" s="983"/>
      <c r="J1" s="983"/>
      <c r="K1" s="983"/>
      <c r="L1" s="983"/>
      <c r="M1" s="983"/>
      <c r="N1" s="983"/>
      <c r="O1" s="983"/>
      <c r="P1" s="978"/>
      <c r="Q1" s="978"/>
      <c r="R1" s="978"/>
      <c r="S1" s="978"/>
      <c r="T1" s="978"/>
      <c r="U1" s="978"/>
      <c r="V1" s="978"/>
    </row>
    <row r="2" spans="1:22" ht="27.95" customHeight="1" x14ac:dyDescent="0.25">
      <c r="A2" s="982"/>
      <c r="B2" s="982"/>
      <c r="C2" s="982" t="s">
        <v>6848</v>
      </c>
      <c r="D2" s="982"/>
      <c r="E2" s="982"/>
      <c r="F2" s="982"/>
      <c r="G2" s="982"/>
      <c r="H2" s="982"/>
      <c r="I2" s="982"/>
      <c r="J2" s="982"/>
      <c r="K2" s="982"/>
      <c r="L2" s="982"/>
      <c r="M2" s="982"/>
      <c r="N2" s="982"/>
      <c r="O2" s="982"/>
      <c r="P2" s="981"/>
      <c r="Q2" s="981"/>
      <c r="R2" s="981"/>
      <c r="S2" s="981"/>
      <c r="T2" s="981"/>
      <c r="U2" s="981"/>
      <c r="V2" s="981"/>
    </row>
    <row r="3" spans="1:22" ht="35.1" customHeight="1" x14ac:dyDescent="0.25">
      <c r="A3" s="980"/>
      <c r="B3" s="980"/>
      <c r="C3" s="980" t="s">
        <v>6847</v>
      </c>
      <c r="D3" s="980"/>
      <c r="E3" s="980"/>
      <c r="F3" s="980"/>
      <c r="G3" s="980"/>
      <c r="H3" s="980"/>
      <c r="I3" s="980"/>
      <c r="J3" s="980"/>
      <c r="K3" s="980"/>
      <c r="L3" s="980"/>
      <c r="M3" s="980"/>
      <c r="N3" s="980"/>
      <c r="O3" s="980"/>
      <c r="P3" s="979"/>
      <c r="Q3" s="979"/>
      <c r="R3" s="979"/>
      <c r="S3" s="979"/>
      <c r="T3" s="979"/>
      <c r="U3" s="979"/>
      <c r="V3" s="979"/>
    </row>
    <row r="5" spans="1:22" ht="30" customHeight="1" x14ac:dyDescent="0.25">
      <c r="A5" s="929" t="s">
        <v>4863</v>
      </c>
      <c r="B5" s="928"/>
      <c r="C5" s="928"/>
      <c r="D5" s="928"/>
      <c r="E5" s="928"/>
      <c r="F5" s="928"/>
      <c r="G5" s="1230" t="s">
        <v>6846</v>
      </c>
      <c r="H5" s="1230"/>
      <c r="I5" s="1230"/>
      <c r="J5" s="1230"/>
      <c r="K5" s="1230"/>
      <c r="L5" s="1230"/>
      <c r="M5" s="1230"/>
      <c r="N5" s="1230"/>
      <c r="O5" s="1230"/>
      <c r="P5" s="978"/>
      <c r="Q5" s="978"/>
      <c r="R5" s="978"/>
      <c r="S5" s="978"/>
      <c r="T5" s="978"/>
      <c r="U5" s="978"/>
      <c r="V5" s="978"/>
    </row>
    <row r="6" spans="1:22" ht="30" customHeight="1" x14ac:dyDescent="0.25">
      <c r="A6" s="977" t="s">
        <v>18</v>
      </c>
      <c r="B6" s="976" t="s">
        <v>6845</v>
      </c>
      <c r="C6" s="923" t="s">
        <v>6844</v>
      </c>
      <c r="D6" s="924"/>
      <c r="E6" s="924"/>
      <c r="F6" s="924"/>
      <c r="G6" s="975" t="s">
        <v>6828</v>
      </c>
      <c r="H6" s="923" t="s">
        <v>6843</v>
      </c>
      <c r="J6" s="924"/>
      <c r="K6" s="924"/>
      <c r="L6" s="924"/>
      <c r="M6" s="924"/>
      <c r="N6" s="924"/>
      <c r="O6" s="924"/>
    </row>
    <row r="7" spans="1:22" ht="30" customHeight="1" x14ac:dyDescent="0.25">
      <c r="A7" s="977" t="s">
        <v>20</v>
      </c>
      <c r="B7" s="976" t="s">
        <v>6842</v>
      </c>
      <c r="C7" s="923" t="s">
        <v>6841</v>
      </c>
      <c r="D7" s="924"/>
      <c r="E7" s="924"/>
      <c r="F7" s="924"/>
      <c r="G7" s="975" t="s">
        <v>6828</v>
      </c>
      <c r="H7" s="923" t="s">
        <v>6840</v>
      </c>
      <c r="J7" s="924"/>
      <c r="K7" s="924"/>
      <c r="L7" s="924"/>
      <c r="M7" s="924"/>
      <c r="N7" s="924"/>
      <c r="O7" s="924"/>
    </row>
    <row r="8" spans="1:22" ht="30" customHeight="1" x14ac:dyDescent="0.25">
      <c r="A8" s="977" t="s">
        <v>25</v>
      </c>
      <c r="B8" s="976" t="s">
        <v>6839</v>
      </c>
      <c r="C8" s="923" t="s">
        <v>6838</v>
      </c>
      <c r="D8" s="924"/>
      <c r="E8" s="924"/>
      <c r="F8" s="924"/>
      <c r="G8" s="975" t="s">
        <v>6828</v>
      </c>
      <c r="H8" s="923" t="s">
        <v>6837</v>
      </c>
      <c r="J8" s="924"/>
      <c r="K8" s="924"/>
      <c r="L8" s="924"/>
      <c r="M8" s="924"/>
      <c r="N8" s="924"/>
      <c r="O8" s="924"/>
    </row>
    <row r="9" spans="1:22" ht="30" customHeight="1" x14ac:dyDescent="0.25">
      <c r="A9" s="977" t="s">
        <v>28</v>
      </c>
      <c r="B9" s="976" t="s">
        <v>6836</v>
      </c>
      <c r="C9" s="923" t="s">
        <v>6835</v>
      </c>
      <c r="D9" s="924"/>
      <c r="E9" s="924"/>
      <c r="F9" s="924"/>
      <c r="G9" s="975" t="s">
        <v>6828</v>
      </c>
      <c r="H9" s="923" t="s">
        <v>6834</v>
      </c>
      <c r="J9" s="924"/>
      <c r="K9" s="924"/>
      <c r="L9" s="924"/>
      <c r="M9" s="924"/>
      <c r="N9" s="924"/>
      <c r="O9" s="924"/>
    </row>
    <row r="10" spans="1:22" ht="30" customHeight="1" x14ac:dyDescent="0.25">
      <c r="A10" s="977" t="s">
        <v>32</v>
      </c>
      <c r="B10" s="976" t="s">
        <v>6833</v>
      </c>
      <c r="C10" s="923" t="s">
        <v>6832</v>
      </c>
      <c r="D10" s="924"/>
      <c r="E10" s="924"/>
      <c r="F10" s="924"/>
      <c r="G10" s="975" t="s">
        <v>6828</v>
      </c>
      <c r="H10" s="923" t="s">
        <v>6831</v>
      </c>
      <c r="J10" s="924"/>
      <c r="K10" s="924"/>
      <c r="L10" s="924"/>
      <c r="M10" s="924"/>
      <c r="N10" s="924"/>
      <c r="O10" s="924"/>
    </row>
    <row r="11" spans="1:22" ht="30" customHeight="1" x14ac:dyDescent="0.25">
      <c r="A11" s="977" t="s">
        <v>34</v>
      </c>
      <c r="B11" s="976" t="s">
        <v>6830</v>
      </c>
      <c r="C11" s="923" t="s">
        <v>6829</v>
      </c>
      <c r="D11" s="924"/>
      <c r="E11" s="924"/>
      <c r="F11" s="924"/>
      <c r="G11" s="975" t="s">
        <v>6828</v>
      </c>
      <c r="H11" s="923" t="s">
        <v>6827</v>
      </c>
      <c r="J11" s="924"/>
      <c r="K11" s="924"/>
      <c r="L11" s="924"/>
      <c r="M11" s="924"/>
      <c r="N11" s="924"/>
      <c r="O11" s="924"/>
    </row>
    <row r="13" spans="1:22" ht="30" customHeight="1" x14ac:dyDescent="0.25">
      <c r="A13" s="938" t="s">
        <v>6826</v>
      </c>
      <c r="B13" s="938" t="s">
        <v>6825</v>
      </c>
      <c r="C13" s="938" t="s">
        <v>6824</v>
      </c>
      <c r="D13" s="938" t="s">
        <v>6823</v>
      </c>
      <c r="E13" s="938" t="s">
        <v>5258</v>
      </c>
      <c r="F13" s="938" t="s">
        <v>6822</v>
      </c>
      <c r="G13" s="946" t="s">
        <v>6821</v>
      </c>
      <c r="H13" s="946"/>
      <c r="I13" s="946"/>
      <c r="J13" s="946"/>
      <c r="K13" s="946"/>
      <c r="L13" s="946"/>
      <c r="M13" s="946"/>
      <c r="N13" s="946"/>
      <c r="O13" s="926"/>
      <c r="P13" s="926"/>
      <c r="Q13" s="926"/>
      <c r="R13" s="926"/>
      <c r="S13" s="926"/>
      <c r="T13" s="926"/>
      <c r="U13" s="926"/>
      <c r="V13" s="926"/>
    </row>
    <row r="14" spans="1:22" ht="50.1" customHeight="1" x14ac:dyDescent="0.25">
      <c r="A14" s="925" t="s">
        <v>6820</v>
      </c>
      <c r="B14" s="924" t="s">
        <v>6819</v>
      </c>
      <c r="C14" s="924" t="s">
        <v>6818</v>
      </c>
      <c r="D14" s="924" t="s">
        <v>6817</v>
      </c>
      <c r="E14" s="924" t="s">
        <v>6816</v>
      </c>
      <c r="F14" s="924" t="s">
        <v>6815</v>
      </c>
      <c r="G14" s="974" t="s">
        <v>5448</v>
      </c>
      <c r="H14" s="1231" t="s">
        <v>2666</v>
      </c>
      <c r="I14" s="1231"/>
      <c r="J14" s="1231" t="s">
        <v>6814</v>
      </c>
      <c r="K14" s="1231"/>
      <c r="L14" s="1231" t="s">
        <v>53</v>
      </c>
      <c r="M14" s="1231"/>
      <c r="N14" s="1231" t="s">
        <v>2667</v>
      </c>
      <c r="O14" s="1231"/>
    </row>
    <row r="15" spans="1:22" ht="50.1" customHeight="1" x14ac:dyDescent="0.25">
      <c r="A15" s="925" t="s">
        <v>6813</v>
      </c>
      <c r="B15" s="924" t="s">
        <v>6812</v>
      </c>
      <c r="C15" s="924" t="s">
        <v>6811</v>
      </c>
      <c r="D15" s="924" t="s">
        <v>6810</v>
      </c>
      <c r="E15" s="924" t="s">
        <v>6809</v>
      </c>
      <c r="F15" s="924" t="s">
        <v>6808</v>
      </c>
      <c r="G15" s="973" t="s">
        <v>5458</v>
      </c>
      <c r="H15" s="962" t="s">
        <v>6780</v>
      </c>
      <c r="I15" s="961"/>
      <c r="J15" s="954" t="s">
        <v>6807</v>
      </c>
      <c r="K15" s="965"/>
      <c r="L15" s="964" t="s">
        <v>5380</v>
      </c>
      <c r="M15" s="963"/>
      <c r="N15" s="962" t="s">
        <v>5394</v>
      </c>
      <c r="O15" s="961"/>
      <c r="Q15" s="962" t="s">
        <v>6780</v>
      </c>
      <c r="R15" s="961"/>
      <c r="T15" s="972" t="s">
        <v>6806</v>
      </c>
      <c r="U15" s="963"/>
    </row>
    <row r="16" spans="1:22" ht="50.1" customHeight="1" x14ac:dyDescent="0.25">
      <c r="A16" s="925" t="s">
        <v>5560</v>
      </c>
      <c r="B16" s="924" t="s">
        <v>6805</v>
      </c>
      <c r="C16" s="924" t="s">
        <v>6804</v>
      </c>
      <c r="D16" s="924" t="s">
        <v>6803</v>
      </c>
      <c r="E16" s="924" t="s">
        <v>6802</v>
      </c>
      <c r="F16" s="924" t="s">
        <v>6801</v>
      </c>
      <c r="G16" s="925" t="s">
        <v>5463</v>
      </c>
      <c r="H16" s="964" t="s">
        <v>6800</v>
      </c>
      <c r="I16" s="963"/>
      <c r="J16" s="954" t="s">
        <v>5363</v>
      </c>
      <c r="K16" s="965"/>
      <c r="L16" s="959" t="s">
        <v>6799</v>
      </c>
      <c r="M16" s="953"/>
      <c r="N16" s="960" t="s">
        <v>6769</v>
      </c>
      <c r="O16" s="960"/>
      <c r="Q16" s="964" t="s">
        <v>6798</v>
      </c>
      <c r="R16" s="963"/>
      <c r="T16" s="969" t="s">
        <v>6797</v>
      </c>
      <c r="U16" s="956"/>
    </row>
    <row r="17" spans="1:22" ht="50.1" customHeight="1" x14ac:dyDescent="0.25">
      <c r="A17" s="925" t="s">
        <v>6796</v>
      </c>
      <c r="B17" s="924" t="s">
        <v>6795</v>
      </c>
      <c r="C17" s="924" t="s">
        <v>6794</v>
      </c>
      <c r="D17" s="924" t="s">
        <v>6793</v>
      </c>
      <c r="E17" s="924" t="s">
        <v>6792</v>
      </c>
      <c r="F17" s="924" t="s">
        <v>6791</v>
      </c>
      <c r="G17" s="925" t="s">
        <v>5464</v>
      </c>
      <c r="H17" s="962" t="s">
        <v>6790</v>
      </c>
      <c r="I17" s="961"/>
      <c r="J17" s="954" t="s">
        <v>6789</v>
      </c>
      <c r="K17" s="965"/>
      <c r="L17" s="971" t="s">
        <v>6788</v>
      </c>
      <c r="M17" s="970"/>
      <c r="N17" s="964" t="s">
        <v>5474</v>
      </c>
      <c r="O17" s="963"/>
      <c r="Q17" s="971" t="s">
        <v>6788</v>
      </c>
      <c r="R17" s="970"/>
      <c r="T17" s="969" t="s">
        <v>6787</v>
      </c>
      <c r="U17" s="968"/>
    </row>
    <row r="18" spans="1:22" ht="50.1" customHeight="1" x14ac:dyDescent="0.25">
      <c r="A18" s="925" t="s">
        <v>6786</v>
      </c>
      <c r="B18" s="924" t="s">
        <v>6785</v>
      </c>
      <c r="C18" s="924" t="s">
        <v>6784</v>
      </c>
      <c r="D18" s="924" t="s">
        <v>6783</v>
      </c>
      <c r="E18" s="924" t="s">
        <v>6782</v>
      </c>
      <c r="F18" s="924" t="s">
        <v>6781</v>
      </c>
      <c r="G18" s="925" t="s">
        <v>5465</v>
      </c>
      <c r="H18" s="964" t="s">
        <v>6780</v>
      </c>
      <c r="I18" s="963"/>
      <c r="J18" s="967" t="s">
        <v>6779</v>
      </c>
      <c r="K18" s="966"/>
      <c r="L18" s="969" t="s">
        <v>6778</v>
      </c>
      <c r="M18" s="968"/>
      <c r="N18" s="960" t="s">
        <v>6769</v>
      </c>
      <c r="O18" s="960"/>
      <c r="Q18" s="954" t="s">
        <v>6777</v>
      </c>
      <c r="R18" s="965"/>
      <c r="T18" s="959" t="s">
        <v>6776</v>
      </c>
      <c r="U18" s="956"/>
    </row>
    <row r="19" spans="1:22" ht="50.1" customHeight="1" x14ac:dyDescent="0.25">
      <c r="A19" s="925" t="s">
        <v>5363</v>
      </c>
      <c r="B19" s="924" t="s">
        <v>6775</v>
      </c>
      <c r="C19" s="924" t="s">
        <v>6774</v>
      </c>
      <c r="D19" s="924" t="s">
        <v>6773</v>
      </c>
      <c r="E19" s="924" t="s">
        <v>6772</v>
      </c>
      <c r="F19" s="924" t="s">
        <v>6771</v>
      </c>
      <c r="G19" s="925" t="s">
        <v>5466</v>
      </c>
      <c r="H19" s="967" t="s">
        <v>2324</v>
      </c>
      <c r="I19" s="966"/>
      <c r="J19" s="954" t="s">
        <v>6770</v>
      </c>
      <c r="K19" s="965"/>
      <c r="L19" s="964" t="s">
        <v>5380</v>
      </c>
      <c r="M19" s="963"/>
      <c r="N19" s="962" t="s">
        <v>5394</v>
      </c>
      <c r="O19" s="961"/>
      <c r="Q19" s="960" t="s">
        <v>6769</v>
      </c>
      <c r="R19" s="960"/>
      <c r="T19" s="959" t="s">
        <v>6768</v>
      </c>
      <c r="U19" s="953"/>
    </row>
    <row r="20" spans="1:22" ht="50.1" customHeight="1" x14ac:dyDescent="0.25">
      <c r="A20" s="925" t="s">
        <v>6767</v>
      </c>
      <c r="B20" s="924" t="s">
        <v>6766</v>
      </c>
      <c r="C20" s="924" t="s">
        <v>6765</v>
      </c>
      <c r="D20" s="924" t="s">
        <v>6764</v>
      </c>
      <c r="E20" s="924" t="s">
        <v>6763</v>
      </c>
      <c r="F20" s="924" t="s">
        <v>6762</v>
      </c>
      <c r="G20" s="925" t="s">
        <v>5029</v>
      </c>
      <c r="H20" s="949" t="s">
        <v>6761</v>
      </c>
      <c r="I20" s="949"/>
      <c r="J20" s="948"/>
      <c r="K20" s="948"/>
      <c r="L20" s="948"/>
      <c r="M20" s="948"/>
      <c r="N20" s="948"/>
      <c r="O20" s="947"/>
      <c r="Q20" s="958" t="s">
        <v>6760</v>
      </c>
      <c r="R20" s="957"/>
      <c r="T20" s="954" t="s">
        <v>6759</v>
      </c>
      <c r="U20" s="956"/>
    </row>
    <row r="21" spans="1:22" ht="50.1" customHeight="1" x14ac:dyDescent="0.25">
      <c r="A21" s="925" t="s">
        <v>6758</v>
      </c>
      <c r="B21" s="924" t="s">
        <v>6757</v>
      </c>
      <c r="C21" s="924" t="s">
        <v>6756</v>
      </c>
      <c r="D21" s="924" t="s">
        <v>6755</v>
      </c>
      <c r="E21" s="924" t="s">
        <v>6754</v>
      </c>
      <c r="F21" s="924" t="s">
        <v>6753</v>
      </c>
      <c r="G21" s="925" t="s">
        <v>6752</v>
      </c>
      <c r="H21" s="949" t="s">
        <v>6751</v>
      </c>
      <c r="I21" s="949"/>
      <c r="J21" s="948"/>
      <c r="K21" s="948"/>
      <c r="L21" s="948"/>
      <c r="M21" s="948"/>
      <c r="N21" s="948"/>
      <c r="O21" s="947"/>
      <c r="Q21" s="955" t="s">
        <v>6750</v>
      </c>
      <c r="R21" s="955"/>
      <c r="T21" s="954" t="s">
        <v>6749</v>
      </c>
      <c r="U21" s="953"/>
    </row>
    <row r="22" spans="1:22" ht="50.1" customHeight="1" x14ac:dyDescent="0.25">
      <c r="A22" s="925" t="s">
        <v>6748</v>
      </c>
      <c r="B22" s="924" t="s">
        <v>6747</v>
      </c>
      <c r="C22" s="924" t="s">
        <v>6746</v>
      </c>
      <c r="D22" s="924" t="s">
        <v>6745</v>
      </c>
      <c r="E22" s="924" t="s">
        <v>6744</v>
      </c>
      <c r="F22" s="924" t="s">
        <v>6743</v>
      </c>
      <c r="G22" s="925" t="s">
        <v>5025</v>
      </c>
      <c r="H22" s="949" t="s">
        <v>6742</v>
      </c>
      <c r="I22" s="949"/>
      <c r="J22" s="948"/>
      <c r="K22" s="948"/>
      <c r="L22" s="948"/>
      <c r="M22" s="948"/>
      <c r="N22" s="948"/>
      <c r="O22" s="947"/>
      <c r="Q22" s="952" t="s">
        <v>6741</v>
      </c>
      <c r="R22" s="951"/>
      <c r="T22" s="950" t="s">
        <v>6740</v>
      </c>
    </row>
    <row r="23" spans="1:22" ht="50.1" customHeight="1" x14ac:dyDescent="0.25">
      <c r="A23" s="925" t="s">
        <v>6739</v>
      </c>
      <c r="B23" s="924" t="s">
        <v>6738</v>
      </c>
      <c r="C23" s="924" t="s">
        <v>6737</v>
      </c>
      <c r="D23" s="924" t="s">
        <v>6736</v>
      </c>
      <c r="E23" s="924" t="s">
        <v>6735</v>
      </c>
      <c r="F23" s="924" t="s">
        <v>6734</v>
      </c>
      <c r="G23" s="925" t="s">
        <v>6733</v>
      </c>
      <c r="H23" s="949" t="s">
        <v>6732</v>
      </c>
      <c r="I23" s="949"/>
      <c r="J23" s="948"/>
      <c r="K23" s="948"/>
      <c r="L23" s="948"/>
      <c r="M23" s="948"/>
      <c r="N23" s="948"/>
      <c r="O23" s="947"/>
    </row>
    <row r="26" spans="1:22" ht="30" customHeight="1" x14ac:dyDescent="0.25">
      <c r="A26" s="929" t="s">
        <v>5</v>
      </c>
      <c r="B26" s="929" t="s">
        <v>6731</v>
      </c>
      <c r="C26" s="929" t="s">
        <v>6730</v>
      </c>
      <c r="D26" s="929" t="s">
        <v>6729</v>
      </c>
      <c r="E26" s="929" t="s">
        <v>6728</v>
      </c>
      <c r="F26" s="929" t="s">
        <v>6727</v>
      </c>
      <c r="G26" s="929" t="s">
        <v>6726</v>
      </c>
      <c r="H26" s="941" t="s">
        <v>6725</v>
      </c>
      <c r="I26" s="946"/>
      <c r="J26" s="926"/>
      <c r="K26" s="926"/>
      <c r="L26" s="926"/>
      <c r="M26" s="926"/>
      <c r="N26" s="926"/>
      <c r="O26" s="926"/>
      <c r="P26" s="926"/>
      <c r="Q26" s="926"/>
      <c r="R26" s="926"/>
      <c r="S26" s="926"/>
      <c r="T26" s="926"/>
      <c r="U26" s="926"/>
      <c r="V26" s="926"/>
    </row>
    <row r="27" spans="1:22" ht="50.1" customHeight="1" x14ac:dyDescent="0.25">
      <c r="A27" s="925" t="s">
        <v>798</v>
      </c>
      <c r="B27" s="924" t="s">
        <v>6724</v>
      </c>
      <c r="C27" s="924" t="s">
        <v>6723</v>
      </c>
      <c r="D27" s="924" t="s">
        <v>6722</v>
      </c>
      <c r="E27" s="924" t="s">
        <v>6721</v>
      </c>
      <c r="F27" s="924" t="s">
        <v>6720</v>
      </c>
      <c r="G27" s="924" t="s">
        <v>6719</v>
      </c>
      <c r="H27" s="925" t="s">
        <v>798</v>
      </c>
      <c r="I27" s="945" t="s">
        <v>6718</v>
      </c>
      <c r="K27" s="945"/>
      <c r="L27" s="924"/>
      <c r="M27" s="924"/>
      <c r="N27" s="924"/>
      <c r="O27" s="924"/>
    </row>
    <row r="28" spans="1:22" ht="50.1" customHeight="1" x14ac:dyDescent="0.25">
      <c r="A28" s="925" t="s">
        <v>6717</v>
      </c>
      <c r="B28" s="924" t="s">
        <v>6716</v>
      </c>
      <c r="C28" s="924" t="s">
        <v>6715</v>
      </c>
      <c r="D28" s="924" t="s">
        <v>6714</v>
      </c>
      <c r="E28" s="924" t="s">
        <v>6713</v>
      </c>
      <c r="F28" s="924" t="s">
        <v>6712</v>
      </c>
      <c r="G28" s="924" t="s">
        <v>6711</v>
      </c>
      <c r="H28" s="925" t="s">
        <v>836</v>
      </c>
      <c r="I28" s="945" t="s">
        <v>6710</v>
      </c>
      <c r="K28" s="945"/>
      <c r="L28" s="924"/>
      <c r="M28" s="924"/>
      <c r="N28" s="924"/>
      <c r="O28" s="924"/>
    </row>
    <row r="29" spans="1:22" ht="50.1" customHeight="1" x14ac:dyDescent="0.25">
      <c r="A29" s="925" t="s">
        <v>153</v>
      </c>
      <c r="B29" s="924" t="s">
        <v>6709</v>
      </c>
      <c r="C29" s="924" t="s">
        <v>6708</v>
      </c>
      <c r="D29" s="924" t="s">
        <v>6707</v>
      </c>
      <c r="E29" s="924" t="s">
        <v>6706</v>
      </c>
      <c r="F29" s="924" t="s">
        <v>6705</v>
      </c>
      <c r="G29" s="924" t="s">
        <v>6704</v>
      </c>
      <c r="H29" s="925" t="s">
        <v>324</v>
      </c>
      <c r="I29" s="945" t="s">
        <v>6703</v>
      </c>
      <c r="K29" s="945"/>
      <c r="L29" s="924"/>
      <c r="M29" s="924"/>
      <c r="N29" s="924"/>
      <c r="O29" s="924"/>
    </row>
    <row r="30" spans="1:22" ht="50.1" customHeight="1" x14ac:dyDescent="0.25">
      <c r="A30" s="925" t="s">
        <v>739</v>
      </c>
      <c r="B30" s="924" t="s">
        <v>6702</v>
      </c>
      <c r="C30" s="924" t="s">
        <v>6701</v>
      </c>
      <c r="D30" s="924" t="s">
        <v>6700</v>
      </c>
      <c r="E30" s="924" t="s">
        <v>6699</v>
      </c>
      <c r="F30" s="924" t="s">
        <v>6698</v>
      </c>
      <c r="G30" s="924" t="s">
        <v>6697</v>
      </c>
      <c r="H30" s="925" t="s">
        <v>739</v>
      </c>
      <c r="I30" s="945" t="s">
        <v>6696</v>
      </c>
      <c r="K30" s="945"/>
      <c r="L30" s="924"/>
      <c r="M30" s="924"/>
      <c r="N30" s="924"/>
      <c r="O30" s="924"/>
    </row>
    <row r="31" spans="1:22" ht="50.1" customHeight="1" x14ac:dyDescent="0.25">
      <c r="A31" s="925" t="s">
        <v>4885</v>
      </c>
      <c r="B31" s="924" t="s">
        <v>6695</v>
      </c>
      <c r="C31" s="924" t="s">
        <v>6694</v>
      </c>
      <c r="D31" s="924" t="s">
        <v>6693</v>
      </c>
      <c r="E31" s="924" t="s">
        <v>6692</v>
      </c>
      <c r="F31" s="924" t="s">
        <v>6691</v>
      </c>
      <c r="G31" s="924" t="s">
        <v>6690</v>
      </c>
      <c r="H31" s="925" t="s">
        <v>4885</v>
      </c>
      <c r="I31" s="945" t="s">
        <v>6689</v>
      </c>
      <c r="K31" s="945"/>
      <c r="L31" s="924"/>
      <c r="M31" s="924"/>
      <c r="N31" s="924"/>
      <c r="O31" s="924"/>
    </row>
    <row r="32" spans="1:22" ht="50.1" customHeight="1" x14ac:dyDescent="0.25">
      <c r="A32" s="925" t="s">
        <v>4886</v>
      </c>
      <c r="B32" s="924" t="s">
        <v>6688</v>
      </c>
      <c r="C32" s="924" t="s">
        <v>6687</v>
      </c>
      <c r="D32" s="924" t="s">
        <v>6686</v>
      </c>
      <c r="E32" s="924" t="s">
        <v>6685</v>
      </c>
      <c r="F32" s="924" t="s">
        <v>6684</v>
      </c>
      <c r="G32" s="924" t="s">
        <v>6683</v>
      </c>
      <c r="H32" s="925" t="s">
        <v>4886</v>
      </c>
      <c r="I32" s="945" t="s">
        <v>6682</v>
      </c>
      <c r="K32" s="945"/>
      <c r="L32" s="924"/>
      <c r="M32" s="924"/>
      <c r="N32" s="924"/>
      <c r="O32" s="924"/>
    </row>
    <row r="33" spans="1:22" ht="50.1" customHeight="1" x14ac:dyDescent="0.25">
      <c r="A33" s="925" t="s">
        <v>6681</v>
      </c>
      <c r="B33" s="924" t="s">
        <v>6680</v>
      </c>
      <c r="C33" s="924" t="s">
        <v>6679</v>
      </c>
      <c r="D33" s="924" t="s">
        <v>6678</v>
      </c>
      <c r="E33" s="924" t="s">
        <v>6677</v>
      </c>
      <c r="F33" s="924" t="s">
        <v>6676</v>
      </c>
      <c r="G33" s="924" t="s">
        <v>6675</v>
      </c>
      <c r="H33" s="925" t="s">
        <v>978</v>
      </c>
      <c r="I33" s="945" t="s">
        <v>6674</v>
      </c>
      <c r="K33" s="945"/>
      <c r="L33" s="924"/>
      <c r="M33" s="924"/>
      <c r="N33" s="924"/>
      <c r="O33" s="924"/>
    </row>
    <row r="34" spans="1:22" ht="15.75" customHeight="1" x14ac:dyDescent="0.25"/>
    <row r="36" spans="1:22" ht="30" customHeight="1" x14ac:dyDescent="0.25">
      <c r="A36" s="943" t="s">
        <v>6673</v>
      </c>
      <c r="B36" s="943" t="s">
        <v>6672</v>
      </c>
      <c r="C36" s="944" t="s">
        <v>6671</v>
      </c>
      <c r="D36" s="944" t="s">
        <v>6670</v>
      </c>
      <c r="E36" s="943"/>
      <c r="F36" s="943"/>
      <c r="G36" s="943"/>
      <c r="H36" s="943"/>
      <c r="I36" s="943"/>
      <c r="J36" s="943"/>
      <c r="K36" s="943"/>
      <c r="L36" s="943"/>
      <c r="M36" s="943"/>
      <c r="N36" s="943"/>
      <c r="O36" s="943"/>
      <c r="P36" s="943"/>
      <c r="Q36" s="943"/>
      <c r="R36" s="943"/>
      <c r="S36" s="943"/>
      <c r="T36" s="943"/>
      <c r="U36" s="943"/>
      <c r="V36" s="943"/>
    </row>
    <row r="37" spans="1:22" ht="50.1" customHeight="1" x14ac:dyDescent="0.25">
      <c r="A37" s="925" t="s">
        <v>6669</v>
      </c>
      <c r="B37" s="924" t="s">
        <v>6668</v>
      </c>
      <c r="C37" s="924" t="s">
        <v>6667</v>
      </c>
      <c r="D37" s="923" t="s">
        <v>6666</v>
      </c>
      <c r="E37" s="924"/>
      <c r="F37" s="924"/>
      <c r="G37" s="924"/>
      <c r="H37" s="924"/>
      <c r="I37" s="924"/>
      <c r="J37" s="924"/>
      <c r="K37" s="924"/>
      <c r="L37" s="924"/>
      <c r="M37" s="924"/>
      <c r="N37" s="924"/>
      <c r="O37" s="924"/>
    </row>
    <row r="38" spans="1:22" ht="50.1" customHeight="1" x14ac:dyDescent="0.25">
      <c r="A38" s="925" t="s">
        <v>6665</v>
      </c>
      <c r="B38" s="924" t="s">
        <v>6664</v>
      </c>
      <c r="C38" s="924" t="s">
        <v>6663</v>
      </c>
      <c r="D38" s="923" t="s">
        <v>6662</v>
      </c>
      <c r="E38" s="924"/>
      <c r="F38" s="924"/>
      <c r="G38" s="924"/>
      <c r="H38" s="924"/>
      <c r="I38" s="924"/>
      <c r="J38" s="924"/>
      <c r="K38" s="924"/>
      <c r="L38" s="924"/>
      <c r="M38" s="924"/>
      <c r="N38" s="924"/>
      <c r="O38" s="924"/>
    </row>
    <row r="39" spans="1:22" ht="50.1" customHeight="1" x14ac:dyDescent="0.25">
      <c r="A39" s="925" t="s">
        <v>6661</v>
      </c>
      <c r="B39" s="924" t="s">
        <v>6660</v>
      </c>
      <c r="C39" s="924" t="s">
        <v>6659</v>
      </c>
      <c r="D39" s="923" t="s">
        <v>6658</v>
      </c>
      <c r="E39" s="924"/>
      <c r="F39" s="924"/>
      <c r="G39" s="924"/>
      <c r="H39" s="924"/>
      <c r="I39" s="924"/>
      <c r="J39" s="924"/>
      <c r="K39" s="924"/>
      <c r="L39" s="924"/>
      <c r="M39" s="924"/>
      <c r="N39" s="924"/>
      <c r="O39" s="924"/>
    </row>
    <row r="40" spans="1:22" ht="50.1" customHeight="1" x14ac:dyDescent="0.25">
      <c r="A40" s="925" t="s">
        <v>6657</v>
      </c>
      <c r="B40" s="924" t="s">
        <v>6656</v>
      </c>
      <c r="C40" s="924" t="s">
        <v>6655</v>
      </c>
      <c r="D40" s="923" t="s">
        <v>6654</v>
      </c>
      <c r="E40" s="924"/>
      <c r="F40" s="924"/>
      <c r="G40" s="924"/>
      <c r="H40" s="924"/>
      <c r="I40" s="924"/>
      <c r="J40" s="924"/>
      <c r="K40" s="924"/>
      <c r="L40" s="924"/>
      <c r="M40" s="924"/>
      <c r="N40" s="924"/>
      <c r="O40" s="924"/>
    </row>
    <row r="41" spans="1:22" ht="50.1" customHeight="1" x14ac:dyDescent="0.25">
      <c r="A41" s="925" t="s">
        <v>6653</v>
      </c>
      <c r="B41" s="924" t="s">
        <v>6652</v>
      </c>
      <c r="C41" s="924" t="s">
        <v>6651</v>
      </c>
      <c r="D41" s="923" t="s">
        <v>6650</v>
      </c>
      <c r="E41" s="924"/>
      <c r="F41" s="924"/>
      <c r="G41" s="924"/>
      <c r="H41" s="924"/>
      <c r="I41" s="924"/>
      <c r="J41" s="924"/>
      <c r="K41" s="924"/>
      <c r="L41" s="924"/>
      <c r="M41" s="924"/>
      <c r="N41" s="924"/>
      <c r="O41" s="924"/>
    </row>
    <row r="42" spans="1:22" ht="15.75" customHeight="1" x14ac:dyDescent="0.25"/>
    <row r="43" spans="1:22" ht="24" customHeight="1" x14ac:dyDescent="0.25">
      <c r="A43" s="942"/>
      <c r="B43" s="941" t="s">
        <v>6649</v>
      </c>
      <c r="C43" s="940"/>
      <c r="D43" s="940"/>
      <c r="E43" s="940"/>
      <c r="F43" s="941" t="s">
        <v>6649</v>
      </c>
      <c r="G43" s="940"/>
      <c r="H43" s="940"/>
      <c r="I43" s="940"/>
      <c r="J43" s="940"/>
      <c r="K43" s="940"/>
      <c r="L43" s="940"/>
      <c r="M43" s="940"/>
      <c r="N43" s="940"/>
      <c r="O43" s="940"/>
      <c r="P43" s="940"/>
      <c r="Q43" s="940"/>
      <c r="R43" s="940"/>
      <c r="S43" s="940"/>
      <c r="T43" s="940"/>
      <c r="U43" s="940"/>
      <c r="V43" s="940"/>
    </row>
    <row r="45" spans="1:22" ht="21" customHeight="1" x14ac:dyDescent="0.25">
      <c r="A45" s="938" t="s">
        <v>5480</v>
      </c>
      <c r="B45" s="938" t="s">
        <v>6648</v>
      </c>
      <c r="C45" s="938" t="s">
        <v>6647</v>
      </c>
      <c r="D45" s="938" t="s">
        <v>6646</v>
      </c>
      <c r="E45" s="938" t="s">
        <v>6611</v>
      </c>
      <c r="F45" s="938" t="s">
        <v>6645</v>
      </c>
      <c r="G45" s="938" t="s">
        <v>6644</v>
      </c>
      <c r="H45" s="939" t="s">
        <v>6643</v>
      </c>
      <c r="I45" s="939" t="s">
        <v>6610</v>
      </c>
      <c r="J45" s="937" t="s">
        <v>6642</v>
      </c>
      <c r="K45" s="937"/>
      <c r="L45" s="937"/>
      <c r="M45" s="938"/>
      <c r="N45" s="938"/>
      <c r="O45" s="937" t="s">
        <v>6641</v>
      </c>
      <c r="P45" s="937"/>
      <c r="Q45" s="937"/>
      <c r="R45" s="937"/>
      <c r="S45" s="937"/>
      <c r="T45" s="937"/>
      <c r="U45" s="937"/>
      <c r="V45" s="937"/>
    </row>
    <row r="46" spans="1:22" ht="30" customHeight="1" x14ac:dyDescent="0.25">
      <c r="A46" s="925" t="s">
        <v>6640</v>
      </c>
      <c r="B46" s="936">
        <v>5</v>
      </c>
      <c r="C46" s="936"/>
      <c r="D46" s="935"/>
      <c r="E46" s="934" t="str">
        <f t="shared" ref="E46:E55" si="0">IF(D46="","À saisir",IF(AND(OR(B46="",D46&gt;=B46),OR(C46="",D46&lt;=C46)),"OK","À corriger"))</f>
        <v>À saisir</v>
      </c>
      <c r="F46" s="936">
        <v>10</v>
      </c>
      <c r="G46" s="936"/>
      <c r="H46" s="935"/>
      <c r="I46" s="934" t="str">
        <f t="shared" ref="I46:I55" si="1">IF(H46="","À saisir",IF(AND(OR(F46="",H46&gt;=F46),OR(G46="",H46&lt;=G46)),"OK","À corriger"))</f>
        <v>À saisir</v>
      </c>
      <c r="J46" s="933" t="s">
        <v>6639</v>
      </c>
      <c r="K46" s="930"/>
      <c r="L46" s="930"/>
      <c r="M46" s="932"/>
      <c r="N46" s="932"/>
      <c r="O46" s="931" t="s">
        <v>6619</v>
      </c>
      <c r="P46" s="930"/>
      <c r="Q46" s="930"/>
      <c r="R46" s="930"/>
      <c r="S46" s="930"/>
      <c r="T46" s="930"/>
    </row>
    <row r="47" spans="1:22" ht="30" customHeight="1" x14ac:dyDescent="0.25">
      <c r="A47" s="925" t="s">
        <v>6638</v>
      </c>
      <c r="B47" s="936">
        <v>3</v>
      </c>
      <c r="C47" s="936"/>
      <c r="D47" s="935"/>
      <c r="E47" s="934" t="str">
        <f t="shared" si="0"/>
        <v>À saisir</v>
      </c>
      <c r="F47" s="936">
        <v>5</v>
      </c>
      <c r="G47" s="936"/>
      <c r="H47" s="935"/>
      <c r="I47" s="934" t="str">
        <f t="shared" si="1"/>
        <v>À saisir</v>
      </c>
      <c r="J47" s="933" t="s">
        <v>6637</v>
      </c>
      <c r="K47" s="930"/>
      <c r="L47" s="930"/>
      <c r="M47" s="932"/>
      <c r="N47" s="932"/>
      <c r="O47" s="931" t="s">
        <v>6636</v>
      </c>
      <c r="P47" s="930"/>
      <c r="Q47" s="930"/>
      <c r="R47" s="930"/>
      <c r="S47" s="930"/>
      <c r="T47" s="930"/>
    </row>
    <row r="48" spans="1:22" ht="30" customHeight="1" x14ac:dyDescent="0.25">
      <c r="A48" s="925" t="s">
        <v>6635</v>
      </c>
      <c r="B48" s="936">
        <v>2</v>
      </c>
      <c r="C48" s="936"/>
      <c r="D48" s="935"/>
      <c r="E48" s="934" t="str">
        <f t="shared" si="0"/>
        <v>À saisir</v>
      </c>
      <c r="F48" s="936">
        <v>5</v>
      </c>
      <c r="G48" s="936"/>
      <c r="H48" s="935"/>
      <c r="I48" s="934" t="str">
        <f t="shared" si="1"/>
        <v>À saisir</v>
      </c>
      <c r="J48" s="933" t="s">
        <v>6634</v>
      </c>
      <c r="K48" s="930"/>
      <c r="L48" s="930"/>
      <c r="M48" s="932"/>
      <c r="N48" s="932"/>
      <c r="O48" s="931" t="s">
        <v>6619</v>
      </c>
      <c r="P48" s="930"/>
      <c r="Q48" s="930"/>
      <c r="R48" s="930"/>
      <c r="S48" s="930"/>
      <c r="T48" s="930"/>
    </row>
    <row r="49" spans="1:22" ht="30" customHeight="1" x14ac:dyDescent="0.25">
      <c r="A49" s="925" t="s">
        <v>6633</v>
      </c>
      <c r="B49" s="936">
        <v>2</v>
      </c>
      <c r="C49" s="936">
        <v>4</v>
      </c>
      <c r="D49" s="935"/>
      <c r="E49" s="934" t="str">
        <f t="shared" si="0"/>
        <v>À saisir</v>
      </c>
      <c r="F49" s="936">
        <v>5</v>
      </c>
      <c r="G49" s="936">
        <v>8</v>
      </c>
      <c r="H49" s="935"/>
      <c r="I49" s="934" t="str">
        <f t="shared" si="1"/>
        <v>À saisir</v>
      </c>
      <c r="J49" s="933" t="s">
        <v>6632</v>
      </c>
      <c r="K49" s="930"/>
      <c r="L49" s="930"/>
      <c r="M49" s="932"/>
      <c r="N49" s="932"/>
      <c r="O49" s="931" t="s">
        <v>6631</v>
      </c>
      <c r="P49" s="930"/>
      <c r="Q49" s="930"/>
      <c r="R49" s="930"/>
      <c r="S49" s="930"/>
      <c r="T49" s="930"/>
    </row>
    <row r="50" spans="1:22" ht="30" customHeight="1" x14ac:dyDescent="0.25">
      <c r="A50" s="925" t="s">
        <v>5542</v>
      </c>
      <c r="B50" s="936">
        <v>1</v>
      </c>
      <c r="C50" s="936"/>
      <c r="D50" s="935"/>
      <c r="E50" s="934" t="str">
        <f t="shared" si="0"/>
        <v>À saisir</v>
      </c>
      <c r="F50" s="936">
        <v>2</v>
      </c>
      <c r="G50" s="936"/>
      <c r="H50" s="935"/>
      <c r="I50" s="934" t="str">
        <f t="shared" si="1"/>
        <v>À saisir</v>
      </c>
      <c r="J50" s="933" t="s">
        <v>6630</v>
      </c>
      <c r="K50" s="930"/>
      <c r="L50" s="930"/>
      <c r="M50" s="932"/>
      <c r="N50" s="932"/>
      <c r="O50" s="931" t="s">
        <v>6629</v>
      </c>
      <c r="P50" s="930"/>
      <c r="Q50" s="930"/>
      <c r="R50" s="930"/>
      <c r="S50" s="930"/>
      <c r="T50" s="930"/>
    </row>
    <row r="51" spans="1:22" ht="30" customHeight="1" x14ac:dyDescent="0.25">
      <c r="A51" s="925" t="s">
        <v>5363</v>
      </c>
      <c r="B51" s="936">
        <v>1</v>
      </c>
      <c r="C51" s="936">
        <v>2</v>
      </c>
      <c r="D51" s="935"/>
      <c r="E51" s="934" t="str">
        <f t="shared" si="0"/>
        <v>À saisir</v>
      </c>
      <c r="F51" s="936">
        <v>1</v>
      </c>
      <c r="G51" s="936">
        <v>3</v>
      </c>
      <c r="H51" s="935"/>
      <c r="I51" s="934" t="str">
        <f t="shared" si="1"/>
        <v>À saisir</v>
      </c>
      <c r="J51" s="933" t="s">
        <v>6628</v>
      </c>
      <c r="K51" s="930"/>
      <c r="L51" s="930"/>
      <c r="M51" s="932"/>
      <c r="N51" s="932"/>
      <c r="O51" s="931" t="s">
        <v>6627</v>
      </c>
      <c r="P51" s="930"/>
      <c r="Q51" s="930"/>
      <c r="R51" s="930"/>
      <c r="S51" s="930"/>
      <c r="T51" s="930"/>
    </row>
    <row r="52" spans="1:22" ht="30" customHeight="1" x14ac:dyDescent="0.25">
      <c r="A52" s="925" t="s">
        <v>6626</v>
      </c>
      <c r="B52" s="936"/>
      <c r="C52" s="936">
        <v>1</v>
      </c>
      <c r="D52" s="935"/>
      <c r="E52" s="934" t="str">
        <f t="shared" si="0"/>
        <v>À saisir</v>
      </c>
      <c r="F52" s="936"/>
      <c r="G52" s="936">
        <v>2</v>
      </c>
      <c r="H52" s="935"/>
      <c r="I52" s="934" t="str">
        <f t="shared" si="1"/>
        <v>À saisir</v>
      </c>
      <c r="J52" s="933" t="s">
        <v>6625</v>
      </c>
      <c r="K52" s="930"/>
      <c r="L52" s="930"/>
      <c r="M52" s="932"/>
      <c r="N52" s="932"/>
      <c r="O52" s="931" t="s">
        <v>6624</v>
      </c>
      <c r="P52" s="930"/>
      <c r="Q52" s="930"/>
      <c r="R52" s="930"/>
      <c r="S52" s="930"/>
      <c r="T52" s="930"/>
    </row>
    <row r="53" spans="1:22" ht="30" customHeight="1" x14ac:dyDescent="0.25">
      <c r="A53" s="925" t="s">
        <v>6623</v>
      </c>
      <c r="B53" s="936"/>
      <c r="C53" s="936">
        <v>1</v>
      </c>
      <c r="D53" s="935"/>
      <c r="E53" s="934" t="str">
        <f t="shared" si="0"/>
        <v>À saisir</v>
      </c>
      <c r="F53" s="936"/>
      <c r="G53" s="936">
        <v>2</v>
      </c>
      <c r="H53" s="935"/>
      <c r="I53" s="934" t="str">
        <f t="shared" si="1"/>
        <v>À saisir</v>
      </c>
      <c r="J53" s="933" t="s">
        <v>6622</v>
      </c>
      <c r="K53" s="930"/>
      <c r="L53" s="930"/>
      <c r="M53" s="932"/>
      <c r="N53" s="932"/>
      <c r="O53" s="931" t="s">
        <v>6619</v>
      </c>
      <c r="P53" s="930"/>
      <c r="Q53" s="930"/>
      <c r="R53" s="930"/>
      <c r="S53" s="930"/>
      <c r="T53" s="930"/>
    </row>
    <row r="54" spans="1:22" ht="30" customHeight="1" x14ac:dyDescent="0.25">
      <c r="A54" s="925" t="s">
        <v>6621</v>
      </c>
      <c r="B54" s="936"/>
      <c r="C54" s="936">
        <v>1</v>
      </c>
      <c r="D54" s="935"/>
      <c r="E54" s="934" t="str">
        <f t="shared" si="0"/>
        <v>À saisir</v>
      </c>
      <c r="F54" s="936"/>
      <c r="G54" s="936">
        <v>2</v>
      </c>
      <c r="H54" s="935"/>
      <c r="I54" s="934" t="str">
        <f t="shared" si="1"/>
        <v>À saisir</v>
      </c>
      <c r="J54" s="933" t="s">
        <v>6620</v>
      </c>
      <c r="K54" s="930"/>
      <c r="L54" s="930"/>
      <c r="M54" s="932"/>
      <c r="N54" s="932"/>
      <c r="O54" s="931" t="s">
        <v>6619</v>
      </c>
      <c r="P54" s="930"/>
      <c r="Q54" s="930"/>
      <c r="R54" s="930"/>
      <c r="S54" s="930"/>
      <c r="T54" s="930"/>
    </row>
    <row r="55" spans="1:22" ht="30" customHeight="1" x14ac:dyDescent="0.25">
      <c r="A55" s="925" t="s">
        <v>6618</v>
      </c>
      <c r="B55" s="936">
        <v>3</v>
      </c>
      <c r="C55" s="936"/>
      <c r="D55" s="935"/>
      <c r="E55" s="934" t="str">
        <f t="shared" si="0"/>
        <v>À saisir</v>
      </c>
      <c r="F55" s="936">
        <v>7</v>
      </c>
      <c r="G55" s="936"/>
      <c r="H55" s="935"/>
      <c r="I55" s="934" t="str">
        <f t="shared" si="1"/>
        <v>À saisir</v>
      </c>
      <c r="J55" s="933" t="s">
        <v>6617</v>
      </c>
      <c r="K55" s="930"/>
      <c r="L55" s="930"/>
      <c r="M55" s="932"/>
      <c r="N55" s="932"/>
      <c r="O55" s="931" t="s">
        <v>6616</v>
      </c>
      <c r="P55" s="930"/>
      <c r="Q55" s="930"/>
      <c r="R55" s="930"/>
      <c r="S55" s="930"/>
      <c r="T55" s="930"/>
    </row>
    <row r="57" spans="1:22" ht="30" customHeight="1" x14ac:dyDescent="0.25">
      <c r="A57" s="928"/>
      <c r="B57" s="928"/>
      <c r="C57" s="928"/>
      <c r="D57" s="929" t="s">
        <v>6615</v>
      </c>
      <c r="E57" s="928"/>
      <c r="F57" s="928"/>
      <c r="G57" s="928"/>
      <c r="H57" s="929" t="s">
        <v>6614</v>
      </c>
      <c r="I57" s="928"/>
      <c r="J57" s="928"/>
      <c r="K57" s="928"/>
      <c r="L57" s="928"/>
      <c r="M57" s="928"/>
      <c r="N57" s="928"/>
      <c r="O57" s="928"/>
      <c r="P57" s="928"/>
      <c r="Q57" s="928"/>
      <c r="R57" s="928"/>
      <c r="S57" s="928"/>
      <c r="T57" s="928"/>
      <c r="U57" s="928"/>
      <c r="V57" s="928"/>
    </row>
    <row r="58" spans="1:22" ht="30" customHeight="1" x14ac:dyDescent="0.25">
      <c r="A58" s="924"/>
      <c r="B58" s="924"/>
      <c r="C58" s="924"/>
      <c r="D58" s="925" t="s">
        <v>6613</v>
      </c>
      <c r="E58" s="927">
        <f>COUNTIF(E46:E55,"OK")</f>
        <v>0</v>
      </c>
      <c r="F58" s="924"/>
      <c r="G58" s="924"/>
      <c r="H58" s="925" t="s">
        <v>6613</v>
      </c>
      <c r="I58" s="927">
        <f>COUNTIF(I46:I55,"OK")</f>
        <v>0</v>
      </c>
      <c r="J58" s="924"/>
      <c r="K58" s="924"/>
      <c r="L58" s="924"/>
      <c r="M58" s="924"/>
      <c r="N58" s="924"/>
      <c r="O58" s="924"/>
    </row>
    <row r="59" spans="1:22" ht="30" customHeight="1" x14ac:dyDescent="0.25">
      <c r="A59" s="924"/>
      <c r="B59" s="924"/>
      <c r="C59" s="924"/>
      <c r="D59" s="925" t="s">
        <v>6612</v>
      </c>
      <c r="E59" s="927">
        <f>COUNTIF(E46:E55,"À corriger")</f>
        <v>0</v>
      </c>
      <c r="F59" s="924"/>
      <c r="G59" s="924"/>
      <c r="H59" s="925" t="s">
        <v>6612</v>
      </c>
      <c r="I59" s="927">
        <f>COUNTIF(I46:I55,"À corriger")</f>
        <v>0</v>
      </c>
      <c r="J59" s="924"/>
      <c r="K59" s="924"/>
      <c r="L59" s="924"/>
      <c r="M59" s="924"/>
      <c r="N59" s="924"/>
      <c r="O59" s="924"/>
    </row>
    <row r="60" spans="1:22" ht="30" customHeight="1" x14ac:dyDescent="0.25">
      <c r="A60" s="924"/>
      <c r="B60" s="924"/>
      <c r="C60" s="924"/>
      <c r="D60" s="925" t="s">
        <v>6611</v>
      </c>
      <c r="E60" s="927" t="str">
        <f>IF(COUNTIF(E46:E55,"À saisir")&gt;0,"Saisie incomplète",IF(COUNTIF(E46:E55,"À corriger")=0,"Semaine cohérente","Semaine à corriger"))</f>
        <v>Saisie incomplète</v>
      </c>
      <c r="F60" s="924"/>
      <c r="G60" s="924"/>
      <c r="H60" s="925" t="s">
        <v>6610</v>
      </c>
      <c r="I60" s="927" t="str">
        <f>IF(COUNTIF(I46:I55,"À saisir")&gt;0,"Saisie incomplète",IF(COUNTIF(I46:I55,"À corriger")=0,"Semaine cohérente","Semaine à corriger"))</f>
        <v>Saisie incomplète</v>
      </c>
      <c r="J60" s="924"/>
      <c r="K60" s="924"/>
      <c r="L60" s="924"/>
      <c r="M60" s="924"/>
      <c r="N60" s="924"/>
      <c r="O60" s="924"/>
    </row>
    <row r="63" spans="1:22" ht="30" customHeight="1" x14ac:dyDescent="0.25">
      <c r="A63" s="926" t="s">
        <v>6609</v>
      </c>
      <c r="B63" s="926" t="s">
        <v>6608</v>
      </c>
      <c r="C63" s="926"/>
      <c r="D63" s="926" t="s">
        <v>6607</v>
      </c>
      <c r="E63" s="926"/>
      <c r="F63" s="926"/>
      <c r="G63" s="926"/>
      <c r="H63" s="926"/>
      <c r="I63" s="926"/>
      <c r="J63" s="926"/>
      <c r="K63" s="926"/>
      <c r="L63" s="926"/>
      <c r="M63" s="926"/>
      <c r="N63" s="926"/>
      <c r="O63" s="926"/>
      <c r="P63" s="926"/>
      <c r="Q63" s="926"/>
      <c r="R63" s="926"/>
      <c r="S63" s="926"/>
      <c r="T63" s="926"/>
      <c r="U63" s="926"/>
      <c r="V63" s="926"/>
    </row>
    <row r="64" spans="1:22" ht="39.950000000000003" customHeight="1" x14ac:dyDescent="0.25">
      <c r="A64" s="925" t="s">
        <v>6606</v>
      </c>
      <c r="B64" s="923" t="s">
        <v>6605</v>
      </c>
      <c r="D64" s="923" t="s">
        <v>6604</v>
      </c>
      <c r="E64" s="924"/>
      <c r="F64" s="924"/>
      <c r="G64" s="924"/>
      <c r="H64" s="924"/>
      <c r="I64" s="924"/>
      <c r="J64" s="924"/>
      <c r="K64" s="924"/>
      <c r="L64" s="924"/>
      <c r="M64" s="924"/>
      <c r="N64" s="924"/>
      <c r="O64" s="924"/>
    </row>
    <row r="65" spans="1:15" ht="39.950000000000003" customHeight="1" x14ac:dyDescent="0.25">
      <c r="A65" s="925" t="s">
        <v>6603</v>
      </c>
      <c r="B65" s="923" t="s">
        <v>6602</v>
      </c>
      <c r="D65" s="923" t="s">
        <v>6601</v>
      </c>
      <c r="E65" s="924"/>
      <c r="F65" s="924"/>
      <c r="G65" s="924"/>
      <c r="H65" s="924"/>
      <c r="I65" s="924"/>
      <c r="J65" s="924"/>
      <c r="K65" s="924"/>
      <c r="L65" s="924"/>
      <c r="M65" s="924"/>
      <c r="N65" s="924"/>
      <c r="O65" s="924"/>
    </row>
    <row r="66" spans="1:15" ht="39.950000000000003" customHeight="1" x14ac:dyDescent="0.25">
      <c r="A66" s="925" t="s">
        <v>6600</v>
      </c>
      <c r="B66" s="923" t="s">
        <v>6599</v>
      </c>
      <c r="D66" s="923" t="s">
        <v>6598</v>
      </c>
      <c r="E66" s="924"/>
      <c r="F66" s="924"/>
      <c r="G66" s="924"/>
      <c r="H66" s="924"/>
      <c r="I66" s="924"/>
      <c r="J66" s="924"/>
      <c r="K66" s="924"/>
      <c r="L66" s="924"/>
      <c r="M66" s="924"/>
      <c r="N66" s="924"/>
      <c r="O66" s="924"/>
    </row>
    <row r="67" spans="1:15" ht="39.950000000000003" customHeight="1" x14ac:dyDescent="0.25">
      <c r="A67" s="925" t="s">
        <v>6597</v>
      </c>
      <c r="B67" s="923" t="s">
        <v>6596</v>
      </c>
      <c r="D67" s="923" t="s">
        <v>6595</v>
      </c>
      <c r="E67" s="924"/>
      <c r="F67" s="924"/>
      <c r="G67" s="924"/>
      <c r="H67" s="924"/>
      <c r="I67" s="924"/>
      <c r="J67" s="924"/>
      <c r="K67" s="924"/>
      <c r="L67" s="924"/>
      <c r="M67" s="924"/>
      <c r="N67" s="924"/>
      <c r="O67" s="924"/>
    </row>
    <row r="68" spans="1:15" ht="39.950000000000003" customHeight="1" x14ac:dyDescent="0.25">
      <c r="A68" s="925" t="s">
        <v>6594</v>
      </c>
      <c r="B68" s="923" t="s">
        <v>5017</v>
      </c>
      <c r="D68" s="923" t="s">
        <v>6593</v>
      </c>
      <c r="E68" s="924"/>
      <c r="F68" s="924"/>
      <c r="G68" s="924"/>
      <c r="H68" s="924"/>
      <c r="I68" s="924"/>
      <c r="J68" s="924"/>
      <c r="K68" s="924"/>
      <c r="L68" s="924"/>
      <c r="M68" s="924"/>
      <c r="N68" s="924"/>
      <c r="O68" s="924"/>
    </row>
    <row r="69" spans="1:15" ht="39.950000000000003" customHeight="1" x14ac:dyDescent="0.25">
      <c r="A69" s="925" t="s">
        <v>6592</v>
      </c>
      <c r="B69" s="923" t="s">
        <v>6591</v>
      </c>
      <c r="D69" s="923" t="s">
        <v>6590</v>
      </c>
      <c r="E69" s="924"/>
      <c r="F69" s="924"/>
      <c r="G69" s="924"/>
      <c r="H69" s="924"/>
      <c r="I69" s="924"/>
      <c r="J69" s="924"/>
      <c r="K69" s="924"/>
      <c r="L69" s="924"/>
      <c r="M69" s="924"/>
      <c r="N69" s="924"/>
      <c r="O69" s="924"/>
    </row>
    <row r="70" spans="1:15" ht="39.950000000000003" customHeight="1" x14ac:dyDescent="0.25">
      <c r="A70" s="925" t="s">
        <v>6589</v>
      </c>
      <c r="B70" s="923" t="s">
        <v>5016</v>
      </c>
      <c r="D70" s="923" t="s">
        <v>6588</v>
      </c>
      <c r="E70" s="924"/>
      <c r="F70" s="924"/>
      <c r="G70" s="924"/>
      <c r="H70" s="924"/>
      <c r="I70" s="924"/>
      <c r="J70" s="924"/>
      <c r="K70" s="924"/>
      <c r="L70" s="924"/>
      <c r="M70" s="924"/>
      <c r="N70" s="924"/>
      <c r="O70" s="924"/>
    </row>
    <row r="71" spans="1:15" ht="39.950000000000003" customHeight="1" x14ac:dyDescent="0.25">
      <c r="A71" s="925" t="s">
        <v>6587</v>
      </c>
      <c r="B71" s="923" t="s">
        <v>6586</v>
      </c>
      <c r="D71" s="923" t="s">
        <v>6585</v>
      </c>
      <c r="E71" s="924"/>
      <c r="F71" s="924"/>
      <c r="G71" s="924"/>
      <c r="H71" s="924"/>
      <c r="I71" s="924"/>
      <c r="J71" s="924"/>
      <c r="K71" s="924"/>
      <c r="L71" s="924"/>
      <c r="M71" s="924"/>
      <c r="N71" s="924"/>
      <c r="O71" s="924"/>
    </row>
  </sheetData>
  <mergeCells count="5">
    <mergeCell ref="G5:O5"/>
    <mergeCell ref="H14:I14"/>
    <mergeCell ref="J14:K14"/>
    <mergeCell ref="L14:M14"/>
    <mergeCell ref="N14:O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162AB-1EFF-4162-B641-93A0AC72FA70}">
  <dimension ref="A1:BT72"/>
  <sheetViews>
    <sheetView zoomScaleNormal="100" workbookViewId="0">
      <selection activeCell="A7" sqref="A7"/>
    </sheetView>
  </sheetViews>
  <sheetFormatPr baseColWidth="10" defaultColWidth="9" defaultRowHeight="15" x14ac:dyDescent="0.25"/>
  <cols>
    <col min="1" max="1" width="31.75" style="196" customWidth="1"/>
    <col min="2" max="2" width="37.625" style="196" customWidth="1"/>
    <col min="3" max="3" width="14.625" style="196" customWidth="1"/>
    <col min="4" max="4" width="37.625" style="196" customWidth="1"/>
    <col min="5" max="5" width="16.625" style="196" customWidth="1"/>
    <col min="6" max="6" width="33.625" style="196" customWidth="1"/>
    <col min="7" max="7" width="18" style="196" customWidth="1"/>
    <col min="8" max="8" width="31.625" style="196" customWidth="1"/>
    <col min="9" max="9" width="38.625" style="196" customWidth="1"/>
    <col min="10" max="10" width="31.625" style="196" customWidth="1"/>
    <col min="11" max="11" width="18.625" style="196" customWidth="1"/>
    <col min="12" max="12" width="31.625" style="196" customWidth="1"/>
    <col min="13" max="13" width="16" style="196" customWidth="1"/>
    <col min="14" max="15" width="18" style="196" customWidth="1"/>
    <col min="16" max="16" width="22" style="196" customWidth="1"/>
    <col min="17" max="17" width="18" style="196" customWidth="1"/>
    <col min="18" max="24" width="30" style="196" customWidth="1"/>
    <col min="25" max="26" width="14" style="192" customWidth="1"/>
    <col min="27" max="27" width="27.75" style="192" customWidth="1"/>
    <col min="28" max="34" width="14" style="192" customWidth="1"/>
    <col min="35" max="35" width="15" style="192" customWidth="1"/>
    <col min="36" max="72" width="14" style="192" customWidth="1"/>
    <col min="73" max="16384" width="9" style="196"/>
  </cols>
  <sheetData>
    <row r="1" spans="1:35" ht="24" customHeight="1" x14ac:dyDescent="0.25">
      <c r="A1" s="188" t="s">
        <v>4852</v>
      </c>
      <c r="B1" s="189"/>
      <c r="C1" s="190"/>
      <c r="D1" s="190"/>
      <c r="E1" s="190"/>
      <c r="F1" s="190"/>
      <c r="G1" s="190"/>
      <c r="H1" s="190"/>
      <c r="I1" s="190"/>
      <c r="J1" s="190"/>
      <c r="K1" s="190"/>
      <c r="L1" s="190"/>
      <c r="M1" s="190"/>
      <c r="N1" s="191"/>
      <c r="O1" s="191"/>
      <c r="P1" s="191"/>
      <c r="Q1" s="191"/>
      <c r="R1" s="191"/>
      <c r="S1" s="191"/>
      <c r="T1" s="191"/>
      <c r="U1" s="191"/>
      <c r="V1" s="191"/>
      <c r="W1" s="191"/>
      <c r="X1" s="191"/>
    </row>
    <row r="2" spans="1:35" ht="20.100000000000001" customHeight="1" x14ac:dyDescent="0.25">
      <c r="A2" s="193" t="s">
        <v>0</v>
      </c>
      <c r="B2" s="194"/>
      <c r="C2" s="195"/>
      <c r="D2" s="195"/>
      <c r="E2" s="195"/>
      <c r="F2" s="195"/>
      <c r="G2" s="195"/>
      <c r="H2" s="195"/>
      <c r="I2" s="195"/>
      <c r="J2" s="195"/>
      <c r="K2" s="195"/>
      <c r="L2" s="195"/>
      <c r="M2" s="195"/>
    </row>
    <row r="3" spans="1:35" ht="15.75" x14ac:dyDescent="0.25">
      <c r="A3" s="197"/>
      <c r="B3" s="197"/>
      <c r="C3" s="197"/>
      <c r="D3" s="197"/>
      <c r="E3" s="197"/>
      <c r="F3" s="197"/>
      <c r="G3" s="197"/>
      <c r="H3" s="198" t="s">
        <v>1</v>
      </c>
      <c r="I3" s="197"/>
      <c r="J3" s="197"/>
      <c r="K3" s="197"/>
      <c r="L3" s="197"/>
      <c r="M3" s="197"/>
      <c r="AA3" s="250" t="s">
        <v>2</v>
      </c>
      <c r="AI3" s="250" t="s">
        <v>3</v>
      </c>
    </row>
    <row r="4" spans="1:35" ht="24" customHeight="1" x14ac:dyDescent="0.25">
      <c r="A4" s="200" t="s">
        <v>4</v>
      </c>
      <c r="B4" s="201">
        <v>1</v>
      </c>
      <c r="C4" s="200" t="s">
        <v>5</v>
      </c>
      <c r="D4" s="202" t="str">
        <f>IFERROR(INDEX($B$53:$B$72,MATCH($B$4,$A$53:$A$72,0)),"")</f>
        <v>École primaire</v>
      </c>
      <c r="E4" s="200" t="s">
        <v>6</v>
      </c>
      <c r="F4" s="202" t="str">
        <f>IFERROR(INDEX($C$53:$C$72,MATCH($B$4,$A$53:$A$72,0)),"")</f>
        <v>Hiver</v>
      </c>
      <c r="G4" s="200" t="s">
        <v>7</v>
      </c>
      <c r="H4" s="203" t="s">
        <v>8</v>
      </c>
      <c r="I4" s="200" t="s">
        <v>9</v>
      </c>
      <c r="J4" s="202" t="str">
        <f>IFERROR(INDEX($Q$53:$Q$72,MATCH($B$4,$A$53:$A$72,0)),"")</f>
        <v>Couleur / sécheresse</v>
      </c>
      <c r="L4" s="200" t="s">
        <v>10</v>
      </c>
      <c r="M4" s="202" t="str">
        <f>IFERROR(INDEX($P$53:$P$72,MATCH($B$4,$A$53:$A$72,0)),"")</f>
        <v>Facile</v>
      </c>
      <c r="AA4" s="25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le menu presente une dominante blanche excessive et un risque de secheresse corriger par une sauce citron herbes</v>
      </c>
      <c r="AI4" s="25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$72,MATCH($B$4,$A$53:$A$72,0)),"")),CHAR(160)," ")," "," "),CHAR(10)," "),CHAR(13)," "),CHAR(9)," "),"’","'"),"."," "),","," "),";"," "),":"," "),"-"," "),"("," "),")"," "),"?"," "),"!"," "),"/"," "),"é","e"),"è","e"),"ê","e"),"ë","e"),"à","a"),"â","a"),"ä","a"),"ù","u"),"û","u"),"ü","u"),"ô","o"),"ö","o"),"î","i"),"ï","i"),"ç","c")))</f>
        <v>le menu presente une dominante blanche excessive et un risque de secheresse corriger par une sauce citron herbes un legume vert ou orange une entree coloree et un fruit de saison plutot qu'un dessert blanc</v>
      </c>
    </row>
    <row r="5" spans="1:35" ht="24" customHeight="1" x14ac:dyDescent="0.25">
      <c r="A5" s="204" t="s">
        <v>11</v>
      </c>
      <c r="B5" s="205" t="str">
        <f>IFERROR(INDEX($E$53:$E$72,MATCH($B$4,$A$53:$A$72,0)),"")</f>
        <v>Menu trop blanc, sec et peu attractif</v>
      </c>
      <c r="C5" s="205"/>
      <c r="D5" s="205"/>
      <c r="E5" s="206"/>
      <c r="F5" s="206"/>
      <c r="G5" s="207"/>
      <c r="H5" s="206"/>
      <c r="I5" s="206"/>
      <c r="J5" s="206"/>
      <c r="K5" s="206"/>
      <c r="L5" s="206"/>
      <c r="M5" s="206"/>
      <c r="AA5" s="25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le menu presente une dominante blanche excessive et un risque de secheresse corriger par une sauce citron herbes un legume vert ou orange une entree coloree et un fruit de saison plutot qu'un dessert blanc</v>
      </c>
      <c r="AI5" s="25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$72,MATCH($B$4,$A$53:$A$72,0)),"")),CHAR(160)," ")," "," "),CHAR(10)," "),CHAR(13)," "),CHAR(9)," "),"’","'"),"."," "),","," "),";"," "),":"," "),"-"," "),"("," "),")"," "),"?"," "),"!"," "),"/"," "),"é","e"),"è","e"),"ê","e"),"ë","e"),"à","a"),"â","a"),"ä","a"),"ù","u"),"û","u"),"ü","u"),"ô","o"),"ö","o"),"î","i"),"ï","i"),"ç","c")))</f>
        <v>il y a trop de blanc le poisson peut etre sec je mets une sauce un legume colore comme carottes ou brocolis et je finis par un fruit plutot qu'un fromage blanc</v>
      </c>
    </row>
    <row r="6" spans="1:35" ht="24" customHeight="1" x14ac:dyDescent="0.25">
      <c r="A6" s="204" t="s">
        <v>12</v>
      </c>
      <c r="B6" s="208" t="str">
        <f>IFERROR(INDEX($D$53:$D$72,MATCH($B$4,$A$53:$A$72,0)),"")</f>
        <v>Céleri rémoulade ; poisson blanc vapeur ; riz ; chou-fleur ; fromage blanc</v>
      </c>
      <c r="C6" s="209"/>
      <c r="D6" s="209"/>
      <c r="E6" s="209"/>
      <c r="F6" s="209"/>
      <c r="G6" s="207"/>
      <c r="H6" s="206"/>
      <c r="I6" s="206"/>
      <c r="J6" s="206"/>
      <c r="K6" s="206"/>
      <c r="L6" s="206"/>
      <c r="M6" s="206"/>
      <c r="AA6" s="25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trop de blanc poisson sec j'ajoute une sauce</v>
      </c>
    </row>
    <row r="7" spans="1:35" ht="15.75" x14ac:dyDescent="0.25">
      <c r="A7" s="210"/>
      <c r="B7" s="211"/>
      <c r="C7" s="211"/>
      <c r="D7" s="211"/>
      <c r="E7" s="211"/>
      <c r="F7" s="211"/>
      <c r="G7" s="210"/>
      <c r="H7" s="210"/>
      <c r="I7" s="211"/>
      <c r="J7" s="211"/>
      <c r="K7" s="211"/>
      <c r="L7" s="211"/>
      <c r="M7" s="211"/>
      <c r="AA7" s="250"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trop de blanc poisson sec j'ajoute une sauce j'ajoute carottes ou brocolis et je finis par un fruit plutot qu'un fromage blanc</v>
      </c>
    </row>
    <row r="8" spans="1:35" ht="24" customHeight="1" x14ac:dyDescent="0.25">
      <c r="A8" s="212" t="s">
        <v>13</v>
      </c>
      <c r="B8" s="212"/>
      <c r="C8" s="212"/>
      <c r="D8" s="212"/>
      <c r="E8" s="212"/>
      <c r="F8" s="212"/>
      <c r="G8" s="213"/>
      <c r="H8" s="214" t="s">
        <v>14</v>
      </c>
      <c r="I8" s="214"/>
      <c r="J8" s="214"/>
      <c r="K8" s="214"/>
      <c r="L8" s="214"/>
      <c r="M8" s="214"/>
      <c r="O8" s="215" t="s">
        <v>15</v>
      </c>
      <c r="P8" s="216"/>
      <c r="Q8" s="216"/>
      <c r="R8" s="216"/>
      <c r="S8" s="216"/>
      <c r="T8" s="216"/>
    </row>
    <row r="9" spans="1:35" ht="54.95" customHeight="1" x14ac:dyDescent="0.25">
      <c r="A9" s="217" t="s">
        <v>16</v>
      </c>
      <c r="B9" s="218" t="str">
        <f>IFERROR(INDEX($F$53:$F$72,MATCH($B$4,$A$53:$A$72,0)),"")</f>
        <v>Analysez le risque sensoriel de ce menu scolaire et proposez une correction cohérente par la garniture, la sauce, l’entrée et le dessert.</v>
      </c>
      <c r="C9" s="218"/>
      <c r="D9" s="218"/>
      <c r="E9" s="218"/>
      <c r="F9" s="218"/>
      <c r="G9" s="213"/>
      <c r="H9" s="219" t="s">
        <v>17</v>
      </c>
      <c r="I9" s="1233" t="str">
        <f>IFERROR(INDEX($G$53:$G$72,MATCH($B$4,$A$53:$A$72,0)),"")</f>
        <v>Pourquoi ce menu risque-t-il de ne pas donner envie aux enfants, et que peux-tu changer sans tout refaire ?</v>
      </c>
      <c r="J9" s="1233"/>
      <c r="K9" s="1233"/>
      <c r="L9" s="1233"/>
      <c r="M9" s="1233"/>
      <c r="O9" s="220" t="s">
        <v>18</v>
      </c>
      <c r="P9" s="221" t="s">
        <v>19</v>
      </c>
      <c r="Q9" s="222"/>
      <c r="R9" s="222"/>
      <c r="S9" s="222"/>
      <c r="T9" s="222"/>
      <c r="V9" s="223"/>
      <c r="W9" s="223"/>
      <c r="X9" s="223"/>
    </row>
    <row r="10" spans="1:35" ht="15.75" x14ac:dyDescent="0.25">
      <c r="A10" s="210"/>
      <c r="B10" s="211"/>
      <c r="C10" s="211"/>
      <c r="D10" s="211"/>
      <c r="E10" s="211"/>
      <c r="F10" s="211"/>
      <c r="G10" s="210"/>
      <c r="H10" s="210"/>
      <c r="I10" s="211"/>
      <c r="J10" s="211"/>
      <c r="K10" s="211"/>
      <c r="L10" s="211"/>
      <c r="M10" s="211"/>
      <c r="O10" s="220" t="s">
        <v>20</v>
      </c>
      <c r="P10" s="221" t="s">
        <v>21</v>
      </c>
      <c r="Q10" s="222"/>
      <c r="R10" s="222"/>
      <c r="S10" s="222"/>
      <c r="T10" s="222"/>
      <c r="V10" s="223"/>
      <c r="W10" s="223"/>
      <c r="X10" s="223"/>
    </row>
    <row r="11" spans="1:35" ht="35.1" customHeight="1" x14ac:dyDescent="0.25">
      <c r="A11" s="217" t="s">
        <v>22</v>
      </c>
      <c r="B11" s="1234" t="s">
        <v>4853</v>
      </c>
      <c r="C11" s="1234"/>
      <c r="D11" s="1234"/>
      <c r="E11" s="1234"/>
      <c r="F11" s="1234"/>
      <c r="G11" s="213"/>
      <c r="H11" s="219" t="s">
        <v>23</v>
      </c>
      <c r="I11" s="1234" t="s">
        <v>24</v>
      </c>
      <c r="J11" s="1234"/>
      <c r="K11" s="1234"/>
      <c r="L11" s="1234"/>
      <c r="M11" s="1234"/>
      <c r="O11" s="220" t="s">
        <v>25</v>
      </c>
      <c r="P11" s="221" t="s">
        <v>26</v>
      </c>
      <c r="Q11" s="222"/>
      <c r="R11" s="222"/>
      <c r="S11" s="222"/>
      <c r="T11" s="222"/>
      <c r="V11" s="223"/>
      <c r="W11" s="223"/>
      <c r="X11" s="223"/>
    </row>
    <row r="12" spans="1:35" ht="35.1" customHeight="1" x14ac:dyDescent="0.25">
      <c r="A12" s="217"/>
      <c r="B12" s="1234" t="s">
        <v>4854</v>
      </c>
      <c r="C12" s="1234"/>
      <c r="D12" s="1234"/>
      <c r="E12" s="1234"/>
      <c r="F12" s="1234"/>
      <c r="G12" s="213"/>
      <c r="H12" s="219"/>
      <c r="I12" s="1234" t="s">
        <v>27</v>
      </c>
      <c r="J12" s="1234"/>
      <c r="K12" s="1234"/>
      <c r="L12" s="1234"/>
      <c r="M12" s="1234"/>
      <c r="O12" s="220" t="s">
        <v>28</v>
      </c>
      <c r="P12" s="221" t="s">
        <v>29</v>
      </c>
      <c r="Q12" s="222"/>
      <c r="R12" s="222"/>
      <c r="S12" s="222"/>
      <c r="T12" s="222"/>
      <c r="V12" s="223"/>
      <c r="W12" s="223"/>
      <c r="X12" s="223"/>
    </row>
    <row r="13" spans="1:35" ht="54.95" customHeight="1" x14ac:dyDescent="0.25">
      <c r="A13" s="217" t="s">
        <v>30</v>
      </c>
      <c r="B13" s="224" t="str">
        <f>IFERROR(INDEX($J$53:$J$72,MATCH($B$4,$A$53:$A$72,0)),"")</f>
        <v>Si la réponse reste limitée à « ajouter un légume », demander quel défaut précis est corrigé : couleur, humidité, acceptabilité ou équilibre.</v>
      </c>
      <c r="C13" s="224"/>
      <c r="D13" s="224"/>
      <c r="E13" s="224"/>
      <c r="F13" s="224"/>
      <c r="G13" s="213"/>
      <c r="H13" s="219" t="s">
        <v>31</v>
      </c>
      <c r="I13" s="1232" t="str">
        <f>IFERROR(INDEX($K$53:$K$72,MATCH($B$4,$A$53:$A$72,0)),"")</f>
        <v>Si l’apprenant dit seulement « mettre des légumes », demander : « Quelle couleur tu ajoutes ? Comment tu évites que le poisson soit sec ? »</v>
      </c>
      <c r="J13" s="1232"/>
      <c r="K13" s="1232"/>
      <c r="L13" s="1232"/>
      <c r="M13" s="1232"/>
      <c r="O13" s="220" t="s">
        <v>32</v>
      </c>
      <c r="P13" s="221" t="s">
        <v>33</v>
      </c>
      <c r="Q13" s="222"/>
      <c r="R13" s="222"/>
      <c r="S13" s="222"/>
      <c r="T13" s="222"/>
      <c r="V13" s="223"/>
      <c r="W13" s="223"/>
      <c r="X13" s="223"/>
    </row>
    <row r="14" spans="1:35" ht="15.75" x14ac:dyDescent="0.25">
      <c r="A14" s="210"/>
      <c r="B14" s="211"/>
      <c r="C14" s="211"/>
      <c r="D14" s="211"/>
      <c r="E14" s="211"/>
      <c r="F14" s="211"/>
      <c r="G14" s="210"/>
      <c r="H14" s="210"/>
      <c r="I14" s="211"/>
      <c r="J14" s="211"/>
      <c r="K14" s="211"/>
      <c r="L14" s="211"/>
      <c r="M14" s="211"/>
      <c r="O14" s="220" t="s">
        <v>34</v>
      </c>
      <c r="P14" s="221" t="s">
        <v>35</v>
      </c>
      <c r="Q14" s="222"/>
      <c r="R14" s="222"/>
      <c r="S14" s="222"/>
      <c r="T14" s="222"/>
      <c r="V14" s="223"/>
      <c r="W14" s="223"/>
      <c r="X14" s="223"/>
    </row>
    <row r="15" spans="1:35" ht="35.1" customHeight="1" x14ac:dyDescent="0.25">
      <c r="A15" s="217" t="s">
        <v>36</v>
      </c>
      <c r="B15" s="1234" t="s">
        <v>4776</v>
      </c>
      <c r="C15" s="1234"/>
      <c r="D15" s="1234"/>
      <c r="E15" s="1234"/>
      <c r="F15" s="1234"/>
      <c r="G15" s="213"/>
      <c r="H15" s="225" t="s">
        <v>38</v>
      </c>
      <c r="I15" s="1234" t="s">
        <v>4855</v>
      </c>
      <c r="J15" s="1234"/>
      <c r="K15" s="1234"/>
      <c r="L15" s="1234"/>
      <c r="M15" s="1234"/>
      <c r="O15" s="220" t="s">
        <v>39</v>
      </c>
      <c r="P15" s="221" t="s">
        <v>40</v>
      </c>
      <c r="Q15" s="222"/>
      <c r="R15" s="222"/>
      <c r="S15" s="222"/>
      <c r="T15" s="222"/>
      <c r="V15" s="223"/>
      <c r="W15" s="223"/>
      <c r="X15" s="223"/>
    </row>
    <row r="16" spans="1:35" ht="35.1" customHeight="1" x14ac:dyDescent="0.25">
      <c r="A16" s="217"/>
      <c r="B16" s="1234" t="s">
        <v>4775</v>
      </c>
      <c r="C16" s="1234"/>
      <c r="D16" s="1234"/>
      <c r="E16" s="1234"/>
      <c r="F16" s="1234"/>
      <c r="G16" s="213"/>
      <c r="H16" s="225"/>
      <c r="I16" s="1238" t="s">
        <v>4856</v>
      </c>
      <c r="J16" s="1238"/>
      <c r="K16" s="1238"/>
      <c r="L16" s="1238"/>
      <c r="M16" s="1238"/>
      <c r="O16" s="220" t="s">
        <v>42</v>
      </c>
      <c r="P16" s="221" t="s">
        <v>43</v>
      </c>
      <c r="Q16" s="222"/>
      <c r="R16" s="222"/>
      <c r="S16" s="222"/>
      <c r="T16" s="222"/>
      <c r="V16" s="223"/>
      <c r="W16" s="223"/>
      <c r="X16" s="223"/>
    </row>
    <row r="17" spans="1:34" ht="54.95" customHeight="1" x14ac:dyDescent="0.25">
      <c r="A17" s="217" t="s">
        <v>44</v>
      </c>
      <c r="B17" s="1239" t="str">
        <f>IF(UPPER($H$4)="X",IFERROR(INDEX($H$53:$H$72,MATCH($B$4,$A$53:$A$72,0)),""),"Réponse attendue masquée — saisir X en H4 pour afficher")</f>
        <v>Le menu présente une dominante blanche excessive et un risque de sécheresse. Corriger par une sauce citron-herbes, un légume vert ou orange, une entrée colorée et un fruit de saison plutôt qu’un dessert blanc.</v>
      </c>
      <c r="C17" s="1239"/>
      <c r="D17" s="1239"/>
      <c r="E17" s="1239"/>
      <c r="F17" s="1239"/>
      <c r="G17" s="213"/>
      <c r="H17" s="225" t="s">
        <v>45</v>
      </c>
      <c r="I17" s="1232" t="str">
        <f>IF(UPPER($H$4)="X",IFERROR(INDEX($I$53:$I$72,MATCH($B$4,$A$53:$A$72,0)),""),"Réponse attendue masquée — saisir X en H4 pour afficher")</f>
        <v>Il y a trop de blanc. Le poisson peut être sec. Je mets une sauce, un légume coloré comme carottes ou brocolis, et je finis par un fruit plutôt qu’un fromage blanc.</v>
      </c>
      <c r="J17" s="1232"/>
      <c r="K17" s="1232"/>
      <c r="L17" s="1232"/>
      <c r="M17" s="1232"/>
      <c r="O17" s="220" t="s">
        <v>46</v>
      </c>
      <c r="P17" s="221" t="s">
        <v>47</v>
      </c>
      <c r="Q17" s="222"/>
      <c r="R17" s="222"/>
      <c r="S17" s="222"/>
      <c r="T17" s="222"/>
      <c r="V17" s="223"/>
      <c r="W17" s="223"/>
      <c r="X17" s="223"/>
    </row>
    <row r="18" spans="1:34" ht="15.75" x14ac:dyDescent="0.25">
      <c r="A18" s="210"/>
      <c r="B18" s="211"/>
      <c r="C18" s="211"/>
      <c r="D18" s="211"/>
      <c r="E18" s="211"/>
      <c r="F18" s="211"/>
      <c r="G18" s="210"/>
      <c r="H18" s="210"/>
      <c r="I18" s="211"/>
      <c r="J18" s="211"/>
      <c r="K18" s="211"/>
      <c r="L18" s="211"/>
      <c r="M18" s="211"/>
      <c r="O18" s="220" t="s">
        <v>48</v>
      </c>
      <c r="P18" s="221" t="s">
        <v>49</v>
      </c>
      <c r="Q18" s="222"/>
      <c r="R18" s="222"/>
      <c r="S18" s="222"/>
      <c r="T18" s="222"/>
      <c r="U18" s="223"/>
      <c r="V18" s="223"/>
      <c r="W18" s="223"/>
      <c r="X18" s="223"/>
    </row>
    <row r="19" spans="1:34" ht="54.95" customHeight="1" x14ac:dyDescent="0.25">
      <c r="A19" s="226" t="s">
        <v>50</v>
      </c>
      <c r="B19" s="1235" t="str">
        <f>IF(ISBLANK(H4),"",IF(UPPER(TRIM($H$4))="X",IFERROR(INDEX($M$53:$M$72,MATCH($B$4,$A$53:$A$72,0)),""),"Mots-clés masqués — saisir X en H4 pour afficher"))</f>
        <v>blanc ; pâle ; sec ; sauce ; herbes ; citron ; carottes ; brocolis ; fruit ; enfants ; acceptabilité</v>
      </c>
      <c r="C19" s="1235"/>
      <c r="D19" s="1235"/>
      <c r="E19" s="1235"/>
      <c r="F19" s="1235"/>
      <c r="G19" s="213"/>
      <c r="H19" s="227" t="s">
        <v>51</v>
      </c>
      <c r="I19" s="1236" t="str">
        <f>IF(ISBLANK(H4),"",IFERROR(INDEX($X$53:$X$72,MATCH($B$4,$A$53:$A$72,0)),""))</f>
        <v>Trop blanc = ajouter couleur + sauce + fruit</v>
      </c>
      <c r="J19" s="1236"/>
      <c r="K19" s="1236"/>
      <c r="L19" s="1236"/>
      <c r="M19" s="1236"/>
      <c r="O19" s="220"/>
      <c r="P19" s="221"/>
      <c r="Q19" s="222"/>
      <c r="R19" s="222"/>
      <c r="S19" s="222"/>
      <c r="T19" s="222"/>
    </row>
    <row r="20" spans="1:34" ht="15.75" x14ac:dyDescent="0.25">
      <c r="A20" s="228"/>
      <c r="B20" s="211"/>
      <c r="C20" s="211"/>
      <c r="D20" s="211"/>
      <c r="E20" s="211"/>
      <c r="F20" s="211"/>
      <c r="G20" s="210"/>
      <c r="H20" s="213"/>
      <c r="I20" s="207"/>
      <c r="J20" s="207"/>
      <c r="K20" s="207"/>
      <c r="L20" s="207"/>
      <c r="M20" s="207"/>
    </row>
    <row r="21" spans="1:34" ht="18.75" customHeight="1" x14ac:dyDescent="0.25">
      <c r="A21" s="213"/>
      <c r="B21" s="213"/>
      <c r="C21" s="213"/>
      <c r="D21" s="213"/>
      <c r="E21" s="213"/>
      <c r="F21" s="213"/>
      <c r="G21" s="213"/>
      <c r="H21" s="213"/>
      <c r="I21" s="213"/>
      <c r="J21" s="213"/>
      <c r="K21" s="213"/>
      <c r="L21" s="213"/>
      <c r="M21" s="213"/>
    </row>
    <row r="22" spans="1:34" ht="24" customHeight="1" x14ac:dyDescent="0.25">
      <c r="A22" s="229" t="s">
        <v>52</v>
      </c>
      <c r="B22" s="230"/>
      <c r="C22" s="230"/>
      <c r="D22" s="230"/>
      <c r="E22" s="230"/>
      <c r="F22" s="230"/>
      <c r="G22" s="230"/>
      <c r="H22" s="230"/>
      <c r="I22" s="230"/>
      <c r="J22" s="230"/>
      <c r="K22" s="230"/>
      <c r="L22" s="230"/>
      <c r="M22" s="230"/>
    </row>
    <row r="23" spans="1:34" ht="60" customHeight="1" x14ac:dyDescent="0.25">
      <c r="A23" s="251" t="s">
        <v>53</v>
      </c>
      <c r="B23" s="232" t="str">
        <f>IF(UPPER($H$4)="X",IFERROR(INDEX($R$53:$R$72,MATCH($B$4,$A$53:$A$72,0)),""),"Masqué")</f>
        <v>Brocolis, carottes ou autre légume vert/orange ; riz pilaf possible</v>
      </c>
      <c r="C23" s="231" t="s">
        <v>54</v>
      </c>
      <c r="D23" s="232" t="str">
        <f>IF(UPPER($H$4)="X",IFERROR(INDEX($S$53:$S$72,MATCH($B$4,$A$53:$A$72,0)),""),"Masqué")</f>
        <v>Sauce légère citron-herbes ou jus court</v>
      </c>
      <c r="E23" s="231" t="s">
        <v>55</v>
      </c>
      <c r="F23" s="232" t="str">
        <f>IF(UPPER($H$4)="X",IFERROR(INDEX($T$53:$T$72,MATCH($B$4,$A$53:$A$72,0)),""),"Masqué")</f>
        <v>Carottes râpées ou betteraves</v>
      </c>
      <c r="G23" s="231" t="s">
        <v>56</v>
      </c>
      <c r="H23" s="232" t="str">
        <f>IF(UPPER($H$4)="X",IFERROR(INDEX($U$53:$U$72,MATCH($B$4,$A$53:$A$72,0)),""),"Masqué")</f>
        <v>Fruit de saison coloré : orange, clémentine, pomme rouge</v>
      </c>
      <c r="I23" s="231" t="s">
        <v>57</v>
      </c>
      <c r="J23" s="232" t="str">
        <f>IF(UPPER($H$4)="X",IFERROR(INDEX($V$53:$V$72,MATCH($B$4,$A$53:$A$72,0)),""),"Masqué")</f>
        <v>Rendre le poisson plus acceptable pour des enfants</v>
      </c>
      <c r="K23" s="231" t="s">
        <v>58</v>
      </c>
      <c r="L23" s="232" t="str">
        <f>IF(UPPER($H$4)="X",IFERROR(INDEX($W$53:$W$72,MATCH($B$4,$A$53:$A$72,0)),""),"Masqué")</f>
        <v>Éviter le dessèchement du poisson au maintien chaud</v>
      </c>
      <c r="M23" s="213"/>
    </row>
    <row r="24" spans="1:34" ht="15.75" x14ac:dyDescent="0.25">
      <c r="A24" s="231"/>
      <c r="B24" s="232"/>
      <c r="C24" s="231"/>
      <c r="D24" s="232"/>
      <c r="E24" s="231"/>
      <c r="F24" s="232"/>
      <c r="G24" s="231"/>
      <c r="H24" s="232"/>
      <c r="I24" s="231"/>
      <c r="J24" s="232"/>
      <c r="K24" s="231"/>
      <c r="L24" s="232"/>
      <c r="M24" s="213"/>
    </row>
    <row r="25" spans="1:34" ht="15.75" x14ac:dyDescent="0.25">
      <c r="A25" s="213"/>
      <c r="B25" s="213"/>
      <c r="C25" s="213"/>
      <c r="D25" s="213"/>
      <c r="E25" s="213"/>
      <c r="F25" s="213"/>
      <c r="G25" s="213"/>
      <c r="H25" s="213"/>
      <c r="I25" s="213"/>
      <c r="J25" s="213"/>
      <c r="K25" s="213"/>
      <c r="L25" s="213"/>
      <c r="M25" s="213"/>
    </row>
    <row r="26" spans="1:34" ht="24" customHeight="1" x14ac:dyDescent="0.25">
      <c r="A26" s="1237" t="s">
        <v>59</v>
      </c>
      <c r="B26" s="252" t="s">
        <v>60</v>
      </c>
      <c r="C26" s="252" t="s">
        <v>61</v>
      </c>
      <c r="D26" s="252" t="s">
        <v>62</v>
      </c>
      <c r="E26" s="252" t="s">
        <v>63</v>
      </c>
      <c r="F26" s="252" t="s">
        <v>64</v>
      </c>
      <c r="G26" s="253"/>
      <c r="H26" s="254" t="s">
        <v>65</v>
      </c>
      <c r="I26" s="254" t="s">
        <v>61</v>
      </c>
      <c r="J26" s="254" t="s">
        <v>62</v>
      </c>
      <c r="K26" s="254" t="s">
        <v>63</v>
      </c>
      <c r="L26" s="254" t="s">
        <v>64</v>
      </c>
      <c r="M26" s="213"/>
    </row>
    <row r="27" spans="1:34" ht="24" customHeight="1" x14ac:dyDescent="0.25">
      <c r="A27" s="1237"/>
      <c r="B27" s="252" t="s">
        <v>66</v>
      </c>
      <c r="C27" s="252" t="s">
        <v>67</v>
      </c>
      <c r="D27" s="252" t="s">
        <v>68</v>
      </c>
      <c r="E27" s="252" t="s">
        <v>69</v>
      </c>
      <c r="F27" s="252" t="s">
        <v>64</v>
      </c>
      <c r="G27" s="255"/>
      <c r="H27" s="254" t="s">
        <v>66</v>
      </c>
      <c r="I27" s="256" t="s">
        <v>67</v>
      </c>
      <c r="J27" s="256" t="s">
        <v>68</v>
      </c>
      <c r="K27" s="256" t="s">
        <v>69</v>
      </c>
      <c r="L27" s="256" t="s">
        <v>64</v>
      </c>
      <c r="M27" s="213"/>
      <c r="AA27" s="238" t="s">
        <v>70</v>
      </c>
      <c r="AB27" s="238" t="s">
        <v>61</v>
      </c>
      <c r="AC27" s="238" t="s">
        <v>71</v>
      </c>
      <c r="AD27" s="238" t="s">
        <v>72</v>
      </c>
      <c r="AE27" s="238" t="s">
        <v>73</v>
      </c>
      <c r="AF27" s="238" t="s">
        <v>74</v>
      </c>
      <c r="AG27" s="238" t="s">
        <v>75</v>
      </c>
      <c r="AH27" s="238" t="s">
        <v>76</v>
      </c>
    </row>
    <row r="28" spans="1:34" ht="24" customHeight="1" x14ac:dyDescent="0.25">
      <c r="A28" s="1237"/>
      <c r="B28" s="226" t="str">
        <f t="shared" ref="B28:B33" si="0">$AA28</f>
        <v>Diagnostic du problème</v>
      </c>
      <c r="C28" s="239">
        <f t="shared" ref="C28:C33" si="1">$AB28</f>
        <v>4</v>
      </c>
      <c r="D28" s="239">
        <f t="shared" ref="D28:D33" si="2">IF($B28="","",IF(OR(AND($AI$4&lt;&gt;"",ISNUMBER(SEARCH($AI$4,$AA$4))),AND($AC28&lt;&gt;"",ISNUMBER(SEARCH($AC28,$AA$4))),AND($AD28&lt;&gt;"",ISNUMBER(SEARCH($AD28,$AA$4))),AND($AE28&lt;&gt;"",ISNUMBER(SEARCH($AE28,$AA$4)))),$C28,0))</f>
        <v>4</v>
      </c>
      <c r="E28" s="239">
        <f t="shared" ref="E28:E33" si="3">IF(COUNTA($B$15:$B$16)=0,"",IF(OR(AND($AI$4&lt;&gt;"",ISNUMBER(SEARCH($AI$4,$AA$5))),AND($AC28&lt;&gt;"",ISNUMBER(SEARCH($AC28,$AA$5))),AND($AD28&lt;&gt;"",ISNUMBER(SEARCH($AD28,$AA$5))),AND($AE28&lt;&gt;"",ISNUMBER(SEARCH($AE28,$AA$5)))),$C28,0))</f>
        <v>4</v>
      </c>
      <c r="F28" s="240" t="str">
        <f t="shared" ref="F28:F33" si="4">IF(COUNTA($B$15:$B$16)=0,IF($D28&gt;0,"OK initial","Manque"),IF($E28&gt;0,IF($D28&gt;0,"OK","Corrigé"),"Manque"))</f>
        <v>OK</v>
      </c>
      <c r="G28" s="257"/>
      <c r="H28" s="227" t="str">
        <f t="shared" ref="H28:H33" si="5">$AA28</f>
        <v>Diagnostic du problème</v>
      </c>
      <c r="I28" s="239">
        <f t="shared" ref="I28:I33" si="6">$AB28</f>
        <v>4</v>
      </c>
      <c r="J28" s="239">
        <f t="shared" ref="J28:J33" si="7">IF($H28="","",IF(OR(AND($AI$5&lt;&gt;"",ISNUMBER(SEARCH($AI$5,$AA$6))),AND($AF28&lt;&gt;"",ISNUMBER(SEARCH($AF28,$AA$6))),AND($AG28&lt;&gt;"",ISNUMBER(SEARCH($AG28,$AA$6))),AND($AH28&lt;&gt;"",ISNUMBER(SEARCH($AH28,$AA$6)))),$I28,0))</f>
        <v>4</v>
      </c>
      <c r="K28" s="239">
        <f t="shared" ref="K28:K33" si="8">IF(COUNTA($I$15:$I$16)=0,"",IF(OR(AND($AI$5&lt;&gt;"",ISNUMBER(SEARCH($AI$5,$AA$7))),AND($AF28&lt;&gt;"",ISNUMBER(SEARCH($AF28,$AA$7))),AND($AG28&lt;&gt;"",ISNUMBER(SEARCH($AG28,$AA$7))),AND($AH28&lt;&gt;"",ISNUMBER(SEARCH($AH28,$AA$7)))),$I28,0))</f>
        <v>4</v>
      </c>
      <c r="L28" s="240" t="str">
        <f t="shared" ref="L28:L33" si="9">IF(COUNTA($I$15:$I$16)=0,IF($J28&gt;0,"OK initial","Manque"),IF($K28&gt;0,IF($J28&gt;0,"OK","Corrigé"),"Manque"))</f>
        <v>OK</v>
      </c>
      <c r="M28" s="213"/>
      <c r="AA28" s="250" t="str">
        <f>IFERROR(INDEX($Y$53:$Y$72,MATCH($B$4,$A$53:$A$72,0)),"")</f>
        <v>Diagnostic du problème</v>
      </c>
      <c r="AB28" s="258">
        <f>IFERROR(INDEX($Z$53:$Z$72,MATCH($B$4,$A$53:$A$72,0)),0)</f>
        <v>4</v>
      </c>
      <c r="AC28" s="258" t="str">
        <f>IFERROR(INDEX($AA$53:$AA$72,MATCH($B$4,$A$53:$A$72,0)),"")</f>
        <v>blanc</v>
      </c>
      <c r="AD28" s="258" t="str">
        <f>IFERROR(INDEX($AB$53:$AB$72,MATCH($B$4,$A$53:$A$72,0)),"")</f>
        <v>pale</v>
      </c>
      <c r="AE28" s="258" t="str">
        <f>IFERROR(INDEX($AC$53:$AC$72,MATCH($B$4,$A$53:$A$72,0)),"")</f>
        <v>sec</v>
      </c>
      <c r="AF28" s="258" t="str">
        <f>IFERROR(INDEX($AD$53:$AD$72,MATCH($B$4,$A$53:$A$72,0)),"")</f>
        <v>blanc</v>
      </c>
      <c r="AG28" s="258" t="str">
        <f>IFERROR(INDEX($AE$53:$AE$72,MATCH($B$4,$A$53:$A$72,0)),"")</f>
        <v>sec</v>
      </c>
      <c r="AH28" s="258" t="str">
        <f>IFERROR(INDEX($AF$53:$AF$72,MATCH($B$4,$A$53:$A$72,0)),"")</f>
        <v>pas envie</v>
      </c>
    </row>
    <row r="29" spans="1:34" ht="24" customHeight="1" x14ac:dyDescent="0.25">
      <c r="A29" s="1237"/>
      <c r="B29" s="226" t="str">
        <f t="shared" si="0"/>
        <v>Correction garniture / sauce</v>
      </c>
      <c r="C29" s="239">
        <f t="shared" si="1"/>
        <v>4</v>
      </c>
      <c r="D29" s="239">
        <f t="shared" si="2"/>
        <v>4</v>
      </c>
      <c r="E29" s="239">
        <f t="shared" si="3"/>
        <v>4</v>
      </c>
      <c r="F29" s="240" t="str">
        <f t="shared" si="4"/>
        <v>OK</v>
      </c>
      <c r="G29" s="257"/>
      <c r="H29" s="227" t="str">
        <f t="shared" si="5"/>
        <v>Correction garniture / sauce</v>
      </c>
      <c r="I29" s="239">
        <f t="shared" si="6"/>
        <v>4</v>
      </c>
      <c r="J29" s="239">
        <f t="shared" si="7"/>
        <v>4</v>
      </c>
      <c r="K29" s="239">
        <f t="shared" si="8"/>
        <v>4</v>
      </c>
      <c r="L29" s="240" t="str">
        <f t="shared" si="9"/>
        <v>OK</v>
      </c>
      <c r="M29" s="213"/>
      <c r="AA29" s="250" t="str">
        <f>IFERROR(INDEX($AG$53:$AG$72,MATCH($B$4,$A$53:$A$72,0)),"")</f>
        <v>Correction garniture / sauce</v>
      </c>
      <c r="AB29" s="258">
        <f>IFERROR(INDEX($AH$53:$AH$72,MATCH($B$4,$A$53:$A$72,0)),0)</f>
        <v>4</v>
      </c>
      <c r="AC29" s="258" t="str">
        <f>IFERROR(INDEX($AI$53:$AI$72,MATCH($B$4,$A$53:$A$72,0)),"")</f>
        <v>sauce</v>
      </c>
      <c r="AD29" s="258" t="str">
        <f>IFERROR(INDEX($AJ$53:$AJ$72,MATCH($B$4,$A$53:$A$72,0)),"")</f>
        <v>herbes</v>
      </c>
      <c r="AE29" s="258" t="str">
        <f>IFERROR(INDEX($AK$53:$AK$72,MATCH($B$4,$A$53:$A$72,0)),"")</f>
        <v>brocolis</v>
      </c>
      <c r="AF29" s="258" t="str">
        <f>IFERROR(INDEX($AL$53:$AL$72,MATCH($B$4,$A$53:$A$72,0)),"")</f>
        <v>sauce</v>
      </c>
      <c r="AG29" s="258" t="str">
        <f>IFERROR(INDEX($AM$53:$AM$72,MATCH($B$4,$A$53:$A$72,0)),"")</f>
        <v>carottes</v>
      </c>
      <c r="AH29" s="258" t="str">
        <f>IFERROR(INDEX($AN$53:$AN$72,MATCH($B$4,$A$53:$A$72,0)),"")</f>
        <v>brocolis</v>
      </c>
    </row>
    <row r="30" spans="1:34" ht="24" customHeight="1" x14ac:dyDescent="0.25">
      <c r="A30" s="1237"/>
      <c r="B30" s="226" t="str">
        <f t="shared" si="0"/>
        <v>Correction entrée / dessert</v>
      </c>
      <c r="C30" s="239">
        <f t="shared" si="1"/>
        <v>4</v>
      </c>
      <c r="D30" s="239">
        <f t="shared" si="2"/>
        <v>0</v>
      </c>
      <c r="E30" s="239">
        <f t="shared" si="3"/>
        <v>4</v>
      </c>
      <c r="F30" s="240" t="str">
        <f t="shared" si="4"/>
        <v>Corrigé</v>
      </c>
      <c r="G30" s="257"/>
      <c r="H30" s="227" t="str">
        <f t="shared" si="5"/>
        <v>Correction entrée / dessert</v>
      </c>
      <c r="I30" s="239">
        <f t="shared" si="6"/>
        <v>4</v>
      </c>
      <c r="J30" s="239">
        <f t="shared" si="7"/>
        <v>0</v>
      </c>
      <c r="K30" s="239">
        <f t="shared" si="8"/>
        <v>4</v>
      </c>
      <c r="L30" s="240" t="str">
        <f t="shared" si="9"/>
        <v>Corrigé</v>
      </c>
      <c r="M30" s="213"/>
      <c r="AA30" s="250" t="str">
        <f>IFERROR(INDEX($AO$53:$AO$72,MATCH($B$4,$A$53:$A$72,0)),"")</f>
        <v>Correction entrée / dessert</v>
      </c>
      <c r="AB30" s="258">
        <f>IFERROR(INDEX($AP$53:$AP$72,MATCH($B$4,$A$53:$A$72,0)),0)</f>
        <v>4</v>
      </c>
      <c r="AC30" s="258" t="str">
        <f>IFERROR(INDEX($AQ$53:$AQ$72,MATCH($B$4,$A$53:$A$72,0)),"")</f>
        <v>entree</v>
      </c>
      <c r="AD30" s="258" t="str">
        <f>IFERROR(INDEX($AR$53:$AR$72,MATCH($B$4,$A$53:$A$72,0)),"")</f>
        <v>fruit</v>
      </c>
      <c r="AE30" s="258" t="str">
        <f>IFERROR(INDEX($AS$53:$AS$72,MATCH($B$4,$A$53:$A$72,0)),"")</f>
        <v>dessert</v>
      </c>
      <c r="AF30" s="258" t="str">
        <f>IFERROR(INDEX($AT$53:$AT$72,MATCH($B$4,$A$53:$A$72,0)),"")</f>
        <v>entree</v>
      </c>
      <c r="AG30" s="258" t="str">
        <f>IFERROR(INDEX($AU$53:$AU$72,MATCH($B$4,$A$53:$A$72,0)),"")</f>
        <v>fruit</v>
      </c>
      <c r="AH30" s="258" t="str">
        <f>IFERROR(INDEX($AV$53:$AV$72,MATCH($B$4,$A$53:$A$72,0)),"")</f>
        <v>fromage blanc</v>
      </c>
    </row>
    <row r="31" spans="1:34" ht="24" customHeight="1" x14ac:dyDescent="0.25">
      <c r="A31" s="1237"/>
      <c r="B31" s="226" t="str">
        <f t="shared" si="0"/>
        <v>Adaptation convive</v>
      </c>
      <c r="C31" s="239">
        <f t="shared" si="1"/>
        <v>3</v>
      </c>
      <c r="D31" s="239">
        <f t="shared" si="2"/>
        <v>0</v>
      </c>
      <c r="E31" s="239">
        <f t="shared" si="3"/>
        <v>3</v>
      </c>
      <c r="F31" s="240" t="str">
        <f t="shared" si="4"/>
        <v>Corrigé</v>
      </c>
      <c r="G31" s="257"/>
      <c r="H31" s="227" t="str">
        <f t="shared" si="5"/>
        <v>Adaptation convive</v>
      </c>
      <c r="I31" s="239">
        <f t="shared" si="6"/>
        <v>3</v>
      </c>
      <c r="J31" s="239">
        <f t="shared" si="7"/>
        <v>0</v>
      </c>
      <c r="K31" s="239">
        <f t="shared" si="8"/>
        <v>0</v>
      </c>
      <c r="L31" s="240" t="str">
        <f t="shared" si="9"/>
        <v>Manque</v>
      </c>
      <c r="M31" s="213"/>
      <c r="AA31" s="250" t="str">
        <f>IFERROR(INDEX($AW$53:$AW$72,MATCH($B$4,$A$53:$A$72,0)),"")</f>
        <v>Adaptation convive</v>
      </c>
      <c r="AB31" s="258">
        <f>IFERROR(INDEX($AX$53:$AX$72,MATCH($B$4,$A$53:$A$72,0)),0)</f>
        <v>3</v>
      </c>
      <c r="AC31" s="258" t="str">
        <f>IFERROR(INDEX($AY$53:$AY$72,MATCH($B$4,$A$53:$A$72,0)),"")</f>
        <v>enfants</v>
      </c>
      <c r="AD31" s="258" t="str">
        <f>IFERROR(INDEX($AZ$53:$AZ$72,MATCH($B$4,$A$53:$A$72,0)),"")</f>
        <v>scolaire</v>
      </c>
      <c r="AE31" s="258" t="str">
        <f>IFERROR(INDEX($BA$53:$BA$72,MATCH($B$4,$A$53:$A$72,0)),"")</f>
        <v>primaire</v>
      </c>
      <c r="AF31" s="258" t="str">
        <f>IFERROR(INDEX($BB$53:$BB$72,MATCH($B$4,$A$53:$A$72,0)),"")</f>
        <v>enfants</v>
      </c>
      <c r="AG31" s="258" t="str">
        <f>IFERROR(INDEX($BC$53:$BC$72,MATCH($B$4,$A$53:$A$72,0)),"")</f>
        <v>eleves</v>
      </c>
      <c r="AH31" s="258" t="str">
        <f>IFERROR(INDEX($BD$53:$BD$72,MATCH($B$4,$A$53:$A$72,0)),"")</f>
        <v>cantine</v>
      </c>
    </row>
    <row r="32" spans="1:34" ht="24" customHeight="1" x14ac:dyDescent="0.25">
      <c r="A32" s="1237"/>
      <c r="B32" s="226" t="str">
        <f t="shared" si="0"/>
        <v>Faisabilité production</v>
      </c>
      <c r="C32" s="239">
        <f t="shared" si="1"/>
        <v>2</v>
      </c>
      <c r="D32" s="239">
        <f t="shared" si="2"/>
        <v>0</v>
      </c>
      <c r="E32" s="239">
        <f t="shared" si="3"/>
        <v>2</v>
      </c>
      <c r="F32" s="240" t="str">
        <f t="shared" si="4"/>
        <v>Corrigé</v>
      </c>
      <c r="G32" s="257"/>
      <c r="H32" s="227" t="str">
        <f t="shared" si="5"/>
        <v>Faisabilité production</v>
      </c>
      <c r="I32" s="239">
        <f t="shared" si="6"/>
        <v>2</v>
      </c>
      <c r="J32" s="239">
        <f t="shared" si="7"/>
        <v>2</v>
      </c>
      <c r="K32" s="239">
        <f t="shared" si="8"/>
        <v>2</v>
      </c>
      <c r="L32" s="240" t="str">
        <f t="shared" si="9"/>
        <v>OK</v>
      </c>
      <c r="M32" s="213"/>
      <c r="AA32" s="250" t="str">
        <f>IFERROR(INDEX($BE$53:$BE$72,MATCH($B$4,$A$53:$A$72,0)),"")</f>
        <v>Faisabilité production</v>
      </c>
      <c r="AB32" s="258">
        <f>IFERROR(INDEX($BF$53:$BF$72,MATCH($B$4,$A$53:$A$72,0)),0)</f>
        <v>2</v>
      </c>
      <c r="AC32" s="258" t="str">
        <f>IFERROR(INDEX($BG$53:$BG$72,MATCH($B$4,$A$53:$A$72,0)),"")</f>
        <v>maintien</v>
      </c>
      <c r="AD32" s="258" t="str">
        <f>IFERROR(INDEX($BH$53:$BH$72,MATCH($B$4,$A$53:$A$72,0)),"")</f>
        <v>chaud</v>
      </c>
      <c r="AE32" s="258" t="str">
        <f>IFERROR(INDEX($BI$53:$BI$72,MATCH($B$4,$A$53:$A$72,0)),"")</f>
        <v>dessechement</v>
      </c>
      <c r="AF32" s="258" t="str">
        <f>IFERROR(INDEX($BJ$53:$BJ$72,MATCH($B$4,$A$53:$A$72,0)),"")</f>
        <v>attend</v>
      </c>
      <c r="AG32" s="258" t="str">
        <f>IFERROR(INDEX($BK$53:$BK$72,MATCH($B$4,$A$53:$A$72,0)),"")</f>
        <v>chaud</v>
      </c>
      <c r="AH32" s="258" t="str">
        <f>IFERROR(INDEX($BL$53:$BL$72,MATCH($B$4,$A$53:$A$72,0)),"")</f>
        <v>sec</v>
      </c>
    </row>
    <row r="33" spans="1:34" ht="24" customHeight="1" x14ac:dyDescent="0.25">
      <c r="A33" s="1237"/>
      <c r="B33" s="226" t="str">
        <f t="shared" si="0"/>
        <v>Justification claire</v>
      </c>
      <c r="C33" s="239">
        <f t="shared" si="1"/>
        <v>3</v>
      </c>
      <c r="D33" s="239">
        <f t="shared" si="2"/>
        <v>3</v>
      </c>
      <c r="E33" s="239">
        <f t="shared" si="3"/>
        <v>3</v>
      </c>
      <c r="F33" s="240" t="str">
        <f t="shared" si="4"/>
        <v>OK</v>
      </c>
      <c r="G33" s="257"/>
      <c r="H33" s="227" t="str">
        <f t="shared" si="5"/>
        <v>Justification claire</v>
      </c>
      <c r="I33" s="239">
        <f t="shared" si="6"/>
        <v>3</v>
      </c>
      <c r="J33" s="239">
        <f t="shared" si="7"/>
        <v>0</v>
      </c>
      <c r="K33" s="239">
        <f t="shared" si="8"/>
        <v>0</v>
      </c>
      <c r="L33" s="240" t="str">
        <f t="shared" si="9"/>
        <v>Manque</v>
      </c>
      <c r="M33" s="213"/>
      <c r="AA33" s="250" t="str">
        <f>IFERROR(INDEX($BM$53:$BM$72,MATCH($B$4,$A$53:$A$72,0)),"")</f>
        <v>Justification claire</v>
      </c>
      <c r="AB33" s="258">
        <f>IFERROR(INDEX($BN$53:$BN$72,MATCH($B$4,$A$53:$A$72,0)),0)</f>
        <v>3</v>
      </c>
      <c r="AC33" s="258" t="str">
        <f>IFERROR(INDEX($BO$53:$BO$72,MATCH($B$4,$A$53:$A$72,0)),"")</f>
        <v>parce</v>
      </c>
      <c r="AD33" s="258" t="str">
        <f>IFERROR(INDEX($BP$53:$BP$72,MATCH($B$4,$A$53:$A$72,0)),"")</f>
        <v>corrige</v>
      </c>
      <c r="AE33" s="258" t="str">
        <f>IFERROR(INDEX($BQ$53:$BQ$72,MATCH($B$4,$A$53:$A$72,0)),"")</f>
        <v>evite</v>
      </c>
      <c r="AF33" s="258" t="str">
        <f>IFERROR(INDEX($BR$53:$BR$72,MATCH($B$4,$A$53:$A$72,0)),"")</f>
        <v>parce</v>
      </c>
      <c r="AG33" s="258" t="str">
        <f>IFERROR(INDEX($BS$53:$BS$72,MATCH($B$4,$A$53:$A$72,0)),"")</f>
        <v>pour</v>
      </c>
      <c r="AH33" s="258" t="str">
        <f>IFERROR(INDEX($BT$53:$BT$72,MATCH($B$4,$A$53:$A$72,0)),"")</f>
        <v>eviter</v>
      </c>
    </row>
    <row r="34" spans="1:34" ht="24" customHeight="1" x14ac:dyDescent="0.25">
      <c r="A34" s="1237"/>
      <c r="B34" s="226" t="s">
        <v>77</v>
      </c>
      <c r="C34" s="252">
        <f>SUM($D$28:$D$33)</f>
        <v>11</v>
      </c>
      <c r="D34" s="259"/>
      <c r="E34" s="259"/>
      <c r="F34" s="259"/>
      <c r="G34" s="260"/>
      <c r="H34" s="227" t="s">
        <v>78</v>
      </c>
      <c r="I34" s="254">
        <f>SUM($J$28:$J$33)</f>
        <v>10</v>
      </c>
      <c r="J34" s="259"/>
      <c r="K34" s="259"/>
      <c r="L34" s="259"/>
      <c r="M34" s="213"/>
    </row>
    <row r="35" spans="1:34" ht="24" customHeight="1" x14ac:dyDescent="0.25">
      <c r="A35" s="1237"/>
      <c r="B35" s="226" t="s">
        <v>79</v>
      </c>
      <c r="C35" s="252">
        <f>IF(COUNTA($B$15:$B$16)=0,"",SUM($E$28:$E$33))</f>
        <v>20</v>
      </c>
      <c r="D35" s="259"/>
      <c r="E35" s="259"/>
      <c r="F35" s="259"/>
      <c r="G35" s="260"/>
      <c r="H35" s="227" t="s">
        <v>80</v>
      </c>
      <c r="I35" s="254">
        <f>IF(COUNTA($I$15:$I$16)=0,"",SUM($K$28:$K$33))</f>
        <v>14</v>
      </c>
      <c r="J35" s="259"/>
      <c r="K35" s="259"/>
      <c r="L35" s="259"/>
      <c r="M35" s="213"/>
    </row>
    <row r="36" spans="1:34" ht="24" customHeight="1" x14ac:dyDescent="0.25">
      <c r="A36" s="1237"/>
      <c r="B36" s="261" t="s">
        <v>81</v>
      </c>
      <c r="C36" s="262">
        <f>IF($C$35="","",$C$35-$C$34)</f>
        <v>9</v>
      </c>
      <c r="D36" s="245"/>
      <c r="E36" s="245"/>
      <c r="F36" s="245"/>
      <c r="G36" s="210"/>
      <c r="H36" s="261" t="s">
        <v>82</v>
      </c>
      <c r="I36" s="262">
        <f>IF($I$35="","",$I$35-$I$34)</f>
        <v>4</v>
      </c>
      <c r="J36" s="245"/>
      <c r="K36" s="245"/>
      <c r="L36" s="245"/>
      <c r="M36" s="213"/>
    </row>
    <row r="37" spans="1:34" ht="15.75" x14ac:dyDescent="0.25">
      <c r="A37" s="195"/>
      <c r="B37" s="194"/>
      <c r="C37" s="195"/>
      <c r="D37" s="195"/>
      <c r="E37" s="195"/>
      <c r="F37" s="195"/>
      <c r="G37" s="195"/>
      <c r="H37" s="195"/>
      <c r="I37" s="195"/>
      <c r="J37" s="246"/>
      <c r="K37" s="246"/>
      <c r="L37" s="246"/>
      <c r="M37" s="246"/>
    </row>
    <row r="52" spans="1:72" ht="27.95" customHeight="1" x14ac:dyDescent="0.25">
      <c r="A52" s="247" t="s">
        <v>83</v>
      </c>
      <c r="B52" s="247" t="s">
        <v>5</v>
      </c>
      <c r="C52" s="247" t="s">
        <v>6</v>
      </c>
      <c r="D52" s="247" t="s">
        <v>84</v>
      </c>
      <c r="E52" s="247" t="s">
        <v>85</v>
      </c>
      <c r="F52" s="247" t="s">
        <v>86</v>
      </c>
      <c r="G52" s="247" t="s">
        <v>87</v>
      </c>
      <c r="H52" s="247" t="s">
        <v>88</v>
      </c>
      <c r="I52" s="247" t="s">
        <v>89</v>
      </c>
      <c r="J52" s="247" t="s">
        <v>90</v>
      </c>
      <c r="K52" s="247" t="s">
        <v>91</v>
      </c>
      <c r="L52" s="247" t="s">
        <v>92</v>
      </c>
      <c r="M52" s="247" t="s">
        <v>93</v>
      </c>
      <c r="N52" s="247" t="s">
        <v>94</v>
      </c>
      <c r="O52" s="247" t="s">
        <v>95</v>
      </c>
      <c r="P52" s="247" t="s">
        <v>96</v>
      </c>
      <c r="Q52" s="247" t="s">
        <v>97</v>
      </c>
      <c r="R52" s="247" t="s">
        <v>98</v>
      </c>
      <c r="S52" s="247" t="s">
        <v>99</v>
      </c>
      <c r="T52" s="247" t="s">
        <v>100</v>
      </c>
      <c r="U52" s="247" t="s">
        <v>101</v>
      </c>
      <c r="V52" s="247" t="s">
        <v>102</v>
      </c>
      <c r="W52" s="247" t="s">
        <v>103</v>
      </c>
      <c r="X52" s="247" t="s">
        <v>104</v>
      </c>
      <c r="Y52" s="248" t="s">
        <v>105</v>
      </c>
      <c r="Z52" s="248" t="s">
        <v>106</v>
      </c>
      <c r="AA52" s="248" t="s">
        <v>107</v>
      </c>
      <c r="AB52" s="248" t="s">
        <v>108</v>
      </c>
      <c r="AC52" s="248" t="s">
        <v>109</v>
      </c>
      <c r="AD52" s="248" t="s">
        <v>110</v>
      </c>
      <c r="AE52" s="248" t="s">
        <v>111</v>
      </c>
      <c r="AF52" s="248" t="s">
        <v>112</v>
      </c>
      <c r="AG52" s="248" t="s">
        <v>113</v>
      </c>
      <c r="AH52" s="248" t="s">
        <v>114</v>
      </c>
      <c r="AI52" s="248" t="s">
        <v>115</v>
      </c>
      <c r="AJ52" s="248" t="s">
        <v>116</v>
      </c>
      <c r="AK52" s="248" t="s">
        <v>117</v>
      </c>
      <c r="AL52" s="248" t="s">
        <v>118</v>
      </c>
      <c r="AM52" s="248" t="s">
        <v>119</v>
      </c>
      <c r="AN52" s="248" t="s">
        <v>120</v>
      </c>
      <c r="AO52" s="248" t="s">
        <v>121</v>
      </c>
      <c r="AP52" s="248" t="s">
        <v>122</v>
      </c>
      <c r="AQ52" s="248" t="s">
        <v>123</v>
      </c>
      <c r="AR52" s="248" t="s">
        <v>124</v>
      </c>
      <c r="AS52" s="248" t="s">
        <v>125</v>
      </c>
      <c r="AT52" s="248" t="s">
        <v>126</v>
      </c>
      <c r="AU52" s="248" t="s">
        <v>127</v>
      </c>
      <c r="AV52" s="248" t="s">
        <v>128</v>
      </c>
      <c r="AW52" s="248" t="s">
        <v>129</v>
      </c>
      <c r="AX52" s="248" t="s">
        <v>130</v>
      </c>
      <c r="AY52" s="248" t="s">
        <v>131</v>
      </c>
      <c r="AZ52" s="248" t="s">
        <v>132</v>
      </c>
      <c r="BA52" s="248" t="s">
        <v>133</v>
      </c>
      <c r="BB52" s="248" t="s">
        <v>134</v>
      </c>
      <c r="BC52" s="248" t="s">
        <v>135</v>
      </c>
      <c r="BD52" s="248" t="s">
        <v>136</v>
      </c>
      <c r="BE52" s="248" t="s">
        <v>137</v>
      </c>
      <c r="BF52" s="248" t="s">
        <v>138</v>
      </c>
      <c r="BG52" s="248" t="s">
        <v>139</v>
      </c>
      <c r="BH52" s="248" t="s">
        <v>140</v>
      </c>
      <c r="BI52" s="248" t="s">
        <v>141</v>
      </c>
      <c r="BJ52" s="248" t="s">
        <v>142</v>
      </c>
      <c r="BK52" s="248" t="s">
        <v>143</v>
      </c>
      <c r="BL52" s="248" t="s">
        <v>144</v>
      </c>
      <c r="BM52" s="248" t="s">
        <v>145</v>
      </c>
      <c r="BN52" s="248" t="s">
        <v>146</v>
      </c>
      <c r="BO52" s="248" t="s">
        <v>147</v>
      </c>
      <c r="BP52" s="248" t="s">
        <v>148</v>
      </c>
      <c r="BQ52" s="248" t="s">
        <v>149</v>
      </c>
      <c r="BR52" s="248" t="s">
        <v>150</v>
      </c>
      <c r="BS52" s="248" t="s">
        <v>151</v>
      </c>
      <c r="BT52" s="248" t="s">
        <v>152</v>
      </c>
    </row>
    <row r="53" spans="1:72" ht="54.95" customHeight="1" x14ac:dyDescent="0.25">
      <c r="A53" s="249">
        <v>1</v>
      </c>
      <c r="B53" s="191" t="s">
        <v>153</v>
      </c>
      <c r="C53" s="191" t="s">
        <v>154</v>
      </c>
      <c r="D53" s="191" t="s">
        <v>155</v>
      </c>
      <c r="E53" s="191" t="s">
        <v>156</v>
      </c>
      <c r="F53" s="191" t="s">
        <v>157</v>
      </c>
      <c r="G53" s="191" t="s">
        <v>158</v>
      </c>
      <c r="H53" s="191" t="s">
        <v>37</v>
      </c>
      <c r="I53" s="191" t="s">
        <v>41</v>
      </c>
      <c r="J53" s="191" t="s">
        <v>159</v>
      </c>
      <c r="K53" s="191" t="s">
        <v>160</v>
      </c>
      <c r="L53" s="191" t="s">
        <v>161</v>
      </c>
      <c r="M53" s="191" t="s">
        <v>162</v>
      </c>
      <c r="N53" s="191" t="s">
        <v>163</v>
      </c>
      <c r="O53" s="249">
        <v>20</v>
      </c>
      <c r="P53" s="191" t="s">
        <v>164</v>
      </c>
      <c r="Q53" s="191" t="s">
        <v>165</v>
      </c>
      <c r="R53" s="191" t="s">
        <v>166</v>
      </c>
      <c r="S53" s="191" t="s">
        <v>167</v>
      </c>
      <c r="T53" s="191" t="s">
        <v>168</v>
      </c>
      <c r="U53" s="191" t="s">
        <v>169</v>
      </c>
      <c r="V53" s="191" t="s">
        <v>170</v>
      </c>
      <c r="W53" s="191" t="s">
        <v>171</v>
      </c>
      <c r="X53" s="191" t="s">
        <v>172</v>
      </c>
      <c r="Y53" s="223" t="s">
        <v>173</v>
      </c>
      <c r="Z53" s="223">
        <v>4</v>
      </c>
      <c r="AA53" s="223" t="s">
        <v>174</v>
      </c>
      <c r="AB53" s="223" t="s">
        <v>175</v>
      </c>
      <c r="AC53" s="223" t="s">
        <v>176</v>
      </c>
      <c r="AD53" s="223" t="s">
        <v>174</v>
      </c>
      <c r="AE53" s="223" t="s">
        <v>176</v>
      </c>
      <c r="AF53" s="223" t="s">
        <v>177</v>
      </c>
      <c r="AG53" s="223" t="s">
        <v>178</v>
      </c>
      <c r="AH53" s="223">
        <v>4</v>
      </c>
      <c r="AI53" s="223" t="s">
        <v>179</v>
      </c>
      <c r="AJ53" s="223" t="s">
        <v>180</v>
      </c>
      <c r="AK53" s="223" t="s">
        <v>181</v>
      </c>
      <c r="AL53" s="223" t="s">
        <v>179</v>
      </c>
      <c r="AM53" s="223" t="s">
        <v>182</v>
      </c>
      <c r="AN53" s="223" t="s">
        <v>181</v>
      </c>
      <c r="AO53" s="223" t="s">
        <v>183</v>
      </c>
      <c r="AP53" s="223">
        <v>4</v>
      </c>
      <c r="AQ53" s="223" t="s">
        <v>184</v>
      </c>
      <c r="AR53" s="223" t="s">
        <v>185</v>
      </c>
      <c r="AS53" s="223" t="s">
        <v>186</v>
      </c>
      <c r="AT53" s="223" t="s">
        <v>184</v>
      </c>
      <c r="AU53" s="223" t="s">
        <v>185</v>
      </c>
      <c r="AV53" s="223" t="s">
        <v>187</v>
      </c>
      <c r="AW53" s="223" t="s">
        <v>57</v>
      </c>
      <c r="AX53" s="223">
        <v>3</v>
      </c>
      <c r="AY53" s="223" t="s">
        <v>188</v>
      </c>
      <c r="AZ53" s="223" t="s">
        <v>189</v>
      </c>
      <c r="BA53" s="223" t="s">
        <v>190</v>
      </c>
      <c r="BB53" s="223" t="s">
        <v>188</v>
      </c>
      <c r="BC53" s="223" t="s">
        <v>191</v>
      </c>
      <c r="BD53" s="223" t="s">
        <v>192</v>
      </c>
      <c r="BE53" s="223" t="s">
        <v>193</v>
      </c>
      <c r="BF53" s="223">
        <v>2</v>
      </c>
      <c r="BG53" s="223" t="s">
        <v>194</v>
      </c>
      <c r="BH53" s="223" t="s">
        <v>195</v>
      </c>
      <c r="BI53" s="223" t="s">
        <v>196</v>
      </c>
      <c r="BJ53" s="223" t="s">
        <v>197</v>
      </c>
      <c r="BK53" s="223" t="s">
        <v>195</v>
      </c>
      <c r="BL53" s="223" t="s">
        <v>176</v>
      </c>
      <c r="BM53" s="223" t="s">
        <v>198</v>
      </c>
      <c r="BN53" s="223">
        <v>3</v>
      </c>
      <c r="BO53" s="223" t="s">
        <v>199</v>
      </c>
      <c r="BP53" s="223" t="s">
        <v>200</v>
      </c>
      <c r="BQ53" s="223" t="s">
        <v>201</v>
      </c>
      <c r="BR53" s="223" t="s">
        <v>199</v>
      </c>
      <c r="BS53" s="223" t="s">
        <v>202</v>
      </c>
      <c r="BT53" s="223" t="s">
        <v>203</v>
      </c>
    </row>
    <row r="54" spans="1:72" ht="54.95" customHeight="1" x14ac:dyDescent="0.25">
      <c r="A54" s="249">
        <v>2</v>
      </c>
      <c r="B54" s="191" t="s">
        <v>204</v>
      </c>
      <c r="C54" s="191" t="s">
        <v>205</v>
      </c>
      <c r="D54" s="191" t="s">
        <v>206</v>
      </c>
      <c r="E54" s="191" t="s">
        <v>207</v>
      </c>
      <c r="F54" s="191" t="s">
        <v>208</v>
      </c>
      <c r="G54" s="191" t="s">
        <v>209</v>
      </c>
      <c r="H54" s="191" t="s">
        <v>210</v>
      </c>
      <c r="I54" s="191" t="s">
        <v>211</v>
      </c>
      <c r="J54" s="191" t="s">
        <v>212</v>
      </c>
      <c r="K54" s="191" t="s">
        <v>213</v>
      </c>
      <c r="L54" s="191" t="s">
        <v>214</v>
      </c>
      <c r="M54" s="191" t="s">
        <v>215</v>
      </c>
      <c r="N54" s="191" t="s">
        <v>216</v>
      </c>
      <c r="O54" s="249">
        <v>20</v>
      </c>
      <c r="P54" s="191" t="s">
        <v>164</v>
      </c>
      <c r="Q54" s="191" t="s">
        <v>217</v>
      </c>
      <c r="R54" s="191" t="s">
        <v>218</v>
      </c>
      <c r="S54" s="191" t="s">
        <v>219</v>
      </c>
      <c r="T54" s="191" t="s">
        <v>220</v>
      </c>
      <c r="U54" s="191" t="s">
        <v>221</v>
      </c>
      <c r="V54" s="191" t="s">
        <v>222</v>
      </c>
      <c r="W54" s="191" t="s">
        <v>223</v>
      </c>
      <c r="X54" s="191" t="s">
        <v>224</v>
      </c>
      <c r="Y54" s="223" t="s">
        <v>173</v>
      </c>
      <c r="Z54" s="223">
        <v>4</v>
      </c>
      <c r="AA54" s="223" t="s">
        <v>225</v>
      </c>
      <c r="AB54" s="223" t="s">
        <v>226</v>
      </c>
      <c r="AC54" s="223" t="s">
        <v>227</v>
      </c>
      <c r="AD54" s="223" t="s">
        <v>225</v>
      </c>
      <c r="AE54" s="223" t="s">
        <v>226</v>
      </c>
      <c r="AF54" s="223" t="s">
        <v>228</v>
      </c>
      <c r="AG54" s="223" t="s">
        <v>178</v>
      </c>
      <c r="AH54" s="223">
        <v>4</v>
      </c>
      <c r="AI54" s="223" t="s">
        <v>229</v>
      </c>
      <c r="AJ54" s="223" t="s">
        <v>230</v>
      </c>
      <c r="AK54" s="223" t="s">
        <v>231</v>
      </c>
      <c r="AL54" s="223" t="s">
        <v>232</v>
      </c>
      <c r="AM54" s="223" t="s">
        <v>233</v>
      </c>
      <c r="AN54" s="223" t="s">
        <v>231</v>
      </c>
      <c r="AO54" s="223" t="s">
        <v>183</v>
      </c>
      <c r="AP54" s="223">
        <v>4</v>
      </c>
      <c r="AQ54" s="223" t="s">
        <v>234</v>
      </c>
      <c r="AR54" s="223" t="s">
        <v>185</v>
      </c>
      <c r="AS54" s="223" t="s">
        <v>235</v>
      </c>
      <c r="AT54" s="223" t="s">
        <v>234</v>
      </c>
      <c r="AU54" s="223" t="s">
        <v>185</v>
      </c>
      <c r="AV54" s="223" t="s">
        <v>236</v>
      </c>
      <c r="AW54" s="223" t="s">
        <v>57</v>
      </c>
      <c r="AX54" s="223">
        <v>3</v>
      </c>
      <c r="AY54" s="223" t="s">
        <v>237</v>
      </c>
      <c r="AZ54" s="223" t="s">
        <v>238</v>
      </c>
      <c r="BA54" s="223" t="s">
        <v>239</v>
      </c>
      <c r="BB54" s="223" t="s">
        <v>237</v>
      </c>
      <c r="BC54" s="223" t="s">
        <v>239</v>
      </c>
      <c r="BD54" s="223" t="s">
        <v>240</v>
      </c>
      <c r="BE54" s="223" t="s">
        <v>193</v>
      </c>
      <c r="BF54" s="223">
        <v>2</v>
      </c>
      <c r="BG54" s="223" t="s">
        <v>179</v>
      </c>
      <c r="BH54" s="223" t="s">
        <v>241</v>
      </c>
      <c r="BI54" s="223" t="s">
        <v>242</v>
      </c>
      <c r="BJ54" s="223" t="s">
        <v>179</v>
      </c>
      <c r="BK54" s="223" t="s">
        <v>243</v>
      </c>
      <c r="BL54" s="223" t="s">
        <v>241</v>
      </c>
      <c r="BM54" s="223" t="s">
        <v>198</v>
      </c>
      <c r="BN54" s="223">
        <v>3</v>
      </c>
      <c r="BO54" s="223" t="s">
        <v>199</v>
      </c>
      <c r="BP54" s="223" t="s">
        <v>244</v>
      </c>
      <c r="BQ54" s="223" t="s">
        <v>201</v>
      </c>
      <c r="BR54" s="223" t="s">
        <v>199</v>
      </c>
      <c r="BS54" s="223" t="s">
        <v>202</v>
      </c>
      <c r="BT54" s="223" t="s">
        <v>245</v>
      </c>
    </row>
    <row r="55" spans="1:72" ht="54.95" customHeight="1" x14ac:dyDescent="0.25">
      <c r="A55" s="249">
        <v>3</v>
      </c>
      <c r="B55" s="191" t="s">
        <v>246</v>
      </c>
      <c r="C55" s="191" t="s">
        <v>247</v>
      </c>
      <c r="D55" s="191" t="s">
        <v>248</v>
      </c>
      <c r="E55" s="191" t="s">
        <v>249</v>
      </c>
      <c r="F55" s="191" t="s">
        <v>250</v>
      </c>
      <c r="G55" s="191" t="s">
        <v>251</v>
      </c>
      <c r="H55" s="191" t="s">
        <v>252</v>
      </c>
      <c r="I55" s="191" t="s">
        <v>253</v>
      </c>
      <c r="J55" s="191" t="s">
        <v>254</v>
      </c>
      <c r="K55" s="191" t="s">
        <v>255</v>
      </c>
      <c r="L55" s="191" t="s">
        <v>256</v>
      </c>
      <c r="M55" s="191" t="s">
        <v>257</v>
      </c>
      <c r="N55" s="191" t="s">
        <v>258</v>
      </c>
      <c r="O55" s="249">
        <v>20</v>
      </c>
      <c r="P55" s="191" t="s">
        <v>259</v>
      </c>
      <c r="Q55" s="191" t="s">
        <v>260</v>
      </c>
      <c r="R55" s="191" t="s">
        <v>261</v>
      </c>
      <c r="S55" s="191" t="s">
        <v>262</v>
      </c>
      <c r="T55" s="191" t="s">
        <v>263</v>
      </c>
      <c r="U55" s="191" t="s">
        <v>264</v>
      </c>
      <c r="V55" s="191" t="s">
        <v>265</v>
      </c>
      <c r="W55" s="191" t="s">
        <v>266</v>
      </c>
      <c r="X55" s="191" t="s">
        <v>267</v>
      </c>
      <c r="Y55" s="223" t="s">
        <v>173</v>
      </c>
      <c r="Z55" s="223">
        <v>4</v>
      </c>
      <c r="AA55" s="223" t="s">
        <v>268</v>
      </c>
      <c r="AB55" s="223" t="s">
        <v>269</v>
      </c>
      <c r="AC55" s="223" t="s">
        <v>270</v>
      </c>
      <c r="AD55" s="223" t="s">
        <v>271</v>
      </c>
      <c r="AE55" s="223" t="s">
        <v>272</v>
      </c>
      <c r="AF55" s="223" t="s">
        <v>273</v>
      </c>
      <c r="AG55" s="223" t="s">
        <v>178</v>
      </c>
      <c r="AH55" s="223">
        <v>4</v>
      </c>
      <c r="AI55" s="223" t="s">
        <v>274</v>
      </c>
      <c r="AJ55" s="223" t="s">
        <v>275</v>
      </c>
      <c r="AK55" s="223" t="s">
        <v>276</v>
      </c>
      <c r="AL55" s="223" t="s">
        <v>274</v>
      </c>
      <c r="AM55" s="223" t="s">
        <v>275</v>
      </c>
      <c r="AN55" s="223" t="s">
        <v>276</v>
      </c>
      <c r="AO55" s="223" t="s">
        <v>183</v>
      </c>
      <c r="AP55" s="223">
        <v>4</v>
      </c>
      <c r="AQ55" s="223" t="s">
        <v>277</v>
      </c>
      <c r="AR55" s="223" t="s">
        <v>278</v>
      </c>
      <c r="AS55" s="223" t="s">
        <v>187</v>
      </c>
      <c r="AT55" s="223" t="s">
        <v>279</v>
      </c>
      <c r="AU55" s="223" t="s">
        <v>278</v>
      </c>
      <c r="AV55" s="223" t="s">
        <v>185</v>
      </c>
      <c r="AW55" s="223" t="s">
        <v>57</v>
      </c>
      <c r="AX55" s="223">
        <v>3</v>
      </c>
      <c r="AY55" s="223" t="s">
        <v>280</v>
      </c>
      <c r="AZ55" s="223" t="s">
        <v>281</v>
      </c>
      <c r="BA55" s="223" t="s">
        <v>282</v>
      </c>
      <c r="BB55" s="223" t="s">
        <v>283</v>
      </c>
      <c r="BC55" s="223" t="s">
        <v>284</v>
      </c>
      <c r="BD55" s="223" t="s">
        <v>191</v>
      </c>
      <c r="BE55" s="223" t="s">
        <v>193</v>
      </c>
      <c r="BF55" s="223">
        <v>2</v>
      </c>
      <c r="BG55" s="223" t="s">
        <v>285</v>
      </c>
      <c r="BH55" s="223" t="s">
        <v>276</v>
      </c>
      <c r="BI55" s="223" t="s">
        <v>179</v>
      </c>
      <c r="BJ55" s="223" t="s">
        <v>286</v>
      </c>
      <c r="BK55" s="223" t="s">
        <v>274</v>
      </c>
      <c r="BL55" s="223" t="s">
        <v>179</v>
      </c>
      <c r="BM55" s="223" t="s">
        <v>198</v>
      </c>
      <c r="BN55" s="223">
        <v>3</v>
      </c>
      <c r="BO55" s="223" t="s">
        <v>199</v>
      </c>
      <c r="BP55" s="223" t="s">
        <v>287</v>
      </c>
      <c r="BQ55" s="223" t="s">
        <v>288</v>
      </c>
      <c r="BR55" s="223" t="s">
        <v>199</v>
      </c>
      <c r="BS55" s="223" t="s">
        <v>202</v>
      </c>
      <c r="BT55" s="223" t="s">
        <v>289</v>
      </c>
    </row>
    <row r="56" spans="1:72" ht="54.95" customHeight="1" x14ac:dyDescent="0.25">
      <c r="A56" s="249">
        <v>4</v>
      </c>
      <c r="B56" s="191" t="s">
        <v>290</v>
      </c>
      <c r="C56" s="191" t="s">
        <v>154</v>
      </c>
      <c r="D56" s="191" t="s">
        <v>291</v>
      </c>
      <c r="E56" s="191" t="s">
        <v>292</v>
      </c>
      <c r="F56" s="191" t="s">
        <v>293</v>
      </c>
      <c r="G56" s="191" t="s">
        <v>294</v>
      </c>
      <c r="H56" s="191" t="s">
        <v>295</v>
      </c>
      <c r="I56" s="191" t="s">
        <v>296</v>
      </c>
      <c r="J56" s="191" t="s">
        <v>297</v>
      </c>
      <c r="K56" s="191" t="s">
        <v>298</v>
      </c>
      <c r="L56" s="191" t="s">
        <v>299</v>
      </c>
      <c r="M56" s="191" t="s">
        <v>300</v>
      </c>
      <c r="N56" s="191" t="s">
        <v>301</v>
      </c>
      <c r="O56" s="249">
        <v>20</v>
      </c>
      <c r="P56" s="191" t="s">
        <v>259</v>
      </c>
      <c r="Q56" s="191" t="s">
        <v>302</v>
      </c>
      <c r="R56" s="191" t="s">
        <v>303</v>
      </c>
      <c r="S56" s="191" t="s">
        <v>304</v>
      </c>
      <c r="T56" s="191" t="s">
        <v>305</v>
      </c>
      <c r="U56" s="191" t="s">
        <v>306</v>
      </c>
      <c r="V56" s="191" t="s">
        <v>307</v>
      </c>
      <c r="W56" s="191" t="s">
        <v>308</v>
      </c>
      <c r="X56" s="191" t="s">
        <v>309</v>
      </c>
      <c r="Y56" s="223" t="s">
        <v>173</v>
      </c>
      <c r="Z56" s="223">
        <v>4</v>
      </c>
      <c r="AA56" s="223" t="s">
        <v>176</v>
      </c>
      <c r="AB56" s="223" t="s">
        <v>310</v>
      </c>
      <c r="AC56" s="223" t="s">
        <v>311</v>
      </c>
      <c r="AD56" s="223" t="s">
        <v>176</v>
      </c>
      <c r="AE56" s="223" t="s">
        <v>312</v>
      </c>
      <c r="AF56" s="223" t="s">
        <v>313</v>
      </c>
      <c r="AG56" s="223" t="s">
        <v>178</v>
      </c>
      <c r="AH56" s="223">
        <v>4</v>
      </c>
      <c r="AI56" s="223" t="s">
        <v>179</v>
      </c>
      <c r="AJ56" s="223" t="s">
        <v>231</v>
      </c>
      <c r="AK56" s="223" t="s">
        <v>314</v>
      </c>
      <c r="AL56" s="223" t="s">
        <v>179</v>
      </c>
      <c r="AM56" s="223" t="s">
        <v>231</v>
      </c>
      <c r="AN56" s="223" t="s">
        <v>314</v>
      </c>
      <c r="AO56" s="223" t="s">
        <v>183</v>
      </c>
      <c r="AP56" s="223">
        <v>4</v>
      </c>
      <c r="AQ56" s="223" t="s">
        <v>315</v>
      </c>
      <c r="AR56" s="223" t="s">
        <v>235</v>
      </c>
      <c r="AS56" s="223" t="s">
        <v>316</v>
      </c>
      <c r="AT56" s="223" t="s">
        <v>315</v>
      </c>
      <c r="AU56" s="223" t="s">
        <v>235</v>
      </c>
      <c r="AV56" s="223" t="s">
        <v>186</v>
      </c>
      <c r="AW56" s="223" t="s">
        <v>57</v>
      </c>
      <c r="AX56" s="223">
        <v>3</v>
      </c>
      <c r="AY56" s="223" t="s">
        <v>317</v>
      </c>
      <c r="AZ56" s="223" t="s">
        <v>318</v>
      </c>
      <c r="BA56" s="223" t="s">
        <v>319</v>
      </c>
      <c r="BB56" s="223" t="s">
        <v>318</v>
      </c>
      <c r="BC56" s="223" t="s">
        <v>320</v>
      </c>
      <c r="BD56" s="223" t="s">
        <v>317</v>
      </c>
      <c r="BE56" s="223" t="s">
        <v>193</v>
      </c>
      <c r="BF56" s="223">
        <v>2</v>
      </c>
      <c r="BG56" s="223" t="s">
        <v>194</v>
      </c>
      <c r="BH56" s="223" t="s">
        <v>321</v>
      </c>
      <c r="BI56" s="223" t="s">
        <v>195</v>
      </c>
      <c r="BJ56" s="223" t="s">
        <v>195</v>
      </c>
      <c r="BK56" s="223" t="s">
        <v>321</v>
      </c>
      <c r="BL56" s="223" t="s">
        <v>243</v>
      </c>
      <c r="BM56" s="223" t="s">
        <v>198</v>
      </c>
      <c r="BN56" s="223">
        <v>3</v>
      </c>
      <c r="BO56" s="223" t="s">
        <v>199</v>
      </c>
      <c r="BP56" s="223" t="s">
        <v>322</v>
      </c>
      <c r="BQ56" s="223" t="s">
        <v>201</v>
      </c>
      <c r="BR56" s="223" t="s">
        <v>199</v>
      </c>
      <c r="BS56" s="223" t="s">
        <v>202</v>
      </c>
      <c r="BT56" s="223" t="s">
        <v>323</v>
      </c>
    </row>
    <row r="57" spans="1:72" ht="54.95" customHeight="1" x14ac:dyDescent="0.25">
      <c r="A57" s="249">
        <v>5</v>
      </c>
      <c r="B57" s="191" t="s">
        <v>324</v>
      </c>
      <c r="C57" s="191" t="s">
        <v>325</v>
      </c>
      <c r="D57" s="191" t="s">
        <v>326</v>
      </c>
      <c r="E57" s="191" t="s">
        <v>327</v>
      </c>
      <c r="F57" s="191" t="s">
        <v>328</v>
      </c>
      <c r="G57" s="191" t="s">
        <v>329</v>
      </c>
      <c r="H57" s="191" t="s">
        <v>330</v>
      </c>
      <c r="I57" s="191" t="s">
        <v>331</v>
      </c>
      <c r="J57" s="191" t="s">
        <v>332</v>
      </c>
      <c r="K57" s="191" t="s">
        <v>333</v>
      </c>
      <c r="L57" s="191" t="s">
        <v>334</v>
      </c>
      <c r="M57" s="191" t="s">
        <v>335</v>
      </c>
      <c r="N57" s="191" t="s">
        <v>336</v>
      </c>
      <c r="O57" s="249">
        <v>20</v>
      </c>
      <c r="P57" s="191" t="s">
        <v>259</v>
      </c>
      <c r="Q57" s="191" t="s">
        <v>337</v>
      </c>
      <c r="R57" s="191" t="s">
        <v>338</v>
      </c>
      <c r="S57" s="191" t="s">
        <v>339</v>
      </c>
      <c r="T57" s="191" t="s">
        <v>340</v>
      </c>
      <c r="U57" s="191" t="s">
        <v>341</v>
      </c>
      <c r="V57" s="191" t="s">
        <v>342</v>
      </c>
      <c r="W57" s="191" t="s">
        <v>343</v>
      </c>
      <c r="X57" s="191" t="s">
        <v>344</v>
      </c>
      <c r="Y57" s="223" t="s">
        <v>173</v>
      </c>
      <c r="Z57" s="223">
        <v>4</v>
      </c>
      <c r="AA57" s="223" t="s">
        <v>345</v>
      </c>
      <c r="AB57" s="223" t="s">
        <v>346</v>
      </c>
      <c r="AC57" s="223" t="s">
        <v>347</v>
      </c>
      <c r="AD57" s="223" t="s">
        <v>346</v>
      </c>
      <c r="AE57" s="223" t="s">
        <v>347</v>
      </c>
      <c r="AF57" s="223" t="s">
        <v>345</v>
      </c>
      <c r="AG57" s="223" t="s">
        <v>178</v>
      </c>
      <c r="AH57" s="223">
        <v>4</v>
      </c>
      <c r="AI57" s="223" t="s">
        <v>179</v>
      </c>
      <c r="AJ57" s="223" t="s">
        <v>182</v>
      </c>
      <c r="AK57" s="223" t="s">
        <v>348</v>
      </c>
      <c r="AL57" s="223" t="s">
        <v>179</v>
      </c>
      <c r="AM57" s="223" t="s">
        <v>182</v>
      </c>
      <c r="AN57" s="223" t="s">
        <v>348</v>
      </c>
      <c r="AO57" s="223" t="s">
        <v>183</v>
      </c>
      <c r="AP57" s="223">
        <v>4</v>
      </c>
      <c r="AQ57" s="223" t="s">
        <v>349</v>
      </c>
      <c r="AR57" s="223" t="s">
        <v>184</v>
      </c>
      <c r="AS57" s="223" t="s">
        <v>350</v>
      </c>
      <c r="AT57" s="223" t="s">
        <v>349</v>
      </c>
      <c r="AU57" s="223" t="s">
        <v>184</v>
      </c>
      <c r="AV57" s="223" t="s">
        <v>185</v>
      </c>
      <c r="AW57" s="223" t="s">
        <v>57</v>
      </c>
      <c r="AX57" s="223">
        <v>3</v>
      </c>
      <c r="AY57" s="223" t="s">
        <v>190</v>
      </c>
      <c r="AZ57" s="223" t="s">
        <v>188</v>
      </c>
      <c r="BA57" s="223" t="s">
        <v>189</v>
      </c>
      <c r="BB57" s="223" t="s">
        <v>188</v>
      </c>
      <c r="BC57" s="223" t="s">
        <v>191</v>
      </c>
      <c r="BD57" s="223" t="s">
        <v>190</v>
      </c>
      <c r="BE57" s="223" t="s">
        <v>193</v>
      </c>
      <c r="BF57" s="223">
        <v>2</v>
      </c>
      <c r="BG57" s="223" t="s">
        <v>351</v>
      </c>
      <c r="BH57" s="223" t="s">
        <v>285</v>
      </c>
      <c r="BI57" s="223" t="s">
        <v>243</v>
      </c>
      <c r="BJ57" s="223" t="s">
        <v>351</v>
      </c>
      <c r="BK57" s="223" t="s">
        <v>243</v>
      </c>
      <c r="BL57" s="223" t="s">
        <v>195</v>
      </c>
      <c r="BM57" s="223" t="s">
        <v>198</v>
      </c>
      <c r="BN57" s="223">
        <v>3</v>
      </c>
      <c r="BO57" s="223" t="s">
        <v>199</v>
      </c>
      <c r="BP57" s="223" t="s">
        <v>352</v>
      </c>
      <c r="BQ57" s="223" t="s">
        <v>201</v>
      </c>
      <c r="BR57" s="223" t="s">
        <v>199</v>
      </c>
      <c r="BS57" s="223" t="s">
        <v>202</v>
      </c>
      <c r="BT57" s="223" t="s">
        <v>353</v>
      </c>
    </row>
    <row r="58" spans="1:72" ht="54.95" customHeight="1" x14ac:dyDescent="0.25">
      <c r="A58" s="249">
        <v>6</v>
      </c>
      <c r="B58" s="191" t="s">
        <v>354</v>
      </c>
      <c r="C58" s="191" t="s">
        <v>154</v>
      </c>
      <c r="D58" s="191" t="s">
        <v>355</v>
      </c>
      <c r="E58" s="191" t="s">
        <v>356</v>
      </c>
      <c r="F58" s="191" t="s">
        <v>357</v>
      </c>
      <c r="G58" s="191" t="s">
        <v>358</v>
      </c>
      <c r="H58" s="191" t="s">
        <v>359</v>
      </c>
      <c r="I58" s="191" t="s">
        <v>360</v>
      </c>
      <c r="J58" s="191" t="s">
        <v>361</v>
      </c>
      <c r="K58" s="191" t="s">
        <v>362</v>
      </c>
      <c r="L58" s="191" t="s">
        <v>363</v>
      </c>
      <c r="M58" s="191" t="s">
        <v>364</v>
      </c>
      <c r="N58" s="191" t="s">
        <v>216</v>
      </c>
      <c r="O58" s="249">
        <v>20</v>
      </c>
      <c r="P58" s="191" t="s">
        <v>164</v>
      </c>
      <c r="Q58" s="191" t="s">
        <v>365</v>
      </c>
      <c r="R58" s="191" t="s">
        <v>366</v>
      </c>
      <c r="S58" s="191" t="s">
        <v>367</v>
      </c>
      <c r="T58" s="191" t="s">
        <v>368</v>
      </c>
      <c r="U58" s="191" t="s">
        <v>369</v>
      </c>
      <c r="V58" s="191" t="s">
        <v>370</v>
      </c>
      <c r="W58" s="191" t="s">
        <v>371</v>
      </c>
      <c r="X58" s="191" t="s">
        <v>372</v>
      </c>
      <c r="Y58" s="223" t="s">
        <v>173</v>
      </c>
      <c r="Z58" s="223">
        <v>4</v>
      </c>
      <c r="AA58" s="223" t="s">
        <v>373</v>
      </c>
      <c r="AB58" s="223" t="s">
        <v>321</v>
      </c>
      <c r="AC58" s="223" t="s">
        <v>374</v>
      </c>
      <c r="AD58" s="223" t="s">
        <v>373</v>
      </c>
      <c r="AE58" s="223" t="s">
        <v>375</v>
      </c>
      <c r="AF58" s="223" t="s">
        <v>321</v>
      </c>
      <c r="AG58" s="223" t="s">
        <v>178</v>
      </c>
      <c r="AH58" s="223">
        <v>4</v>
      </c>
      <c r="AI58" s="223" t="s">
        <v>279</v>
      </c>
      <c r="AJ58" s="223" t="s">
        <v>376</v>
      </c>
      <c r="AK58" s="223" t="s">
        <v>377</v>
      </c>
      <c r="AL58" s="223" t="s">
        <v>279</v>
      </c>
      <c r="AM58" s="223" t="s">
        <v>377</v>
      </c>
      <c r="AN58" s="223" t="s">
        <v>241</v>
      </c>
      <c r="AO58" s="223" t="s">
        <v>183</v>
      </c>
      <c r="AP58" s="223">
        <v>4</v>
      </c>
      <c r="AQ58" s="223" t="s">
        <v>234</v>
      </c>
      <c r="AR58" s="223" t="s">
        <v>378</v>
      </c>
      <c r="AS58" s="223" t="s">
        <v>184</v>
      </c>
      <c r="AT58" s="223" t="s">
        <v>234</v>
      </c>
      <c r="AU58" s="223" t="s">
        <v>185</v>
      </c>
      <c r="AV58" s="223" t="s">
        <v>279</v>
      </c>
      <c r="AW58" s="223" t="s">
        <v>57</v>
      </c>
      <c r="AX58" s="223">
        <v>3</v>
      </c>
      <c r="AY58" s="223" t="s">
        <v>237</v>
      </c>
      <c r="AZ58" s="223" t="s">
        <v>379</v>
      </c>
      <c r="BA58" s="223" t="s">
        <v>310</v>
      </c>
      <c r="BB58" s="223" t="s">
        <v>237</v>
      </c>
      <c r="BC58" s="223" t="s">
        <v>353</v>
      </c>
      <c r="BD58" s="223" t="s">
        <v>312</v>
      </c>
      <c r="BE58" s="223" t="s">
        <v>193</v>
      </c>
      <c r="BF58" s="223">
        <v>2</v>
      </c>
      <c r="BG58" s="223" t="s">
        <v>321</v>
      </c>
      <c r="BH58" s="223" t="s">
        <v>380</v>
      </c>
      <c r="BI58" s="223" t="s">
        <v>310</v>
      </c>
      <c r="BJ58" s="223" t="s">
        <v>381</v>
      </c>
      <c r="BK58" s="223" t="s">
        <v>321</v>
      </c>
      <c r="BL58" s="223" t="s">
        <v>382</v>
      </c>
      <c r="BM58" s="223" t="s">
        <v>198</v>
      </c>
      <c r="BN58" s="223">
        <v>3</v>
      </c>
      <c r="BO58" s="223" t="s">
        <v>199</v>
      </c>
      <c r="BP58" s="223" t="s">
        <v>383</v>
      </c>
      <c r="BQ58" s="223" t="s">
        <v>201</v>
      </c>
      <c r="BR58" s="223" t="s">
        <v>199</v>
      </c>
      <c r="BS58" s="223" t="s">
        <v>202</v>
      </c>
      <c r="BT58" s="223" t="s">
        <v>384</v>
      </c>
    </row>
    <row r="59" spans="1:72" ht="54.95" customHeight="1" x14ac:dyDescent="0.25">
      <c r="A59" s="249">
        <v>7</v>
      </c>
      <c r="B59" s="191" t="s">
        <v>385</v>
      </c>
      <c r="C59" s="191" t="s">
        <v>205</v>
      </c>
      <c r="D59" s="191" t="s">
        <v>386</v>
      </c>
      <c r="E59" s="191" t="s">
        <v>387</v>
      </c>
      <c r="F59" s="191" t="s">
        <v>388</v>
      </c>
      <c r="G59" s="191" t="s">
        <v>389</v>
      </c>
      <c r="H59" s="191" t="s">
        <v>390</v>
      </c>
      <c r="I59" s="191" t="s">
        <v>391</v>
      </c>
      <c r="J59" s="191" t="s">
        <v>392</v>
      </c>
      <c r="K59" s="191" t="s">
        <v>393</v>
      </c>
      <c r="L59" s="191" t="s">
        <v>394</v>
      </c>
      <c r="M59" s="191" t="s">
        <v>395</v>
      </c>
      <c r="N59" s="191" t="s">
        <v>216</v>
      </c>
      <c r="O59" s="249">
        <v>20</v>
      </c>
      <c r="P59" s="191" t="s">
        <v>164</v>
      </c>
      <c r="Q59" s="191" t="s">
        <v>396</v>
      </c>
      <c r="R59" s="191" t="s">
        <v>397</v>
      </c>
      <c r="S59" s="191" t="s">
        <v>398</v>
      </c>
      <c r="T59" s="191" t="s">
        <v>399</v>
      </c>
      <c r="U59" s="191" t="s">
        <v>400</v>
      </c>
      <c r="V59" s="191" t="s">
        <v>401</v>
      </c>
      <c r="W59" s="191" t="s">
        <v>402</v>
      </c>
      <c r="X59" s="191" t="s">
        <v>403</v>
      </c>
      <c r="Y59" s="223" t="s">
        <v>173</v>
      </c>
      <c r="Z59" s="223">
        <v>4</v>
      </c>
      <c r="AA59" s="223" t="s">
        <v>404</v>
      </c>
      <c r="AB59" s="223" t="s">
        <v>405</v>
      </c>
      <c r="AC59" s="223" t="s">
        <v>226</v>
      </c>
      <c r="AD59" s="223" t="s">
        <v>405</v>
      </c>
      <c r="AE59" s="223" t="s">
        <v>404</v>
      </c>
      <c r="AF59" s="223" t="s">
        <v>226</v>
      </c>
      <c r="AG59" s="223" t="s">
        <v>178</v>
      </c>
      <c r="AH59" s="223">
        <v>4</v>
      </c>
      <c r="AI59" s="223" t="s">
        <v>406</v>
      </c>
      <c r="AJ59" s="223" t="s">
        <v>407</v>
      </c>
      <c r="AK59" s="223" t="s">
        <v>408</v>
      </c>
      <c r="AL59" s="223" t="s">
        <v>406</v>
      </c>
      <c r="AM59" s="223" t="s">
        <v>407</v>
      </c>
      <c r="AN59" s="223" t="s">
        <v>408</v>
      </c>
      <c r="AO59" s="223" t="s">
        <v>183</v>
      </c>
      <c r="AP59" s="223">
        <v>4</v>
      </c>
      <c r="AQ59" s="223" t="s">
        <v>185</v>
      </c>
      <c r="AR59" s="223" t="s">
        <v>184</v>
      </c>
      <c r="AS59" s="223" t="s">
        <v>186</v>
      </c>
      <c r="AT59" s="223" t="s">
        <v>185</v>
      </c>
      <c r="AU59" s="223" t="s">
        <v>184</v>
      </c>
      <c r="AV59" s="223" t="s">
        <v>186</v>
      </c>
      <c r="AW59" s="223" t="s">
        <v>57</v>
      </c>
      <c r="AX59" s="223">
        <v>3</v>
      </c>
      <c r="AY59" s="223" t="s">
        <v>237</v>
      </c>
      <c r="AZ59" s="223" t="s">
        <v>409</v>
      </c>
      <c r="BA59" s="223" t="s">
        <v>410</v>
      </c>
      <c r="BB59" s="223" t="s">
        <v>237</v>
      </c>
      <c r="BC59" s="223" t="s">
        <v>411</v>
      </c>
      <c r="BD59" s="223" t="s">
        <v>409</v>
      </c>
      <c r="BE59" s="223" t="s">
        <v>193</v>
      </c>
      <c r="BF59" s="223">
        <v>2</v>
      </c>
      <c r="BG59" s="223" t="s">
        <v>179</v>
      </c>
      <c r="BH59" s="223" t="s">
        <v>412</v>
      </c>
      <c r="BI59" s="223" t="s">
        <v>243</v>
      </c>
      <c r="BJ59" s="223" t="s">
        <v>243</v>
      </c>
      <c r="BK59" s="223" t="s">
        <v>179</v>
      </c>
      <c r="BL59" s="223" t="s">
        <v>413</v>
      </c>
      <c r="BM59" s="223" t="s">
        <v>198</v>
      </c>
      <c r="BN59" s="223">
        <v>3</v>
      </c>
      <c r="BO59" s="223" t="s">
        <v>199</v>
      </c>
      <c r="BP59" s="223" t="s">
        <v>383</v>
      </c>
      <c r="BQ59" s="223" t="s">
        <v>414</v>
      </c>
      <c r="BR59" s="223" t="s">
        <v>199</v>
      </c>
      <c r="BS59" s="223" t="s">
        <v>202</v>
      </c>
      <c r="BT59" s="223" t="s">
        <v>414</v>
      </c>
    </row>
    <row r="60" spans="1:72" ht="54.95" customHeight="1" x14ac:dyDescent="0.25">
      <c r="A60" s="249">
        <v>8</v>
      </c>
      <c r="B60" s="191" t="s">
        <v>415</v>
      </c>
      <c r="C60" s="191" t="s">
        <v>247</v>
      </c>
      <c r="D60" s="191" t="s">
        <v>416</v>
      </c>
      <c r="E60" s="191" t="s">
        <v>417</v>
      </c>
      <c r="F60" s="191" t="s">
        <v>418</v>
      </c>
      <c r="G60" s="191" t="s">
        <v>419</v>
      </c>
      <c r="H60" s="191" t="s">
        <v>420</v>
      </c>
      <c r="I60" s="191" t="s">
        <v>421</v>
      </c>
      <c r="J60" s="191" t="s">
        <v>422</v>
      </c>
      <c r="K60" s="191" t="s">
        <v>423</v>
      </c>
      <c r="L60" s="191" t="s">
        <v>424</v>
      </c>
      <c r="M60" s="191" t="s">
        <v>425</v>
      </c>
      <c r="N60" s="191" t="s">
        <v>163</v>
      </c>
      <c r="O60" s="249">
        <v>20</v>
      </c>
      <c r="P60" s="191" t="s">
        <v>164</v>
      </c>
      <c r="Q60" s="191" t="s">
        <v>426</v>
      </c>
      <c r="R60" s="191" t="s">
        <v>427</v>
      </c>
      <c r="S60" s="191" t="s">
        <v>428</v>
      </c>
      <c r="T60" s="191" t="s">
        <v>429</v>
      </c>
      <c r="U60" s="191" t="s">
        <v>430</v>
      </c>
      <c r="V60" s="191" t="s">
        <v>431</v>
      </c>
      <c r="W60" s="191" t="s">
        <v>432</v>
      </c>
      <c r="X60" s="191" t="s">
        <v>433</v>
      </c>
      <c r="Y60" s="223" t="s">
        <v>173</v>
      </c>
      <c r="Z60" s="223">
        <v>4</v>
      </c>
      <c r="AA60" s="223" t="s">
        <v>176</v>
      </c>
      <c r="AB60" s="223" t="s">
        <v>434</v>
      </c>
      <c r="AC60" s="223" t="s">
        <v>435</v>
      </c>
      <c r="AD60" s="223" t="s">
        <v>434</v>
      </c>
      <c r="AE60" s="223" t="s">
        <v>435</v>
      </c>
      <c r="AF60" s="223" t="s">
        <v>176</v>
      </c>
      <c r="AG60" s="223" t="s">
        <v>178</v>
      </c>
      <c r="AH60" s="223">
        <v>4</v>
      </c>
      <c r="AI60" s="223" t="s">
        <v>231</v>
      </c>
      <c r="AJ60" s="223" t="s">
        <v>179</v>
      </c>
      <c r="AK60" s="223" t="s">
        <v>436</v>
      </c>
      <c r="AL60" s="223" t="s">
        <v>231</v>
      </c>
      <c r="AM60" s="223" t="s">
        <v>179</v>
      </c>
      <c r="AN60" s="223" t="s">
        <v>232</v>
      </c>
      <c r="AO60" s="223" t="s">
        <v>183</v>
      </c>
      <c r="AP60" s="223">
        <v>4</v>
      </c>
      <c r="AQ60" s="223" t="s">
        <v>234</v>
      </c>
      <c r="AR60" s="223" t="s">
        <v>185</v>
      </c>
      <c r="AS60" s="223" t="s">
        <v>437</v>
      </c>
      <c r="AT60" s="223" t="s">
        <v>234</v>
      </c>
      <c r="AU60" s="223" t="s">
        <v>185</v>
      </c>
      <c r="AV60" s="223" t="s">
        <v>437</v>
      </c>
      <c r="AW60" s="223" t="s">
        <v>57</v>
      </c>
      <c r="AX60" s="223">
        <v>3</v>
      </c>
      <c r="AY60" s="223" t="s">
        <v>438</v>
      </c>
      <c r="AZ60" s="223" t="s">
        <v>283</v>
      </c>
      <c r="BA60" s="223" t="s">
        <v>439</v>
      </c>
      <c r="BB60" s="223" t="s">
        <v>438</v>
      </c>
      <c r="BC60" s="223" t="s">
        <v>283</v>
      </c>
      <c r="BD60" s="223" t="s">
        <v>440</v>
      </c>
      <c r="BE60" s="223" t="s">
        <v>193</v>
      </c>
      <c r="BF60" s="223">
        <v>2</v>
      </c>
      <c r="BG60" s="223" t="s">
        <v>441</v>
      </c>
      <c r="BH60" s="223" t="s">
        <v>195</v>
      </c>
      <c r="BI60" s="223" t="s">
        <v>196</v>
      </c>
      <c r="BJ60" s="223" t="s">
        <v>195</v>
      </c>
      <c r="BK60" s="223" t="s">
        <v>197</v>
      </c>
      <c r="BL60" s="223" t="s">
        <v>176</v>
      </c>
      <c r="BM60" s="223" t="s">
        <v>198</v>
      </c>
      <c r="BN60" s="223">
        <v>3</v>
      </c>
      <c r="BO60" s="223" t="s">
        <v>199</v>
      </c>
      <c r="BP60" s="223" t="s">
        <v>442</v>
      </c>
      <c r="BQ60" s="223" t="s">
        <v>443</v>
      </c>
      <c r="BR60" s="223" t="s">
        <v>199</v>
      </c>
      <c r="BS60" s="223" t="s">
        <v>202</v>
      </c>
      <c r="BT60" s="223" t="s">
        <v>442</v>
      </c>
    </row>
    <row r="61" spans="1:72" ht="54.95" customHeight="1" x14ac:dyDescent="0.25">
      <c r="A61" s="249">
        <v>9</v>
      </c>
      <c r="B61" s="191" t="s">
        <v>444</v>
      </c>
      <c r="C61" s="191" t="s">
        <v>154</v>
      </c>
      <c r="D61" s="191" t="s">
        <v>445</v>
      </c>
      <c r="E61" s="191" t="s">
        <v>446</v>
      </c>
      <c r="F61" s="191" t="s">
        <v>447</v>
      </c>
      <c r="G61" s="191" t="s">
        <v>448</v>
      </c>
      <c r="H61" s="191" t="s">
        <v>449</v>
      </c>
      <c r="I61" s="191" t="s">
        <v>450</v>
      </c>
      <c r="J61" s="191" t="s">
        <v>451</v>
      </c>
      <c r="K61" s="191" t="s">
        <v>452</v>
      </c>
      <c r="L61" s="191" t="s">
        <v>453</v>
      </c>
      <c r="M61" s="191" t="s">
        <v>454</v>
      </c>
      <c r="N61" s="191" t="s">
        <v>258</v>
      </c>
      <c r="O61" s="249">
        <v>20</v>
      </c>
      <c r="P61" s="191" t="s">
        <v>259</v>
      </c>
      <c r="Q61" s="191" t="s">
        <v>455</v>
      </c>
      <c r="R61" s="191" t="s">
        <v>456</v>
      </c>
      <c r="S61" s="191" t="s">
        <v>457</v>
      </c>
      <c r="T61" s="191" t="s">
        <v>429</v>
      </c>
      <c r="U61" s="191" t="s">
        <v>458</v>
      </c>
      <c r="V61" s="191" t="s">
        <v>459</v>
      </c>
      <c r="W61" s="191" t="s">
        <v>460</v>
      </c>
      <c r="X61" s="191" t="s">
        <v>461</v>
      </c>
      <c r="Y61" s="223" t="s">
        <v>173</v>
      </c>
      <c r="Z61" s="223">
        <v>4</v>
      </c>
      <c r="AA61" s="223" t="s">
        <v>268</v>
      </c>
      <c r="AB61" s="223" t="s">
        <v>352</v>
      </c>
      <c r="AC61" s="223" t="s">
        <v>462</v>
      </c>
      <c r="AD61" s="223" t="s">
        <v>271</v>
      </c>
      <c r="AE61" s="223" t="s">
        <v>463</v>
      </c>
      <c r="AF61" s="223" t="s">
        <v>464</v>
      </c>
      <c r="AG61" s="223" t="s">
        <v>178</v>
      </c>
      <c r="AH61" s="223">
        <v>4</v>
      </c>
      <c r="AI61" s="223" t="s">
        <v>465</v>
      </c>
      <c r="AJ61" s="223" t="s">
        <v>276</v>
      </c>
      <c r="AK61" s="223" t="s">
        <v>466</v>
      </c>
      <c r="AL61" s="223" t="s">
        <v>465</v>
      </c>
      <c r="AM61" s="223" t="s">
        <v>466</v>
      </c>
      <c r="AN61" s="223" t="s">
        <v>179</v>
      </c>
      <c r="AO61" s="223" t="s">
        <v>183</v>
      </c>
      <c r="AP61" s="223">
        <v>4</v>
      </c>
      <c r="AQ61" s="223" t="s">
        <v>234</v>
      </c>
      <c r="AR61" s="223" t="s">
        <v>278</v>
      </c>
      <c r="AS61" s="223" t="s">
        <v>185</v>
      </c>
      <c r="AT61" s="223" t="s">
        <v>234</v>
      </c>
      <c r="AU61" s="223" t="s">
        <v>278</v>
      </c>
      <c r="AV61" s="223" t="s">
        <v>185</v>
      </c>
      <c r="AW61" s="223" t="s">
        <v>57</v>
      </c>
      <c r="AX61" s="223">
        <v>3</v>
      </c>
      <c r="AY61" s="223" t="s">
        <v>282</v>
      </c>
      <c r="AZ61" s="223" t="s">
        <v>467</v>
      </c>
      <c r="BA61" s="223" t="s">
        <v>191</v>
      </c>
      <c r="BB61" s="223" t="s">
        <v>191</v>
      </c>
      <c r="BC61" s="223" t="s">
        <v>467</v>
      </c>
      <c r="BD61" s="223" t="s">
        <v>283</v>
      </c>
      <c r="BE61" s="223" t="s">
        <v>193</v>
      </c>
      <c r="BF61" s="223">
        <v>2</v>
      </c>
      <c r="BG61" s="223" t="s">
        <v>468</v>
      </c>
      <c r="BH61" s="223" t="s">
        <v>179</v>
      </c>
      <c r="BI61" s="223" t="s">
        <v>412</v>
      </c>
      <c r="BJ61" s="223" t="s">
        <v>468</v>
      </c>
      <c r="BK61" s="223" t="s">
        <v>179</v>
      </c>
      <c r="BL61" s="223" t="s">
        <v>462</v>
      </c>
      <c r="BM61" s="223" t="s">
        <v>198</v>
      </c>
      <c r="BN61" s="223">
        <v>3</v>
      </c>
      <c r="BO61" s="223" t="s">
        <v>199</v>
      </c>
      <c r="BP61" s="223" t="s">
        <v>469</v>
      </c>
      <c r="BQ61" s="223" t="s">
        <v>470</v>
      </c>
      <c r="BR61" s="223" t="s">
        <v>199</v>
      </c>
      <c r="BS61" s="223" t="s">
        <v>202</v>
      </c>
      <c r="BT61" s="223" t="s">
        <v>471</v>
      </c>
    </row>
    <row r="62" spans="1:72" ht="54.95" customHeight="1" x14ac:dyDescent="0.25">
      <c r="A62" s="249">
        <v>10</v>
      </c>
      <c r="B62" s="191" t="s">
        <v>472</v>
      </c>
      <c r="C62" s="191" t="s">
        <v>247</v>
      </c>
      <c r="D62" s="191" t="s">
        <v>473</v>
      </c>
      <c r="E62" s="191" t="s">
        <v>474</v>
      </c>
      <c r="F62" s="191" t="s">
        <v>475</v>
      </c>
      <c r="G62" s="191" t="s">
        <v>476</v>
      </c>
      <c r="H62" s="191" t="s">
        <v>477</v>
      </c>
      <c r="I62" s="191" t="s">
        <v>478</v>
      </c>
      <c r="J62" s="191" t="s">
        <v>479</v>
      </c>
      <c r="K62" s="191" t="s">
        <v>480</v>
      </c>
      <c r="L62" s="191" t="s">
        <v>481</v>
      </c>
      <c r="M62" s="191" t="s">
        <v>482</v>
      </c>
      <c r="N62" s="191" t="s">
        <v>483</v>
      </c>
      <c r="O62" s="249">
        <v>20</v>
      </c>
      <c r="P62" s="191" t="s">
        <v>484</v>
      </c>
      <c r="Q62" s="191" t="s">
        <v>485</v>
      </c>
      <c r="R62" s="191" t="s">
        <v>486</v>
      </c>
      <c r="S62" s="191" t="s">
        <v>487</v>
      </c>
      <c r="T62" s="191" t="s">
        <v>488</v>
      </c>
      <c r="U62" s="191" t="s">
        <v>489</v>
      </c>
      <c r="V62" s="191" t="s">
        <v>490</v>
      </c>
      <c r="W62" s="191" t="s">
        <v>491</v>
      </c>
      <c r="X62" s="191" t="s">
        <v>492</v>
      </c>
      <c r="Y62" s="223" t="s">
        <v>173</v>
      </c>
      <c r="Z62" s="223">
        <v>4</v>
      </c>
      <c r="AA62" s="223" t="s">
        <v>493</v>
      </c>
      <c r="AB62" s="223" t="s">
        <v>494</v>
      </c>
      <c r="AC62" s="223" t="s">
        <v>495</v>
      </c>
      <c r="AD62" s="223" t="s">
        <v>496</v>
      </c>
      <c r="AE62" s="223" t="s">
        <v>497</v>
      </c>
      <c r="AF62" s="223" t="s">
        <v>495</v>
      </c>
      <c r="AG62" s="223" t="s">
        <v>178</v>
      </c>
      <c r="AH62" s="223">
        <v>4</v>
      </c>
      <c r="AI62" s="223" t="s">
        <v>498</v>
      </c>
      <c r="AJ62" s="223" t="s">
        <v>230</v>
      </c>
      <c r="AK62" s="223" t="s">
        <v>499</v>
      </c>
      <c r="AL62" s="223" t="s">
        <v>233</v>
      </c>
      <c r="AM62" s="223" t="s">
        <v>499</v>
      </c>
      <c r="AN62" s="223" t="s">
        <v>232</v>
      </c>
      <c r="AO62" s="223" t="s">
        <v>183</v>
      </c>
      <c r="AP62" s="223">
        <v>4</v>
      </c>
      <c r="AQ62" s="223" t="s">
        <v>500</v>
      </c>
      <c r="AR62" s="223" t="s">
        <v>185</v>
      </c>
      <c r="AS62" s="223" t="s">
        <v>235</v>
      </c>
      <c r="AT62" s="223" t="s">
        <v>235</v>
      </c>
      <c r="AU62" s="223" t="s">
        <v>185</v>
      </c>
      <c r="AV62" s="223" t="s">
        <v>186</v>
      </c>
      <c r="AW62" s="223" t="s">
        <v>57</v>
      </c>
      <c r="AX62" s="223">
        <v>3</v>
      </c>
      <c r="AY62" s="223" t="s">
        <v>497</v>
      </c>
      <c r="AZ62" s="223" t="s">
        <v>494</v>
      </c>
      <c r="BA62" s="223" t="s">
        <v>321</v>
      </c>
      <c r="BB62" s="223" t="s">
        <v>497</v>
      </c>
      <c r="BC62" s="223" t="s">
        <v>501</v>
      </c>
      <c r="BD62" s="223" t="s">
        <v>321</v>
      </c>
      <c r="BE62" s="223" t="s">
        <v>193</v>
      </c>
      <c r="BF62" s="223">
        <v>2</v>
      </c>
      <c r="BG62" s="223" t="s">
        <v>310</v>
      </c>
      <c r="BH62" s="223" t="s">
        <v>243</v>
      </c>
      <c r="BI62" s="223" t="s">
        <v>502</v>
      </c>
      <c r="BJ62" s="223" t="s">
        <v>312</v>
      </c>
      <c r="BK62" s="223" t="s">
        <v>243</v>
      </c>
      <c r="BL62" s="223" t="s">
        <v>503</v>
      </c>
      <c r="BM62" s="223" t="s">
        <v>198</v>
      </c>
      <c r="BN62" s="223">
        <v>3</v>
      </c>
      <c r="BO62" s="223" t="s">
        <v>199</v>
      </c>
      <c r="BP62" s="223" t="s">
        <v>504</v>
      </c>
      <c r="BQ62" s="223" t="s">
        <v>505</v>
      </c>
      <c r="BR62" s="223" t="s">
        <v>199</v>
      </c>
      <c r="BS62" s="223" t="s">
        <v>202</v>
      </c>
      <c r="BT62" s="223" t="s">
        <v>505</v>
      </c>
    </row>
    <row r="63" spans="1:72" ht="54.95" customHeight="1" x14ac:dyDescent="0.25">
      <c r="A63" s="249">
        <v>11</v>
      </c>
      <c r="B63" s="191" t="s">
        <v>506</v>
      </c>
      <c r="C63" s="191" t="s">
        <v>247</v>
      </c>
      <c r="D63" s="191" t="s">
        <v>507</v>
      </c>
      <c r="E63" s="191" t="s">
        <v>508</v>
      </c>
      <c r="F63" s="191" t="s">
        <v>509</v>
      </c>
      <c r="G63" s="191" t="s">
        <v>510</v>
      </c>
      <c r="H63" s="191" t="s">
        <v>511</v>
      </c>
      <c r="I63" s="191" t="s">
        <v>512</v>
      </c>
      <c r="J63" s="191" t="s">
        <v>513</v>
      </c>
      <c r="K63" s="191" t="s">
        <v>514</v>
      </c>
      <c r="L63" s="191" t="s">
        <v>515</v>
      </c>
      <c r="M63" s="191" t="s">
        <v>516</v>
      </c>
      <c r="N63" s="191" t="s">
        <v>258</v>
      </c>
      <c r="O63" s="249">
        <v>20</v>
      </c>
      <c r="P63" s="191" t="s">
        <v>164</v>
      </c>
      <c r="Q63" s="191" t="s">
        <v>517</v>
      </c>
      <c r="R63" s="191" t="s">
        <v>518</v>
      </c>
      <c r="S63" s="191" t="s">
        <v>519</v>
      </c>
      <c r="T63" s="191" t="s">
        <v>520</v>
      </c>
      <c r="U63" s="191" t="s">
        <v>521</v>
      </c>
      <c r="V63" s="191" t="s">
        <v>522</v>
      </c>
      <c r="W63" s="191" t="s">
        <v>523</v>
      </c>
      <c r="X63" s="191" t="s">
        <v>524</v>
      </c>
      <c r="Y63" s="223" t="s">
        <v>173</v>
      </c>
      <c r="Z63" s="223">
        <v>4</v>
      </c>
      <c r="AA63" s="223" t="s">
        <v>525</v>
      </c>
      <c r="AB63" s="223" t="s">
        <v>526</v>
      </c>
      <c r="AC63" s="223" t="s">
        <v>226</v>
      </c>
      <c r="AD63" s="223" t="s">
        <v>525</v>
      </c>
      <c r="AE63" s="223" t="s">
        <v>527</v>
      </c>
      <c r="AF63" s="223" t="s">
        <v>226</v>
      </c>
      <c r="AG63" s="223" t="s">
        <v>178</v>
      </c>
      <c r="AH63" s="223">
        <v>4</v>
      </c>
      <c r="AI63" s="223" t="s">
        <v>279</v>
      </c>
      <c r="AJ63" s="223" t="s">
        <v>234</v>
      </c>
      <c r="AK63" s="223" t="s">
        <v>232</v>
      </c>
      <c r="AL63" s="223" t="s">
        <v>279</v>
      </c>
      <c r="AM63" s="223" t="s">
        <v>234</v>
      </c>
      <c r="AN63" s="223" t="s">
        <v>528</v>
      </c>
      <c r="AO63" s="223" t="s">
        <v>183</v>
      </c>
      <c r="AP63" s="223">
        <v>4</v>
      </c>
      <c r="AQ63" s="223" t="s">
        <v>185</v>
      </c>
      <c r="AR63" s="223" t="s">
        <v>186</v>
      </c>
      <c r="AS63" s="223" t="s">
        <v>529</v>
      </c>
      <c r="AT63" s="223" t="s">
        <v>185</v>
      </c>
      <c r="AU63" s="223" t="s">
        <v>186</v>
      </c>
      <c r="AV63" s="223" t="s">
        <v>529</v>
      </c>
      <c r="AW63" s="223" t="s">
        <v>57</v>
      </c>
      <c r="AX63" s="223">
        <v>3</v>
      </c>
      <c r="AY63" s="223" t="s">
        <v>281</v>
      </c>
      <c r="AZ63" s="223" t="s">
        <v>191</v>
      </c>
      <c r="BA63" s="223" t="s">
        <v>270</v>
      </c>
      <c r="BB63" s="223" t="s">
        <v>281</v>
      </c>
      <c r="BC63" s="223" t="s">
        <v>191</v>
      </c>
      <c r="BD63" s="223" t="s">
        <v>272</v>
      </c>
      <c r="BE63" s="223" t="s">
        <v>193</v>
      </c>
      <c r="BF63" s="223">
        <v>2</v>
      </c>
      <c r="BG63" s="223" t="s">
        <v>530</v>
      </c>
      <c r="BH63" s="223" t="s">
        <v>243</v>
      </c>
      <c r="BI63" s="223" t="s">
        <v>531</v>
      </c>
      <c r="BJ63" s="223" t="s">
        <v>530</v>
      </c>
      <c r="BK63" s="223" t="s">
        <v>243</v>
      </c>
      <c r="BL63" s="223" t="s">
        <v>532</v>
      </c>
      <c r="BM63" s="223" t="s">
        <v>198</v>
      </c>
      <c r="BN63" s="223">
        <v>3</v>
      </c>
      <c r="BO63" s="223" t="s">
        <v>199</v>
      </c>
      <c r="BP63" s="223" t="s">
        <v>244</v>
      </c>
      <c r="BQ63" s="223" t="s">
        <v>201</v>
      </c>
      <c r="BR63" s="223" t="s">
        <v>199</v>
      </c>
      <c r="BS63" s="223" t="s">
        <v>202</v>
      </c>
      <c r="BT63" s="223" t="s">
        <v>533</v>
      </c>
    </row>
    <row r="64" spans="1:72" ht="54.95" customHeight="1" x14ac:dyDescent="0.25">
      <c r="A64" s="249">
        <v>12</v>
      </c>
      <c r="B64" s="191" t="s">
        <v>534</v>
      </c>
      <c r="C64" s="191" t="s">
        <v>325</v>
      </c>
      <c r="D64" s="191" t="s">
        <v>535</v>
      </c>
      <c r="E64" s="191" t="s">
        <v>536</v>
      </c>
      <c r="F64" s="191" t="s">
        <v>537</v>
      </c>
      <c r="G64" s="191" t="s">
        <v>538</v>
      </c>
      <c r="H64" s="191" t="s">
        <v>539</v>
      </c>
      <c r="I64" s="191" t="s">
        <v>540</v>
      </c>
      <c r="J64" s="191" t="s">
        <v>541</v>
      </c>
      <c r="K64" s="191" t="s">
        <v>542</v>
      </c>
      <c r="L64" s="191" t="s">
        <v>543</v>
      </c>
      <c r="M64" s="191" t="s">
        <v>544</v>
      </c>
      <c r="N64" s="191" t="s">
        <v>545</v>
      </c>
      <c r="O64" s="249">
        <v>20</v>
      </c>
      <c r="P64" s="191" t="s">
        <v>484</v>
      </c>
      <c r="Q64" s="191" t="s">
        <v>546</v>
      </c>
      <c r="R64" s="191" t="s">
        <v>547</v>
      </c>
      <c r="S64" s="191" t="s">
        <v>548</v>
      </c>
      <c r="T64" s="191" t="s">
        <v>549</v>
      </c>
      <c r="U64" s="191" t="s">
        <v>550</v>
      </c>
      <c r="V64" s="191" t="s">
        <v>551</v>
      </c>
      <c r="W64" s="191" t="s">
        <v>552</v>
      </c>
      <c r="X64" s="191" t="s">
        <v>553</v>
      </c>
      <c r="Y64" s="223" t="s">
        <v>173</v>
      </c>
      <c r="Z64" s="223">
        <v>4</v>
      </c>
      <c r="AA64" s="223" t="s">
        <v>554</v>
      </c>
      <c r="AB64" s="223" t="s">
        <v>555</v>
      </c>
      <c r="AC64" s="223" t="s">
        <v>556</v>
      </c>
      <c r="AD64" s="223" t="s">
        <v>557</v>
      </c>
      <c r="AE64" s="223" t="s">
        <v>556</v>
      </c>
      <c r="AF64" s="223" t="s">
        <v>558</v>
      </c>
      <c r="AG64" s="223" t="s">
        <v>178</v>
      </c>
      <c r="AH64" s="223">
        <v>4</v>
      </c>
      <c r="AI64" s="223" t="s">
        <v>559</v>
      </c>
      <c r="AJ64" s="223" t="s">
        <v>560</v>
      </c>
      <c r="AK64" s="223" t="s">
        <v>348</v>
      </c>
      <c r="AL64" s="223" t="s">
        <v>179</v>
      </c>
      <c r="AM64" s="223" t="s">
        <v>466</v>
      </c>
      <c r="AN64" s="223" t="s">
        <v>348</v>
      </c>
      <c r="AO64" s="223" t="s">
        <v>183</v>
      </c>
      <c r="AP64" s="223">
        <v>4</v>
      </c>
      <c r="AQ64" s="223" t="s">
        <v>235</v>
      </c>
      <c r="AR64" s="223" t="s">
        <v>561</v>
      </c>
      <c r="AS64" s="223" t="s">
        <v>562</v>
      </c>
      <c r="AT64" s="223" t="s">
        <v>235</v>
      </c>
      <c r="AU64" s="223" t="s">
        <v>185</v>
      </c>
      <c r="AV64" s="223" t="s">
        <v>563</v>
      </c>
      <c r="AW64" s="223" t="s">
        <v>57</v>
      </c>
      <c r="AX64" s="223">
        <v>3</v>
      </c>
      <c r="AY64" s="223" t="s">
        <v>555</v>
      </c>
      <c r="AZ64" s="223" t="s">
        <v>319</v>
      </c>
      <c r="BA64" s="223" t="s">
        <v>310</v>
      </c>
      <c r="BB64" s="223" t="s">
        <v>564</v>
      </c>
      <c r="BC64" s="223" t="s">
        <v>319</v>
      </c>
      <c r="BD64" s="223" t="s">
        <v>312</v>
      </c>
      <c r="BE64" s="223" t="s">
        <v>193</v>
      </c>
      <c r="BF64" s="223">
        <v>2</v>
      </c>
      <c r="BG64" s="223" t="s">
        <v>565</v>
      </c>
      <c r="BH64" s="223" t="s">
        <v>566</v>
      </c>
      <c r="BI64" s="223" t="s">
        <v>567</v>
      </c>
      <c r="BJ64" s="223" t="s">
        <v>565</v>
      </c>
      <c r="BK64" s="223" t="s">
        <v>568</v>
      </c>
      <c r="BL64" s="223" t="s">
        <v>566</v>
      </c>
      <c r="BM64" s="223" t="s">
        <v>198</v>
      </c>
      <c r="BN64" s="223">
        <v>3</v>
      </c>
      <c r="BO64" s="223" t="s">
        <v>199</v>
      </c>
      <c r="BP64" s="223" t="s">
        <v>569</v>
      </c>
      <c r="BQ64" s="223" t="s">
        <v>503</v>
      </c>
      <c r="BR64" s="223" t="s">
        <v>199</v>
      </c>
      <c r="BS64" s="223" t="s">
        <v>202</v>
      </c>
      <c r="BT64" s="223" t="s">
        <v>568</v>
      </c>
    </row>
    <row r="65" spans="1:72" ht="54.95" customHeight="1" x14ac:dyDescent="0.25">
      <c r="A65" s="249">
        <v>13</v>
      </c>
      <c r="B65" s="191" t="s">
        <v>385</v>
      </c>
      <c r="C65" s="191" t="s">
        <v>570</v>
      </c>
      <c r="D65" s="191" t="s">
        <v>571</v>
      </c>
      <c r="E65" s="191" t="s">
        <v>572</v>
      </c>
      <c r="F65" s="191" t="s">
        <v>573</v>
      </c>
      <c r="G65" s="191" t="s">
        <v>574</v>
      </c>
      <c r="H65" s="191" t="s">
        <v>575</v>
      </c>
      <c r="I65" s="191" t="s">
        <v>576</v>
      </c>
      <c r="J65" s="191" t="s">
        <v>577</v>
      </c>
      <c r="K65" s="191" t="s">
        <v>578</v>
      </c>
      <c r="L65" s="191" t="s">
        <v>579</v>
      </c>
      <c r="M65" s="191" t="s">
        <v>580</v>
      </c>
      <c r="N65" s="191" t="s">
        <v>216</v>
      </c>
      <c r="O65" s="249">
        <v>20</v>
      </c>
      <c r="P65" s="191" t="s">
        <v>164</v>
      </c>
      <c r="Q65" s="191" t="s">
        <v>581</v>
      </c>
      <c r="R65" s="191" t="s">
        <v>582</v>
      </c>
      <c r="S65" s="191" t="s">
        <v>583</v>
      </c>
      <c r="T65" s="191" t="s">
        <v>584</v>
      </c>
      <c r="U65" s="191" t="s">
        <v>585</v>
      </c>
      <c r="V65" s="191" t="s">
        <v>586</v>
      </c>
      <c r="W65" s="191" t="s">
        <v>587</v>
      </c>
      <c r="X65" s="191" t="s">
        <v>588</v>
      </c>
      <c r="Y65" s="223" t="s">
        <v>173</v>
      </c>
      <c r="Z65" s="223">
        <v>4</v>
      </c>
      <c r="AA65" s="223" t="s">
        <v>589</v>
      </c>
      <c r="AB65" s="223" t="s">
        <v>590</v>
      </c>
      <c r="AC65" s="223" t="s">
        <v>591</v>
      </c>
      <c r="AD65" s="223" t="s">
        <v>589</v>
      </c>
      <c r="AE65" s="223" t="s">
        <v>590</v>
      </c>
      <c r="AF65" s="223" t="s">
        <v>592</v>
      </c>
      <c r="AG65" s="223" t="s">
        <v>178</v>
      </c>
      <c r="AH65" s="223">
        <v>4</v>
      </c>
      <c r="AI65" s="223" t="s">
        <v>349</v>
      </c>
      <c r="AJ65" s="223" t="s">
        <v>593</v>
      </c>
      <c r="AK65" s="223" t="s">
        <v>594</v>
      </c>
      <c r="AL65" s="223" t="s">
        <v>349</v>
      </c>
      <c r="AM65" s="223" t="s">
        <v>593</v>
      </c>
      <c r="AN65" s="223" t="s">
        <v>594</v>
      </c>
      <c r="AO65" s="223" t="s">
        <v>183</v>
      </c>
      <c r="AP65" s="223">
        <v>4</v>
      </c>
      <c r="AQ65" s="223" t="s">
        <v>595</v>
      </c>
      <c r="AR65" s="223" t="s">
        <v>596</v>
      </c>
      <c r="AS65" s="223" t="s">
        <v>597</v>
      </c>
      <c r="AT65" s="223" t="s">
        <v>185</v>
      </c>
      <c r="AU65" s="223" t="s">
        <v>596</v>
      </c>
      <c r="AV65" s="223" t="s">
        <v>597</v>
      </c>
      <c r="AW65" s="223" t="s">
        <v>57</v>
      </c>
      <c r="AX65" s="223">
        <v>3</v>
      </c>
      <c r="AY65" s="223" t="s">
        <v>598</v>
      </c>
      <c r="AZ65" s="223" t="s">
        <v>237</v>
      </c>
      <c r="BA65" s="223" t="s">
        <v>411</v>
      </c>
      <c r="BB65" s="223" t="s">
        <v>598</v>
      </c>
      <c r="BC65" s="223" t="s">
        <v>411</v>
      </c>
      <c r="BD65" s="223" t="s">
        <v>237</v>
      </c>
      <c r="BE65" s="223" t="s">
        <v>193</v>
      </c>
      <c r="BF65" s="223">
        <v>2</v>
      </c>
      <c r="BG65" s="223" t="s">
        <v>411</v>
      </c>
      <c r="BH65" s="223" t="s">
        <v>437</v>
      </c>
      <c r="BI65" s="223" t="s">
        <v>243</v>
      </c>
      <c r="BJ65" s="223" t="s">
        <v>437</v>
      </c>
      <c r="BK65" s="223" t="s">
        <v>411</v>
      </c>
      <c r="BL65" s="223" t="s">
        <v>243</v>
      </c>
      <c r="BM65" s="223" t="s">
        <v>198</v>
      </c>
      <c r="BN65" s="223">
        <v>3</v>
      </c>
      <c r="BO65" s="223" t="s">
        <v>199</v>
      </c>
      <c r="BP65" s="223" t="s">
        <v>599</v>
      </c>
      <c r="BQ65" s="223" t="s">
        <v>383</v>
      </c>
      <c r="BR65" s="223" t="s">
        <v>199</v>
      </c>
      <c r="BS65" s="223" t="s">
        <v>202</v>
      </c>
      <c r="BT65" s="223" t="s">
        <v>599</v>
      </c>
    </row>
    <row r="66" spans="1:72" ht="54.95" customHeight="1" x14ac:dyDescent="0.25">
      <c r="A66" s="249">
        <v>14</v>
      </c>
      <c r="B66" s="191" t="s">
        <v>600</v>
      </c>
      <c r="C66" s="191" t="s">
        <v>154</v>
      </c>
      <c r="D66" s="191" t="s">
        <v>601</v>
      </c>
      <c r="E66" s="191" t="s">
        <v>602</v>
      </c>
      <c r="F66" s="191" t="s">
        <v>603</v>
      </c>
      <c r="G66" s="191" t="s">
        <v>604</v>
      </c>
      <c r="H66" s="191" t="s">
        <v>605</v>
      </c>
      <c r="I66" s="191" t="s">
        <v>606</v>
      </c>
      <c r="J66" s="191" t="s">
        <v>607</v>
      </c>
      <c r="K66" s="191" t="s">
        <v>608</v>
      </c>
      <c r="L66" s="191" t="s">
        <v>609</v>
      </c>
      <c r="M66" s="191" t="s">
        <v>610</v>
      </c>
      <c r="N66" s="191" t="s">
        <v>216</v>
      </c>
      <c r="O66" s="249">
        <v>20</v>
      </c>
      <c r="P66" s="191" t="s">
        <v>164</v>
      </c>
      <c r="Q66" s="191" t="s">
        <v>611</v>
      </c>
      <c r="R66" s="191" t="s">
        <v>612</v>
      </c>
      <c r="S66" s="191" t="s">
        <v>613</v>
      </c>
      <c r="T66" s="191" t="s">
        <v>614</v>
      </c>
      <c r="U66" s="191" t="s">
        <v>615</v>
      </c>
      <c r="V66" s="191" t="s">
        <v>616</v>
      </c>
      <c r="W66" s="191" t="s">
        <v>617</v>
      </c>
      <c r="X66" s="191" t="s">
        <v>618</v>
      </c>
      <c r="Y66" s="223" t="s">
        <v>173</v>
      </c>
      <c r="Z66" s="223">
        <v>4</v>
      </c>
      <c r="AA66" s="223" t="s">
        <v>619</v>
      </c>
      <c r="AB66" s="223" t="s">
        <v>620</v>
      </c>
      <c r="AC66" s="223" t="s">
        <v>528</v>
      </c>
      <c r="AD66" s="223" t="s">
        <v>619</v>
      </c>
      <c r="AE66" s="223" t="s">
        <v>226</v>
      </c>
      <c r="AF66" s="223" t="s">
        <v>528</v>
      </c>
      <c r="AG66" s="223" t="s">
        <v>178</v>
      </c>
      <c r="AH66" s="223">
        <v>4</v>
      </c>
      <c r="AI66" s="223" t="s">
        <v>234</v>
      </c>
      <c r="AJ66" s="223" t="s">
        <v>621</v>
      </c>
      <c r="AK66" s="223" t="s">
        <v>622</v>
      </c>
      <c r="AL66" s="223" t="s">
        <v>234</v>
      </c>
      <c r="AM66" s="223" t="s">
        <v>621</v>
      </c>
      <c r="AN66" s="223" t="s">
        <v>622</v>
      </c>
      <c r="AO66" s="223" t="s">
        <v>183</v>
      </c>
      <c r="AP66" s="223">
        <v>4</v>
      </c>
      <c r="AQ66" s="223" t="s">
        <v>623</v>
      </c>
      <c r="AR66" s="223" t="s">
        <v>185</v>
      </c>
      <c r="AS66" s="223" t="s">
        <v>624</v>
      </c>
      <c r="AT66" s="223" t="s">
        <v>185</v>
      </c>
      <c r="AU66" s="223" t="s">
        <v>623</v>
      </c>
      <c r="AV66" s="223" t="s">
        <v>624</v>
      </c>
      <c r="AW66" s="223" t="s">
        <v>57</v>
      </c>
      <c r="AX66" s="223">
        <v>3</v>
      </c>
      <c r="AY66" s="223" t="s">
        <v>237</v>
      </c>
      <c r="AZ66" s="223" t="s">
        <v>625</v>
      </c>
      <c r="BA66" s="223" t="s">
        <v>238</v>
      </c>
      <c r="BB66" s="223" t="s">
        <v>237</v>
      </c>
      <c r="BC66" s="223" t="s">
        <v>239</v>
      </c>
      <c r="BD66" s="223" t="s">
        <v>238</v>
      </c>
      <c r="BE66" s="223" t="s">
        <v>193</v>
      </c>
      <c r="BF66" s="223">
        <v>2</v>
      </c>
      <c r="BG66" s="223" t="s">
        <v>240</v>
      </c>
      <c r="BH66" s="223" t="s">
        <v>243</v>
      </c>
      <c r="BI66" s="223" t="s">
        <v>195</v>
      </c>
      <c r="BJ66" s="223" t="s">
        <v>240</v>
      </c>
      <c r="BK66" s="223" t="s">
        <v>243</v>
      </c>
      <c r="BL66" s="223" t="s">
        <v>195</v>
      </c>
      <c r="BM66" s="223" t="s">
        <v>198</v>
      </c>
      <c r="BN66" s="223">
        <v>3</v>
      </c>
      <c r="BO66" s="223" t="s">
        <v>199</v>
      </c>
      <c r="BP66" s="223" t="s">
        <v>244</v>
      </c>
      <c r="BQ66" s="223" t="s">
        <v>626</v>
      </c>
      <c r="BR66" s="223" t="s">
        <v>199</v>
      </c>
      <c r="BS66" s="223" t="s">
        <v>202</v>
      </c>
      <c r="BT66" s="223" t="s">
        <v>528</v>
      </c>
    </row>
    <row r="67" spans="1:72" ht="54.95" customHeight="1" x14ac:dyDescent="0.25">
      <c r="A67" s="249">
        <v>15</v>
      </c>
      <c r="B67" s="191" t="s">
        <v>627</v>
      </c>
      <c r="C67" s="191" t="s">
        <v>247</v>
      </c>
      <c r="D67" s="191" t="s">
        <v>628</v>
      </c>
      <c r="E67" s="191" t="s">
        <v>629</v>
      </c>
      <c r="F67" s="191" t="s">
        <v>630</v>
      </c>
      <c r="G67" s="191" t="s">
        <v>631</v>
      </c>
      <c r="H67" s="191" t="s">
        <v>632</v>
      </c>
      <c r="I67" s="191" t="s">
        <v>633</v>
      </c>
      <c r="J67" s="191" t="s">
        <v>634</v>
      </c>
      <c r="K67" s="191" t="s">
        <v>635</v>
      </c>
      <c r="L67" s="191" t="s">
        <v>636</v>
      </c>
      <c r="M67" s="191" t="s">
        <v>637</v>
      </c>
      <c r="N67" s="191" t="s">
        <v>216</v>
      </c>
      <c r="O67" s="249">
        <v>20</v>
      </c>
      <c r="P67" s="191" t="s">
        <v>484</v>
      </c>
      <c r="Q67" s="191" t="s">
        <v>638</v>
      </c>
      <c r="R67" s="191" t="s">
        <v>639</v>
      </c>
      <c r="S67" s="191" t="s">
        <v>640</v>
      </c>
      <c r="T67" s="191" t="s">
        <v>641</v>
      </c>
      <c r="U67" s="191" t="s">
        <v>642</v>
      </c>
      <c r="V67" s="191" t="s">
        <v>643</v>
      </c>
      <c r="W67" s="191" t="s">
        <v>644</v>
      </c>
      <c r="X67" s="191" t="s">
        <v>645</v>
      </c>
      <c r="Y67" s="223" t="s">
        <v>173</v>
      </c>
      <c r="Z67" s="223">
        <v>4</v>
      </c>
      <c r="AA67" s="223" t="s">
        <v>646</v>
      </c>
      <c r="AB67" s="223" t="s">
        <v>647</v>
      </c>
      <c r="AC67" s="223" t="s">
        <v>648</v>
      </c>
      <c r="AD67" s="223" t="s">
        <v>646</v>
      </c>
      <c r="AE67" s="223" t="s">
        <v>649</v>
      </c>
      <c r="AF67" s="223" t="s">
        <v>437</v>
      </c>
      <c r="AG67" s="223" t="s">
        <v>178</v>
      </c>
      <c r="AH67" s="223">
        <v>4</v>
      </c>
      <c r="AI67" s="223" t="s">
        <v>650</v>
      </c>
      <c r="AJ67" s="223" t="s">
        <v>651</v>
      </c>
      <c r="AK67" s="223" t="s">
        <v>498</v>
      </c>
      <c r="AL67" s="223" t="s">
        <v>650</v>
      </c>
      <c r="AM67" s="223" t="s">
        <v>651</v>
      </c>
      <c r="AN67" s="223" t="s">
        <v>413</v>
      </c>
      <c r="AO67" s="223" t="s">
        <v>183</v>
      </c>
      <c r="AP67" s="223">
        <v>4</v>
      </c>
      <c r="AQ67" s="223" t="s">
        <v>500</v>
      </c>
      <c r="AR67" s="223" t="s">
        <v>562</v>
      </c>
      <c r="AS67" s="223" t="s">
        <v>179</v>
      </c>
      <c r="AT67" s="223" t="s">
        <v>186</v>
      </c>
      <c r="AU67" s="223" t="s">
        <v>184</v>
      </c>
      <c r="AV67" s="223" t="s">
        <v>179</v>
      </c>
      <c r="AW67" s="223" t="s">
        <v>57</v>
      </c>
      <c r="AX67" s="223">
        <v>3</v>
      </c>
      <c r="AY67" s="223" t="s">
        <v>317</v>
      </c>
      <c r="AZ67" s="223" t="s">
        <v>652</v>
      </c>
      <c r="BA67" s="223" t="s">
        <v>653</v>
      </c>
      <c r="BB67" s="223" t="s">
        <v>317</v>
      </c>
      <c r="BC67" s="223" t="s">
        <v>653</v>
      </c>
      <c r="BD67" s="223" t="s">
        <v>654</v>
      </c>
      <c r="BE67" s="223" t="s">
        <v>193</v>
      </c>
      <c r="BF67" s="223">
        <v>2</v>
      </c>
      <c r="BG67" s="223" t="s">
        <v>566</v>
      </c>
      <c r="BH67" s="223" t="s">
        <v>321</v>
      </c>
      <c r="BI67" s="223" t="s">
        <v>655</v>
      </c>
      <c r="BJ67" s="223" t="s">
        <v>566</v>
      </c>
      <c r="BK67" s="223" t="s">
        <v>321</v>
      </c>
      <c r="BL67" s="223" t="s">
        <v>656</v>
      </c>
      <c r="BM67" s="223" t="s">
        <v>198</v>
      </c>
      <c r="BN67" s="223">
        <v>3</v>
      </c>
      <c r="BO67" s="223" t="s">
        <v>199</v>
      </c>
      <c r="BP67" s="223" t="s">
        <v>657</v>
      </c>
      <c r="BQ67" s="223" t="s">
        <v>658</v>
      </c>
      <c r="BR67" s="223" t="s">
        <v>199</v>
      </c>
      <c r="BS67" s="223" t="s">
        <v>202</v>
      </c>
      <c r="BT67" s="223" t="s">
        <v>471</v>
      </c>
    </row>
    <row r="68" spans="1:72" ht="54.95" customHeight="1" x14ac:dyDescent="0.25">
      <c r="A68" s="249">
        <v>16</v>
      </c>
      <c r="B68" s="191" t="s">
        <v>246</v>
      </c>
      <c r="C68" s="191" t="s">
        <v>247</v>
      </c>
      <c r="D68" s="191" t="s">
        <v>659</v>
      </c>
      <c r="E68" s="191" t="s">
        <v>660</v>
      </c>
      <c r="F68" s="191" t="s">
        <v>661</v>
      </c>
      <c r="G68" s="191" t="s">
        <v>662</v>
      </c>
      <c r="H68" s="191" t="s">
        <v>663</v>
      </c>
      <c r="I68" s="191" t="s">
        <v>664</v>
      </c>
      <c r="J68" s="191" t="s">
        <v>665</v>
      </c>
      <c r="K68" s="191" t="s">
        <v>666</v>
      </c>
      <c r="L68" s="191" t="s">
        <v>667</v>
      </c>
      <c r="M68" s="191" t="s">
        <v>668</v>
      </c>
      <c r="N68" s="191" t="s">
        <v>483</v>
      </c>
      <c r="O68" s="249">
        <v>20</v>
      </c>
      <c r="P68" s="191" t="s">
        <v>259</v>
      </c>
      <c r="Q68" s="191" t="s">
        <v>669</v>
      </c>
      <c r="R68" s="191" t="s">
        <v>670</v>
      </c>
      <c r="S68" s="191" t="s">
        <v>671</v>
      </c>
      <c r="T68" s="191" t="s">
        <v>672</v>
      </c>
      <c r="U68" s="191" t="s">
        <v>673</v>
      </c>
      <c r="V68" s="191" t="s">
        <v>674</v>
      </c>
      <c r="W68" s="191" t="s">
        <v>675</v>
      </c>
      <c r="X68" s="191" t="s">
        <v>676</v>
      </c>
      <c r="Y68" s="223" t="s">
        <v>173</v>
      </c>
      <c r="Z68" s="223">
        <v>4</v>
      </c>
      <c r="AA68" s="223" t="s">
        <v>677</v>
      </c>
      <c r="AB68" s="223" t="s">
        <v>678</v>
      </c>
      <c r="AC68" s="223" t="s">
        <v>679</v>
      </c>
      <c r="AD68" s="223" t="s">
        <v>677</v>
      </c>
      <c r="AE68" s="223" t="s">
        <v>680</v>
      </c>
      <c r="AF68" s="223" t="s">
        <v>679</v>
      </c>
      <c r="AG68" s="223" t="s">
        <v>178</v>
      </c>
      <c r="AH68" s="223">
        <v>4</v>
      </c>
      <c r="AI68" s="223" t="s">
        <v>681</v>
      </c>
      <c r="AJ68" s="223" t="s">
        <v>682</v>
      </c>
      <c r="AK68" s="223" t="s">
        <v>231</v>
      </c>
      <c r="AL68" s="223" t="s">
        <v>681</v>
      </c>
      <c r="AM68" s="223" t="s">
        <v>408</v>
      </c>
      <c r="AN68" s="223" t="s">
        <v>231</v>
      </c>
      <c r="AO68" s="223" t="s">
        <v>183</v>
      </c>
      <c r="AP68" s="223">
        <v>4</v>
      </c>
      <c r="AQ68" s="223" t="s">
        <v>683</v>
      </c>
      <c r="AR68" s="223" t="s">
        <v>234</v>
      </c>
      <c r="AS68" s="223" t="s">
        <v>185</v>
      </c>
      <c r="AT68" s="223" t="s">
        <v>684</v>
      </c>
      <c r="AU68" s="223" t="s">
        <v>234</v>
      </c>
      <c r="AV68" s="223" t="s">
        <v>185</v>
      </c>
      <c r="AW68" s="223" t="s">
        <v>57</v>
      </c>
      <c r="AX68" s="223">
        <v>3</v>
      </c>
      <c r="AY68" s="223" t="s">
        <v>685</v>
      </c>
      <c r="AZ68" s="223" t="s">
        <v>281</v>
      </c>
      <c r="BA68" s="223" t="s">
        <v>282</v>
      </c>
      <c r="BB68" s="223" t="s">
        <v>686</v>
      </c>
      <c r="BC68" s="223" t="s">
        <v>281</v>
      </c>
      <c r="BD68" s="223" t="s">
        <v>282</v>
      </c>
      <c r="BE68" s="223" t="s">
        <v>193</v>
      </c>
      <c r="BF68" s="223">
        <v>2</v>
      </c>
      <c r="BG68" s="223" t="s">
        <v>687</v>
      </c>
      <c r="BH68" s="223" t="s">
        <v>679</v>
      </c>
      <c r="BI68" s="223" t="s">
        <v>243</v>
      </c>
      <c r="BJ68" s="223" t="s">
        <v>679</v>
      </c>
      <c r="BK68" s="223" t="s">
        <v>243</v>
      </c>
      <c r="BL68" s="223" t="s">
        <v>688</v>
      </c>
      <c r="BM68" s="223" t="s">
        <v>198</v>
      </c>
      <c r="BN68" s="223">
        <v>3</v>
      </c>
      <c r="BO68" s="223" t="s">
        <v>199</v>
      </c>
      <c r="BP68" s="223" t="s">
        <v>689</v>
      </c>
      <c r="BQ68" s="223" t="s">
        <v>690</v>
      </c>
      <c r="BR68" s="223" t="s">
        <v>199</v>
      </c>
      <c r="BS68" s="223" t="s">
        <v>202</v>
      </c>
      <c r="BT68" s="223" t="s">
        <v>691</v>
      </c>
    </row>
    <row r="69" spans="1:72" ht="54.95" customHeight="1" x14ac:dyDescent="0.25">
      <c r="A69" s="249">
        <v>17</v>
      </c>
      <c r="B69" s="191" t="s">
        <v>506</v>
      </c>
      <c r="C69" s="191" t="s">
        <v>247</v>
      </c>
      <c r="D69" s="191" t="s">
        <v>692</v>
      </c>
      <c r="E69" s="191" t="s">
        <v>693</v>
      </c>
      <c r="F69" s="191" t="s">
        <v>694</v>
      </c>
      <c r="G69" s="191" t="s">
        <v>695</v>
      </c>
      <c r="H69" s="191" t="s">
        <v>696</v>
      </c>
      <c r="I69" s="191" t="s">
        <v>697</v>
      </c>
      <c r="J69" s="191" t="s">
        <v>698</v>
      </c>
      <c r="K69" s="191" t="s">
        <v>699</v>
      </c>
      <c r="L69" s="191" t="s">
        <v>700</v>
      </c>
      <c r="M69" s="191" t="s">
        <v>701</v>
      </c>
      <c r="N69" s="191" t="s">
        <v>258</v>
      </c>
      <c r="O69" s="249">
        <v>20</v>
      </c>
      <c r="P69" s="191" t="s">
        <v>164</v>
      </c>
      <c r="Q69" s="191" t="s">
        <v>702</v>
      </c>
      <c r="R69" s="191" t="s">
        <v>703</v>
      </c>
      <c r="S69" s="191" t="s">
        <v>704</v>
      </c>
      <c r="T69" s="191" t="s">
        <v>705</v>
      </c>
      <c r="U69" s="191" t="s">
        <v>521</v>
      </c>
      <c r="V69" s="191" t="s">
        <v>706</v>
      </c>
      <c r="W69" s="191" t="s">
        <v>707</v>
      </c>
      <c r="X69" s="191" t="s">
        <v>708</v>
      </c>
      <c r="Y69" s="223" t="s">
        <v>173</v>
      </c>
      <c r="Z69" s="223">
        <v>4</v>
      </c>
      <c r="AA69" s="223" t="s">
        <v>709</v>
      </c>
      <c r="AB69" s="223" t="s">
        <v>710</v>
      </c>
      <c r="AC69" s="223" t="s">
        <v>225</v>
      </c>
      <c r="AD69" s="223" t="s">
        <v>710</v>
      </c>
      <c r="AE69" s="223" t="s">
        <v>711</v>
      </c>
      <c r="AF69" s="223" t="s">
        <v>709</v>
      </c>
      <c r="AG69" s="223" t="s">
        <v>178</v>
      </c>
      <c r="AH69" s="223">
        <v>4</v>
      </c>
      <c r="AI69" s="223" t="s">
        <v>232</v>
      </c>
      <c r="AJ69" s="223" t="s">
        <v>230</v>
      </c>
      <c r="AK69" s="223" t="s">
        <v>179</v>
      </c>
      <c r="AL69" s="223" t="s">
        <v>232</v>
      </c>
      <c r="AM69" s="223" t="s">
        <v>233</v>
      </c>
      <c r="AN69" s="223" t="s">
        <v>179</v>
      </c>
      <c r="AO69" s="223" t="s">
        <v>183</v>
      </c>
      <c r="AP69" s="223">
        <v>4</v>
      </c>
      <c r="AQ69" s="223" t="s">
        <v>234</v>
      </c>
      <c r="AR69" s="223" t="s">
        <v>185</v>
      </c>
      <c r="AS69" s="223" t="s">
        <v>184</v>
      </c>
      <c r="AT69" s="223" t="s">
        <v>234</v>
      </c>
      <c r="AU69" s="223" t="s">
        <v>185</v>
      </c>
      <c r="AV69" s="223" t="s">
        <v>528</v>
      </c>
      <c r="AW69" s="223" t="s">
        <v>57</v>
      </c>
      <c r="AX69" s="223">
        <v>3</v>
      </c>
      <c r="AY69" s="223" t="s">
        <v>281</v>
      </c>
      <c r="AZ69" s="223" t="s">
        <v>191</v>
      </c>
      <c r="BA69" s="223" t="s">
        <v>352</v>
      </c>
      <c r="BB69" s="223" t="s">
        <v>281</v>
      </c>
      <c r="BC69" s="223" t="s">
        <v>191</v>
      </c>
      <c r="BD69" s="223" t="s">
        <v>712</v>
      </c>
      <c r="BE69" s="223" t="s">
        <v>193</v>
      </c>
      <c r="BF69" s="223">
        <v>2</v>
      </c>
      <c r="BG69" s="223" t="s">
        <v>713</v>
      </c>
      <c r="BH69" s="223" t="s">
        <v>714</v>
      </c>
      <c r="BI69" s="223" t="s">
        <v>243</v>
      </c>
      <c r="BJ69" s="223" t="s">
        <v>713</v>
      </c>
      <c r="BK69" s="223" t="s">
        <v>243</v>
      </c>
      <c r="BL69" s="223" t="s">
        <v>714</v>
      </c>
      <c r="BM69" s="223" t="s">
        <v>198</v>
      </c>
      <c r="BN69" s="223">
        <v>3</v>
      </c>
      <c r="BO69" s="223" t="s">
        <v>199</v>
      </c>
      <c r="BP69" s="223" t="s">
        <v>715</v>
      </c>
      <c r="BQ69" s="223" t="s">
        <v>716</v>
      </c>
      <c r="BR69" s="223" t="s">
        <v>199</v>
      </c>
      <c r="BS69" s="223" t="s">
        <v>202</v>
      </c>
      <c r="BT69" s="223" t="s">
        <v>717</v>
      </c>
    </row>
    <row r="70" spans="1:72" ht="54.95" customHeight="1" x14ac:dyDescent="0.25">
      <c r="A70" s="249">
        <v>18</v>
      </c>
      <c r="B70" s="191" t="s">
        <v>385</v>
      </c>
      <c r="C70" s="191" t="s">
        <v>205</v>
      </c>
      <c r="D70" s="191" t="s">
        <v>718</v>
      </c>
      <c r="E70" s="191" t="s">
        <v>719</v>
      </c>
      <c r="F70" s="191" t="s">
        <v>720</v>
      </c>
      <c r="G70" s="191" t="s">
        <v>721</v>
      </c>
      <c r="H70" s="191" t="s">
        <v>722</v>
      </c>
      <c r="I70" s="191" t="s">
        <v>723</v>
      </c>
      <c r="J70" s="191" t="s">
        <v>724</v>
      </c>
      <c r="K70" s="191" t="s">
        <v>725</v>
      </c>
      <c r="L70" s="191" t="s">
        <v>726</v>
      </c>
      <c r="M70" s="191" t="s">
        <v>727</v>
      </c>
      <c r="N70" s="191" t="s">
        <v>216</v>
      </c>
      <c r="O70" s="249">
        <v>20</v>
      </c>
      <c r="P70" s="191" t="s">
        <v>259</v>
      </c>
      <c r="Q70" s="191" t="s">
        <v>728</v>
      </c>
      <c r="R70" s="191" t="s">
        <v>729</v>
      </c>
      <c r="S70" s="191" t="s">
        <v>730</v>
      </c>
      <c r="T70" s="191" t="s">
        <v>731</v>
      </c>
      <c r="U70" s="191" t="s">
        <v>732</v>
      </c>
      <c r="V70" s="191" t="s">
        <v>733</v>
      </c>
      <c r="W70" s="191" t="s">
        <v>734</v>
      </c>
      <c r="X70" s="191" t="s">
        <v>735</v>
      </c>
      <c r="Y70" s="223" t="s">
        <v>173</v>
      </c>
      <c r="Z70" s="223">
        <v>4</v>
      </c>
      <c r="AA70" s="223" t="s">
        <v>268</v>
      </c>
      <c r="AB70" s="223" t="s">
        <v>373</v>
      </c>
      <c r="AC70" s="223" t="s">
        <v>321</v>
      </c>
      <c r="AD70" s="223" t="s">
        <v>271</v>
      </c>
      <c r="AE70" s="223" t="s">
        <v>373</v>
      </c>
      <c r="AF70" s="223" t="s">
        <v>375</v>
      </c>
      <c r="AG70" s="223" t="s">
        <v>178</v>
      </c>
      <c r="AH70" s="223">
        <v>4</v>
      </c>
      <c r="AI70" s="223" t="s">
        <v>736</v>
      </c>
      <c r="AJ70" s="223" t="s">
        <v>737</v>
      </c>
      <c r="AK70" s="223" t="s">
        <v>376</v>
      </c>
      <c r="AL70" s="223" t="s">
        <v>466</v>
      </c>
      <c r="AM70" s="223" t="s">
        <v>737</v>
      </c>
      <c r="AN70" s="223" t="s">
        <v>408</v>
      </c>
      <c r="AO70" s="223" t="s">
        <v>183</v>
      </c>
      <c r="AP70" s="223">
        <v>4</v>
      </c>
      <c r="AQ70" s="223" t="s">
        <v>234</v>
      </c>
      <c r="AR70" s="223" t="s">
        <v>279</v>
      </c>
      <c r="AS70" s="223" t="s">
        <v>378</v>
      </c>
      <c r="AT70" s="223" t="s">
        <v>234</v>
      </c>
      <c r="AU70" s="223" t="s">
        <v>279</v>
      </c>
      <c r="AV70" s="223" t="s">
        <v>185</v>
      </c>
      <c r="AW70" s="223" t="s">
        <v>57</v>
      </c>
      <c r="AX70" s="223">
        <v>3</v>
      </c>
      <c r="AY70" s="223" t="s">
        <v>237</v>
      </c>
      <c r="AZ70" s="223" t="s">
        <v>310</v>
      </c>
      <c r="BA70" s="223" t="s">
        <v>379</v>
      </c>
      <c r="BB70" s="223" t="s">
        <v>237</v>
      </c>
      <c r="BC70" s="223" t="s">
        <v>312</v>
      </c>
      <c r="BD70" s="223" t="s">
        <v>379</v>
      </c>
      <c r="BE70" s="223" t="s">
        <v>193</v>
      </c>
      <c r="BF70" s="223">
        <v>2</v>
      </c>
      <c r="BG70" s="223" t="s">
        <v>321</v>
      </c>
      <c r="BH70" s="223" t="s">
        <v>243</v>
      </c>
      <c r="BI70" s="223" t="s">
        <v>285</v>
      </c>
      <c r="BJ70" s="223" t="s">
        <v>321</v>
      </c>
      <c r="BK70" s="223" t="s">
        <v>243</v>
      </c>
      <c r="BL70" s="223" t="s">
        <v>285</v>
      </c>
      <c r="BM70" s="223" t="s">
        <v>198</v>
      </c>
      <c r="BN70" s="223">
        <v>3</v>
      </c>
      <c r="BO70" s="223" t="s">
        <v>199</v>
      </c>
      <c r="BP70" s="223" t="s">
        <v>383</v>
      </c>
      <c r="BQ70" s="223" t="s">
        <v>738</v>
      </c>
      <c r="BR70" s="223" t="s">
        <v>199</v>
      </c>
      <c r="BS70" s="223" t="s">
        <v>202</v>
      </c>
      <c r="BT70" s="223" t="s">
        <v>384</v>
      </c>
    </row>
    <row r="71" spans="1:72" ht="54.95" customHeight="1" x14ac:dyDescent="0.25">
      <c r="A71" s="249">
        <v>19</v>
      </c>
      <c r="B71" s="191" t="s">
        <v>739</v>
      </c>
      <c r="C71" s="191" t="s">
        <v>325</v>
      </c>
      <c r="D71" s="191" t="s">
        <v>740</v>
      </c>
      <c r="E71" s="191" t="s">
        <v>741</v>
      </c>
      <c r="F71" s="191" t="s">
        <v>742</v>
      </c>
      <c r="G71" s="191" t="s">
        <v>743</v>
      </c>
      <c r="H71" s="191" t="s">
        <v>744</v>
      </c>
      <c r="I71" s="191" t="s">
        <v>745</v>
      </c>
      <c r="J71" s="191" t="s">
        <v>746</v>
      </c>
      <c r="K71" s="191" t="s">
        <v>747</v>
      </c>
      <c r="L71" s="191" t="s">
        <v>748</v>
      </c>
      <c r="M71" s="191" t="s">
        <v>749</v>
      </c>
      <c r="N71" s="191" t="s">
        <v>258</v>
      </c>
      <c r="O71" s="249">
        <v>20</v>
      </c>
      <c r="P71" s="191" t="s">
        <v>164</v>
      </c>
      <c r="Q71" s="191" t="s">
        <v>750</v>
      </c>
      <c r="R71" s="191" t="s">
        <v>751</v>
      </c>
      <c r="S71" s="191" t="s">
        <v>752</v>
      </c>
      <c r="T71" s="191" t="s">
        <v>753</v>
      </c>
      <c r="U71" s="191" t="s">
        <v>754</v>
      </c>
      <c r="V71" s="191" t="s">
        <v>755</v>
      </c>
      <c r="W71" s="191" t="s">
        <v>756</v>
      </c>
      <c r="X71" s="191" t="s">
        <v>757</v>
      </c>
      <c r="Y71" s="223" t="s">
        <v>173</v>
      </c>
      <c r="Z71" s="223">
        <v>4</v>
      </c>
      <c r="AA71" s="223" t="s">
        <v>758</v>
      </c>
      <c r="AB71" s="223" t="s">
        <v>270</v>
      </c>
      <c r="AC71" s="223" t="s">
        <v>236</v>
      </c>
      <c r="AD71" s="223" t="s">
        <v>758</v>
      </c>
      <c r="AE71" s="223" t="s">
        <v>759</v>
      </c>
      <c r="AF71" s="223" t="s">
        <v>236</v>
      </c>
      <c r="AG71" s="223" t="s">
        <v>178</v>
      </c>
      <c r="AH71" s="223">
        <v>4</v>
      </c>
      <c r="AI71" s="223" t="s">
        <v>760</v>
      </c>
      <c r="AJ71" s="223" t="s">
        <v>277</v>
      </c>
      <c r="AK71" s="223" t="s">
        <v>737</v>
      </c>
      <c r="AL71" s="223" t="s">
        <v>760</v>
      </c>
      <c r="AM71" s="223" t="s">
        <v>277</v>
      </c>
      <c r="AN71" s="223" t="s">
        <v>272</v>
      </c>
      <c r="AO71" s="223" t="s">
        <v>183</v>
      </c>
      <c r="AP71" s="223">
        <v>4</v>
      </c>
      <c r="AQ71" s="223" t="s">
        <v>185</v>
      </c>
      <c r="AR71" s="223" t="s">
        <v>761</v>
      </c>
      <c r="AS71" s="223" t="s">
        <v>186</v>
      </c>
      <c r="AT71" s="223" t="s">
        <v>185</v>
      </c>
      <c r="AU71" s="223" t="s">
        <v>278</v>
      </c>
      <c r="AV71" s="223" t="s">
        <v>186</v>
      </c>
      <c r="AW71" s="223" t="s">
        <v>57</v>
      </c>
      <c r="AX71" s="223">
        <v>3</v>
      </c>
      <c r="AY71" s="223" t="s">
        <v>762</v>
      </c>
      <c r="AZ71" s="223" t="s">
        <v>763</v>
      </c>
      <c r="BA71" s="223" t="s">
        <v>283</v>
      </c>
      <c r="BB71" s="223" t="s">
        <v>762</v>
      </c>
      <c r="BC71" s="223" t="s">
        <v>283</v>
      </c>
      <c r="BD71" s="223" t="s">
        <v>764</v>
      </c>
      <c r="BE71" s="223" t="s">
        <v>193</v>
      </c>
      <c r="BF71" s="223">
        <v>2</v>
      </c>
      <c r="BG71" s="223" t="s">
        <v>530</v>
      </c>
      <c r="BH71" s="223" t="s">
        <v>243</v>
      </c>
      <c r="BI71" s="223" t="s">
        <v>687</v>
      </c>
      <c r="BJ71" s="223" t="s">
        <v>530</v>
      </c>
      <c r="BK71" s="223" t="s">
        <v>243</v>
      </c>
      <c r="BL71" s="223" t="s">
        <v>241</v>
      </c>
      <c r="BM71" s="223" t="s">
        <v>198</v>
      </c>
      <c r="BN71" s="223">
        <v>3</v>
      </c>
      <c r="BO71" s="223" t="s">
        <v>199</v>
      </c>
      <c r="BP71" s="223" t="s">
        <v>270</v>
      </c>
      <c r="BQ71" s="223" t="s">
        <v>715</v>
      </c>
      <c r="BR71" s="223" t="s">
        <v>199</v>
      </c>
      <c r="BS71" s="223" t="s">
        <v>202</v>
      </c>
      <c r="BT71" s="223" t="s">
        <v>241</v>
      </c>
    </row>
    <row r="72" spans="1:72" ht="54.95" customHeight="1" x14ac:dyDescent="0.25">
      <c r="A72" s="249">
        <v>20</v>
      </c>
      <c r="B72" s="191" t="s">
        <v>765</v>
      </c>
      <c r="C72" s="191" t="s">
        <v>154</v>
      </c>
      <c r="D72" s="191" t="s">
        <v>766</v>
      </c>
      <c r="E72" s="191" t="s">
        <v>767</v>
      </c>
      <c r="F72" s="191" t="s">
        <v>768</v>
      </c>
      <c r="G72" s="191" t="s">
        <v>769</v>
      </c>
      <c r="H72" s="191" t="s">
        <v>770</v>
      </c>
      <c r="I72" s="191" t="s">
        <v>771</v>
      </c>
      <c r="J72" s="191" t="s">
        <v>772</v>
      </c>
      <c r="K72" s="191" t="s">
        <v>773</v>
      </c>
      <c r="L72" s="191" t="s">
        <v>774</v>
      </c>
      <c r="M72" s="191" t="s">
        <v>775</v>
      </c>
      <c r="N72" s="191" t="s">
        <v>163</v>
      </c>
      <c r="O72" s="249">
        <v>20</v>
      </c>
      <c r="P72" s="191" t="s">
        <v>164</v>
      </c>
      <c r="Q72" s="191" t="s">
        <v>776</v>
      </c>
      <c r="R72" s="191" t="s">
        <v>777</v>
      </c>
      <c r="S72" s="191" t="s">
        <v>778</v>
      </c>
      <c r="T72" s="191" t="s">
        <v>779</v>
      </c>
      <c r="U72" s="191" t="s">
        <v>780</v>
      </c>
      <c r="V72" s="191" t="s">
        <v>781</v>
      </c>
      <c r="W72" s="191" t="s">
        <v>782</v>
      </c>
      <c r="X72" s="191" t="s">
        <v>783</v>
      </c>
      <c r="Y72" s="223" t="s">
        <v>173</v>
      </c>
      <c r="Z72" s="223">
        <v>4</v>
      </c>
      <c r="AA72" s="223" t="s">
        <v>784</v>
      </c>
      <c r="AB72" s="223" t="s">
        <v>176</v>
      </c>
      <c r="AC72" s="223" t="s">
        <v>785</v>
      </c>
      <c r="AD72" s="223" t="s">
        <v>784</v>
      </c>
      <c r="AE72" s="223" t="s">
        <v>176</v>
      </c>
      <c r="AF72" s="223" t="s">
        <v>654</v>
      </c>
      <c r="AG72" s="223" t="s">
        <v>178</v>
      </c>
      <c r="AH72" s="223">
        <v>4</v>
      </c>
      <c r="AI72" s="223" t="s">
        <v>231</v>
      </c>
      <c r="AJ72" s="223" t="s">
        <v>682</v>
      </c>
      <c r="AK72" s="223" t="s">
        <v>498</v>
      </c>
      <c r="AL72" s="223" t="s">
        <v>231</v>
      </c>
      <c r="AM72" s="223" t="s">
        <v>437</v>
      </c>
      <c r="AN72" s="223" t="s">
        <v>408</v>
      </c>
      <c r="AO72" s="223" t="s">
        <v>183</v>
      </c>
      <c r="AP72" s="223">
        <v>4</v>
      </c>
      <c r="AQ72" s="223" t="s">
        <v>185</v>
      </c>
      <c r="AR72" s="223" t="s">
        <v>186</v>
      </c>
      <c r="AS72" s="223" t="s">
        <v>184</v>
      </c>
      <c r="AT72" s="223" t="s">
        <v>185</v>
      </c>
      <c r="AU72" s="223" t="s">
        <v>186</v>
      </c>
      <c r="AV72" s="223" t="s">
        <v>184</v>
      </c>
      <c r="AW72" s="223" t="s">
        <v>57</v>
      </c>
      <c r="AX72" s="223">
        <v>3</v>
      </c>
      <c r="AY72" s="223" t="s">
        <v>786</v>
      </c>
      <c r="AZ72" s="223" t="s">
        <v>410</v>
      </c>
      <c r="BA72" s="223" t="s">
        <v>787</v>
      </c>
      <c r="BB72" s="223" t="s">
        <v>379</v>
      </c>
      <c r="BC72" s="223" t="s">
        <v>788</v>
      </c>
      <c r="BD72" s="223" t="s">
        <v>353</v>
      </c>
      <c r="BE72" s="223" t="s">
        <v>193</v>
      </c>
      <c r="BF72" s="223">
        <v>2</v>
      </c>
      <c r="BG72" s="223" t="s">
        <v>194</v>
      </c>
      <c r="BH72" s="223" t="s">
        <v>195</v>
      </c>
      <c r="BI72" s="223" t="s">
        <v>243</v>
      </c>
      <c r="BJ72" s="223" t="s">
        <v>195</v>
      </c>
      <c r="BK72" s="223" t="s">
        <v>243</v>
      </c>
      <c r="BL72" s="223" t="s">
        <v>197</v>
      </c>
      <c r="BM72" s="223" t="s">
        <v>198</v>
      </c>
      <c r="BN72" s="223">
        <v>3</v>
      </c>
      <c r="BO72" s="223" t="s">
        <v>199</v>
      </c>
      <c r="BP72" s="223" t="s">
        <v>443</v>
      </c>
      <c r="BQ72" s="223" t="s">
        <v>658</v>
      </c>
      <c r="BR72" s="223" t="s">
        <v>199</v>
      </c>
      <c r="BS72" s="223" t="s">
        <v>202</v>
      </c>
      <c r="BT72" s="223" t="s">
        <v>471</v>
      </c>
    </row>
  </sheetData>
  <mergeCells count="15">
    <mergeCell ref="B19:F19"/>
    <mergeCell ref="I19:M19"/>
    <mergeCell ref="A26:A36"/>
    <mergeCell ref="B15:F15"/>
    <mergeCell ref="I15:M15"/>
    <mergeCell ref="B16:F16"/>
    <mergeCell ref="I16:M16"/>
    <mergeCell ref="B17:F17"/>
    <mergeCell ref="I17:M17"/>
    <mergeCell ref="I13:M13"/>
    <mergeCell ref="I9:M9"/>
    <mergeCell ref="B11:F11"/>
    <mergeCell ref="I11:M11"/>
    <mergeCell ref="B12:F12"/>
    <mergeCell ref="I12:M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23AE-3B66-44AC-96BB-FB029E0CE1D0}">
  <dimension ref="A1:BT82"/>
  <sheetViews>
    <sheetView workbookViewId="0">
      <selection activeCell="A2" sqref="A2"/>
    </sheetView>
  </sheetViews>
  <sheetFormatPr baseColWidth="10" defaultColWidth="9" defaultRowHeight="15" x14ac:dyDescent="0.25"/>
  <cols>
    <col min="1" max="1" width="31.75" style="196" customWidth="1"/>
    <col min="2" max="2" width="37.625" style="196" customWidth="1"/>
    <col min="3" max="3" width="14.625" style="196" customWidth="1"/>
    <col min="4" max="4" width="37.625" style="196" customWidth="1"/>
    <col min="5" max="5" width="16.625" style="196" customWidth="1"/>
    <col min="6" max="6" width="33.625" style="196" customWidth="1"/>
    <col min="7" max="7" width="18" style="196" customWidth="1"/>
    <col min="8" max="8" width="31.625" style="196" customWidth="1"/>
    <col min="9" max="9" width="38.625" style="196" customWidth="1"/>
    <col min="10" max="10" width="31.625" style="196" customWidth="1"/>
    <col min="11" max="11" width="18.625" style="196" customWidth="1"/>
    <col min="12" max="12" width="31.625" style="196" customWidth="1"/>
    <col min="13" max="13" width="16" style="196" customWidth="1"/>
    <col min="14" max="15" width="18" style="196" customWidth="1"/>
    <col min="16" max="16" width="22" style="196" customWidth="1"/>
    <col min="17" max="17" width="18" style="196" customWidth="1"/>
    <col min="18" max="24" width="30" style="196" customWidth="1"/>
    <col min="25" max="26" width="14" style="192" customWidth="1"/>
    <col min="27" max="27" width="27.75" style="192" customWidth="1"/>
    <col min="28" max="34" width="14" style="192" customWidth="1"/>
    <col min="35" max="35" width="15" style="192" customWidth="1"/>
    <col min="36" max="72" width="14" style="192" customWidth="1"/>
    <col min="73" max="16384" width="9" style="196"/>
  </cols>
  <sheetData>
    <row r="1" spans="1:35" ht="24" customHeight="1" x14ac:dyDescent="0.25">
      <c r="A1" s="188" t="s">
        <v>4845</v>
      </c>
      <c r="B1" s="189"/>
      <c r="C1" s="190"/>
      <c r="D1" s="190"/>
      <c r="E1" s="190"/>
      <c r="F1" s="190"/>
      <c r="G1" s="190"/>
      <c r="H1" s="190"/>
      <c r="I1" s="190"/>
      <c r="J1" s="190"/>
      <c r="K1" s="190"/>
      <c r="L1" s="190"/>
      <c r="M1" s="190"/>
      <c r="N1" s="191"/>
      <c r="O1" s="191"/>
      <c r="P1" s="191"/>
      <c r="Q1" s="191"/>
      <c r="R1" s="191"/>
      <c r="S1" s="191"/>
      <c r="T1" s="191"/>
      <c r="U1" s="191"/>
      <c r="V1" s="191"/>
      <c r="W1" s="191"/>
      <c r="X1" s="191"/>
    </row>
    <row r="2" spans="1:35" ht="20.100000000000001" customHeight="1" x14ac:dyDescent="0.25">
      <c r="A2" s="193" t="s">
        <v>789</v>
      </c>
      <c r="B2" s="194"/>
      <c r="C2" s="195"/>
      <c r="D2" s="195"/>
      <c r="E2" s="195"/>
      <c r="F2" s="195"/>
      <c r="G2" s="195"/>
      <c r="H2" s="195"/>
      <c r="I2" s="195"/>
      <c r="J2" s="195"/>
      <c r="K2" s="195"/>
      <c r="L2" s="195"/>
      <c r="M2" s="195"/>
    </row>
    <row r="3" spans="1:35" ht="15.75" x14ac:dyDescent="0.25">
      <c r="A3" s="197"/>
      <c r="B3" s="197"/>
      <c r="C3" s="197"/>
      <c r="D3" s="197"/>
      <c r="E3" s="197"/>
      <c r="F3" s="197"/>
      <c r="G3" s="197"/>
      <c r="H3" s="198" t="s">
        <v>1</v>
      </c>
      <c r="I3" s="197"/>
      <c r="J3" s="197"/>
      <c r="K3" s="197"/>
      <c r="L3" s="197"/>
      <c r="M3" s="197"/>
      <c r="AA3" s="199" t="s">
        <v>2</v>
      </c>
      <c r="AI3" s="199" t="s">
        <v>3</v>
      </c>
    </row>
    <row r="4" spans="1:35" ht="24" customHeight="1" x14ac:dyDescent="0.25">
      <c r="A4" s="200" t="s">
        <v>4</v>
      </c>
      <c r="B4" s="201">
        <v>1</v>
      </c>
      <c r="C4" s="200" t="s">
        <v>5</v>
      </c>
      <c r="D4" s="202" t="str">
        <f>IFERROR(INDEX($B$53:$B$82,MATCH($B$4,$A$53:$A$82,0)),"")</f>
        <v>Crèche</v>
      </c>
      <c r="E4" s="200" t="s">
        <v>6</v>
      </c>
      <c r="F4" s="202" t="str">
        <f>IFERROR(INDEX($C$53:$C$82,MATCH($B$4,$A$53:$A$82,0)),"")</f>
        <v>Printemps</v>
      </c>
      <c r="G4" s="200" t="s">
        <v>7</v>
      </c>
      <c r="H4" s="203" t="s">
        <v>8</v>
      </c>
      <c r="I4" s="200" t="s">
        <v>9</v>
      </c>
      <c r="J4" s="202" t="str">
        <f>IFERROR(INDEX($Q$53:$Q$82,MATCH($B$4,$A$53:$A$82,0)),"")</f>
        <v>Petite enfance / sécurité</v>
      </c>
      <c r="L4" s="200" t="s">
        <v>10</v>
      </c>
      <c r="M4" s="202" t="str">
        <f>IFERROR(INDEX($P$53:$P$82,MATCH($B$4,$A$53:$A$82,0)),"")</f>
        <v>Facile</v>
      </c>
      <c r="AA4" s="199"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pour la creche il faut adapter les morceaux verifier l'absence d'aretes rendre les petits pois et le riz faciles a manger</v>
      </c>
      <c r="AI4" s="199"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$82,MATCH($B$4,$A$53:$A$82,0)),"")),CHAR(160)," ")," "," "),CHAR(10)," "),CHAR(13)," "),CHAR(9)," "),"’","'"),"."," "),","," "),";"," "),":"," "),"-"," "),"("," "),")"," "),"?"," "),"!"," "),"/"," "),"é","e"),"è","e"),"ê","e"),"ë","e"),"à","a"),"â","a"),"ä","a"),"ù","u"),"û","u"),"ü","u"),"ô","o"),"ö","o"),"î","i"),"ï","i"),"ç","c")))</f>
        <v>pour la creche il faut adapter les morceaux verifier l'absence d'aretes rendre les petits pois et le riz faciles a manger ajouter une sauce douce au poisson et remplacer la pomme crue par une compote ou un fruit adapte la priorite est la securite la texture et la progression alimentaire</v>
      </c>
    </row>
    <row r="5" spans="1:35" ht="24" customHeight="1" x14ac:dyDescent="0.25">
      <c r="A5" s="204" t="s">
        <v>11</v>
      </c>
      <c r="B5" s="202" t="str">
        <f>IFERROR(INDEX($E$53:$E$82,MATCH($B$4,$A$53:$A$82,0)),"")</f>
        <v>Menu non sécurisé pour petite enfance : morceaux durs, arêtes et texture à adapter</v>
      </c>
      <c r="C5" s="205"/>
      <c r="D5" s="205"/>
      <c r="E5" s="206"/>
      <c r="F5" s="206"/>
      <c r="G5" s="207"/>
      <c r="H5" s="206"/>
      <c r="I5" s="206"/>
      <c r="J5" s="206"/>
      <c r="K5" s="206"/>
      <c r="L5" s="206"/>
      <c r="M5" s="206"/>
      <c r="AA5" s="199"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pour la creche il faut adapter les morceaux verifier l'absence d'aretes rendre les petits pois et le riz faciles a manger ajouter une sauce douce au poisson et remplacer la pomme crue par une compote ou un fruit adapte la priorite est la securite la texture et la progression alimentaire</v>
      </c>
      <c r="AI5" s="199"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$82,MATCH($B$4,$A$53:$A$82,0)),"")),CHAR(160)," ")," "," "),CHAR(10)," "),CHAR(13)," "),CHAR(9)," "),"’","'"),"."," "),","," "),";"," "),":"," "),"-"," "),"("," "),")"," "),"?"," "),"!"," "),"/"," "),"é","e"),"è","e"),"ê","e"),"ë","e"),"à","a"),"â","a"),"ä","a"),"ù","u"),"û","u"),"ü","u"),"ô","o"),"ö","o"),"î","i"),"ï","i"),"ç","c")))</f>
        <v>pour les tout petits on ne donne pas des morceaux durs je verifie le poisson je mets de la sauce j'adapte le riz et les petits pois et je remplace la pomme crue par une compote</v>
      </c>
    </row>
    <row r="6" spans="1:35" ht="24" customHeight="1" x14ac:dyDescent="0.25">
      <c r="A6" s="204" t="s">
        <v>12</v>
      </c>
      <c r="B6" s="208" t="str">
        <f>IFERROR(INDEX($D$53:$D$82,MATCH($B$4,$A$53:$A$82,0)),"")</f>
        <v>Radis ; poisson blanc ; riz ; petits pois ; pomme crue</v>
      </c>
      <c r="C6" s="209"/>
      <c r="D6" s="209"/>
      <c r="E6" s="209"/>
      <c r="F6" s="209"/>
      <c r="G6" s="207"/>
      <c r="H6" s="206"/>
      <c r="I6" s="206"/>
      <c r="J6" s="206"/>
      <c r="K6" s="206"/>
      <c r="L6" s="206"/>
      <c r="M6" s="206"/>
      <c r="AA6" s="199"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pour les tout petits on ne donne pas des morceaux durs je verifie le poisson je mets de la sauce</v>
      </c>
    </row>
    <row r="7" spans="1:35" ht="15.75" x14ac:dyDescent="0.25">
      <c r="A7" s="210"/>
      <c r="B7" s="211"/>
      <c r="C7" s="211"/>
      <c r="D7" s="211"/>
      <c r="E7" s="211"/>
      <c r="F7" s="211"/>
      <c r="G7" s="210"/>
      <c r="H7" s="210"/>
      <c r="I7" s="211"/>
      <c r="J7" s="211"/>
      <c r="K7" s="211"/>
      <c r="L7" s="211"/>
      <c r="M7" s="211"/>
      <c r="AA7" s="199"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pour les tout petits on ne donne pas des morceaux durs je verifie le poisson je mets de la sauce j'adapte le riz et les petits pois et je remplace la pomme crue par une compote</v>
      </c>
    </row>
    <row r="8" spans="1:35" ht="24" customHeight="1" x14ac:dyDescent="0.25">
      <c r="A8" s="212" t="s">
        <v>13</v>
      </c>
      <c r="B8" s="212"/>
      <c r="C8" s="212"/>
      <c r="D8" s="212"/>
      <c r="E8" s="212"/>
      <c r="F8" s="212"/>
      <c r="G8" s="213"/>
      <c r="H8" s="214" t="s">
        <v>14</v>
      </c>
      <c r="I8" s="214"/>
      <c r="J8" s="214"/>
      <c r="K8" s="214"/>
      <c r="L8" s="214"/>
      <c r="M8" s="214"/>
      <c r="O8" s="215" t="s">
        <v>15</v>
      </c>
      <c r="P8" s="216"/>
      <c r="Q8" s="216"/>
      <c r="R8" s="216"/>
      <c r="S8" s="216"/>
      <c r="T8" s="216"/>
      <c r="V8" s="192"/>
      <c r="W8" s="192"/>
      <c r="X8" s="192"/>
    </row>
    <row r="9" spans="1:35" ht="54.95" customHeight="1" x14ac:dyDescent="0.25">
      <c r="A9" s="217" t="s">
        <v>16</v>
      </c>
      <c r="B9" s="218" t="str">
        <f>IFERROR(INDEX($F$53:$F$82,MATCH($B$4,$A$53:$A$82,0)),"")</f>
        <v>Identifiez les contraintes du convive petite enfance et adaptez texture, sauce, dessert et présentation.</v>
      </c>
      <c r="C9" s="218"/>
      <c r="D9" s="218"/>
      <c r="E9" s="218"/>
      <c r="F9" s="218"/>
      <c r="G9" s="213"/>
      <c r="H9" s="219" t="s">
        <v>17</v>
      </c>
      <c r="I9" s="1242" t="str">
        <f>IFERROR(INDEX($G$53:$G$82,MATCH($B$4,$A$53:$A$82,0)),"")</f>
        <v>Pourquoi ce menu n’est-il pas servi tel quel à des tout-petits ? Que changes-tu pour que ce soit sûr ?</v>
      </c>
      <c r="J9" s="1242"/>
      <c r="K9" s="1242"/>
      <c r="L9" s="1242"/>
      <c r="M9" s="1242"/>
      <c r="O9" s="220" t="s">
        <v>18</v>
      </c>
      <c r="P9" s="221" t="s">
        <v>19</v>
      </c>
      <c r="Q9" s="222"/>
      <c r="R9" s="222"/>
      <c r="S9" s="222"/>
      <c r="T9" s="222"/>
      <c r="V9" s="223"/>
      <c r="W9" s="223"/>
      <c r="X9" s="223"/>
    </row>
    <row r="10" spans="1:35" ht="15.75" x14ac:dyDescent="0.25">
      <c r="A10" s="210"/>
      <c r="B10" s="211"/>
      <c r="C10" s="211"/>
      <c r="D10" s="211"/>
      <c r="E10" s="211"/>
      <c r="F10" s="211"/>
      <c r="G10" s="210"/>
      <c r="H10" s="210"/>
      <c r="I10" s="211"/>
      <c r="J10" s="211"/>
      <c r="K10" s="211"/>
      <c r="L10" s="211"/>
      <c r="M10" s="211"/>
      <c r="O10" s="220" t="s">
        <v>20</v>
      </c>
      <c r="P10" s="221" t="s">
        <v>790</v>
      </c>
      <c r="Q10" s="222"/>
      <c r="R10" s="222"/>
      <c r="S10" s="222"/>
      <c r="T10" s="222"/>
      <c r="V10" s="223"/>
      <c r="W10" s="223"/>
      <c r="X10" s="223"/>
    </row>
    <row r="11" spans="1:35" ht="35.1" customHeight="1" x14ac:dyDescent="0.25">
      <c r="A11" s="1240" t="s">
        <v>22</v>
      </c>
      <c r="B11" s="1234" t="s">
        <v>4846</v>
      </c>
      <c r="C11" s="1234"/>
      <c r="D11" s="1234"/>
      <c r="E11" s="1234"/>
      <c r="F11" s="1234"/>
      <c r="G11" s="213"/>
      <c r="H11" s="219" t="s">
        <v>23</v>
      </c>
      <c r="I11" s="1234" t="s">
        <v>4825</v>
      </c>
      <c r="J11" s="1234"/>
      <c r="K11" s="1234"/>
      <c r="L11" s="1234"/>
      <c r="M11" s="1234"/>
      <c r="O11" s="220" t="s">
        <v>25</v>
      </c>
      <c r="P11" s="221" t="s">
        <v>793</v>
      </c>
      <c r="Q11" s="222"/>
      <c r="R11" s="222"/>
      <c r="S11" s="222"/>
      <c r="T11" s="222"/>
      <c r="V11" s="223"/>
      <c r="W11" s="223"/>
      <c r="X11" s="223"/>
    </row>
    <row r="12" spans="1:35" ht="35.1" customHeight="1" x14ac:dyDescent="0.25">
      <c r="A12" s="1240"/>
      <c r="B12" s="1234" t="s">
        <v>4847</v>
      </c>
      <c r="C12" s="1234"/>
      <c r="D12" s="1234"/>
      <c r="E12" s="1234"/>
      <c r="F12" s="1234"/>
      <c r="G12" s="213"/>
      <c r="H12" s="219"/>
      <c r="I12" s="1234" t="s">
        <v>4826</v>
      </c>
      <c r="J12" s="1234"/>
      <c r="K12" s="1234"/>
      <c r="L12" s="1234"/>
      <c r="M12" s="1234"/>
      <c r="O12" s="220" t="s">
        <v>28</v>
      </c>
      <c r="P12" s="221" t="s">
        <v>794</v>
      </c>
      <c r="Q12" s="222"/>
      <c r="R12" s="222"/>
      <c r="S12" s="222"/>
      <c r="T12" s="222"/>
      <c r="V12" s="223"/>
      <c r="W12" s="223"/>
      <c r="X12" s="223"/>
    </row>
    <row r="13" spans="1:35" ht="54.95" customHeight="1" x14ac:dyDescent="0.25">
      <c r="A13" s="217" t="s">
        <v>30</v>
      </c>
      <c r="B13" s="224" t="str">
        <f>IFERROR(INDEX($J$53:$J$82,MATCH($B$4,$A$53:$A$82,0)),"")</f>
        <v>Si la réponse reste nutritionnelle, ramener l’apprenant sur le risque physique : morceaux durs, arêtes, mastication, âge.</v>
      </c>
      <c r="C13" s="224"/>
      <c r="D13" s="224"/>
      <c r="E13" s="224"/>
      <c r="F13" s="224"/>
      <c r="G13" s="213"/>
      <c r="H13" s="219" t="s">
        <v>31</v>
      </c>
      <c r="I13" s="1232" t="str">
        <f>IFERROR(INDEX($K$53:$K$82,MATCH($B$4,$A$53:$A$82,0)),"")</f>
        <v>Demander : « Est-ce qu’un tout-petit peut mâcher ça sans risque ? »</v>
      </c>
      <c r="J13" s="1232"/>
      <c r="K13" s="1232"/>
      <c r="L13" s="1232"/>
      <c r="M13" s="1232"/>
      <c r="O13" s="220" t="s">
        <v>32</v>
      </c>
      <c r="P13" s="221" t="s">
        <v>795</v>
      </c>
      <c r="Q13" s="222"/>
      <c r="R13" s="222"/>
      <c r="S13" s="222"/>
      <c r="T13" s="222"/>
      <c r="V13" s="223"/>
      <c r="W13" s="223"/>
      <c r="X13" s="223"/>
    </row>
    <row r="14" spans="1:35" ht="15.75" x14ac:dyDescent="0.25">
      <c r="A14" s="210"/>
      <c r="B14" s="211"/>
      <c r="C14" s="211"/>
      <c r="D14" s="211"/>
      <c r="E14" s="211"/>
      <c r="F14" s="211"/>
      <c r="G14" s="210"/>
      <c r="H14" s="210"/>
      <c r="I14" s="211"/>
      <c r="J14" s="211"/>
      <c r="K14" s="211"/>
      <c r="L14" s="211"/>
      <c r="M14" s="211"/>
      <c r="O14" s="220" t="s">
        <v>34</v>
      </c>
      <c r="P14" s="221" t="s">
        <v>35</v>
      </c>
      <c r="Q14" s="222"/>
      <c r="R14" s="222"/>
      <c r="S14" s="222"/>
      <c r="T14" s="222"/>
      <c r="V14" s="223"/>
      <c r="W14" s="223"/>
      <c r="X14" s="223"/>
    </row>
    <row r="15" spans="1:35" ht="35.1" customHeight="1" x14ac:dyDescent="0.25">
      <c r="A15" s="1241" t="s">
        <v>36</v>
      </c>
      <c r="B15" s="1234" t="s">
        <v>4848</v>
      </c>
      <c r="C15" s="1234"/>
      <c r="D15" s="1234"/>
      <c r="E15" s="1234"/>
      <c r="F15" s="1234"/>
      <c r="G15" s="213"/>
      <c r="H15" s="225" t="s">
        <v>38</v>
      </c>
      <c r="I15" s="1234" t="s">
        <v>4851</v>
      </c>
      <c r="J15" s="1234"/>
      <c r="K15" s="1234"/>
      <c r="L15" s="1234"/>
      <c r="M15" s="1234"/>
      <c r="O15" s="220" t="s">
        <v>39</v>
      </c>
      <c r="P15" s="221" t="s">
        <v>40</v>
      </c>
      <c r="Q15" s="222"/>
      <c r="R15" s="222"/>
      <c r="S15" s="222"/>
      <c r="T15" s="222"/>
      <c r="V15" s="223"/>
      <c r="W15" s="223"/>
      <c r="X15" s="223"/>
    </row>
    <row r="16" spans="1:35" ht="35.1" customHeight="1" x14ac:dyDescent="0.25">
      <c r="A16" s="1241"/>
      <c r="B16" s="1234" t="s">
        <v>4824</v>
      </c>
      <c r="C16" s="1234"/>
      <c r="D16" s="1234"/>
      <c r="E16" s="1234"/>
      <c r="F16" s="1234"/>
      <c r="G16" s="213"/>
      <c r="H16" s="225"/>
      <c r="I16" s="1234" t="s">
        <v>4850</v>
      </c>
      <c r="J16" s="1234"/>
      <c r="K16" s="1234"/>
      <c r="L16" s="1234"/>
      <c r="M16" s="1234"/>
      <c r="O16" s="220" t="s">
        <v>42</v>
      </c>
      <c r="P16" s="221" t="s">
        <v>43</v>
      </c>
      <c r="Q16" s="222"/>
      <c r="R16" s="222"/>
      <c r="S16" s="222"/>
      <c r="T16" s="222"/>
      <c r="V16" s="223"/>
      <c r="W16" s="223"/>
      <c r="X16" s="223"/>
    </row>
    <row r="17" spans="1:34" ht="54.95" customHeight="1" x14ac:dyDescent="0.25">
      <c r="A17" s="217" t="s">
        <v>44</v>
      </c>
      <c r="B17" s="1239" t="str">
        <f>IF(UPPER($H$4)="X",IFERROR(INDEX($H$53:$H$82,MATCH($B$4,$A$53:$A$82,0)),""),"Réponse attendue masquée — saisir X en H4 pour afficher")</f>
        <v>Pour la crèche, il faut adapter les morceaux, vérifier l’absence d’arêtes, rendre les petits pois et le riz faciles à manger, ajouter une sauce douce au poisson et remplacer la pomme crue par une compote ou un fruit adapté. La priorité est la sécurité, la texture et la progression alimentaire.</v>
      </c>
      <c r="C17" s="1239"/>
      <c r="D17" s="1239"/>
      <c r="E17" s="1239"/>
      <c r="F17" s="1239"/>
      <c r="G17" s="213"/>
      <c r="H17" s="225" t="s">
        <v>45</v>
      </c>
      <c r="I17" s="1232" t="str">
        <f>IF(UPPER($H$4)="X",IFERROR(INDEX($I$53:$I$82,MATCH($B$4,$A$53:$A$82,0)),""),"Réponse attendue masquée — saisir X en H4 pour afficher")</f>
        <v>Pour les tout-petits, on ne donne pas des morceaux durs. Je vérifie le poisson, je mets de la sauce, j’adapte le riz et les petits pois, et je remplace la pomme crue par une compote.</v>
      </c>
      <c r="J17" s="1232"/>
      <c r="K17" s="1232"/>
      <c r="L17" s="1232"/>
      <c r="M17" s="1232"/>
      <c r="O17" s="220" t="s">
        <v>46</v>
      </c>
      <c r="P17" s="221" t="s">
        <v>796</v>
      </c>
      <c r="Q17" s="222"/>
      <c r="R17" s="222"/>
      <c r="S17" s="222"/>
      <c r="T17" s="222"/>
      <c r="V17" s="223"/>
      <c r="W17" s="223"/>
      <c r="X17" s="223"/>
    </row>
    <row r="18" spans="1:34" ht="15.75" x14ac:dyDescent="0.25">
      <c r="A18" s="210"/>
      <c r="B18" s="211"/>
      <c r="C18" s="211"/>
      <c r="D18" s="211"/>
      <c r="E18" s="211"/>
      <c r="F18" s="211"/>
      <c r="G18" s="210"/>
      <c r="H18" s="210"/>
      <c r="I18" s="211"/>
      <c r="J18" s="211"/>
      <c r="K18" s="211"/>
      <c r="L18" s="211"/>
      <c r="M18" s="211"/>
      <c r="O18" s="220" t="s">
        <v>48</v>
      </c>
      <c r="P18" s="221" t="s">
        <v>797</v>
      </c>
      <c r="Q18" s="222"/>
      <c r="R18" s="222"/>
      <c r="S18" s="222"/>
      <c r="T18" s="222"/>
      <c r="U18" s="223"/>
      <c r="V18" s="223"/>
      <c r="W18" s="223"/>
      <c r="X18" s="223"/>
    </row>
    <row r="19" spans="1:34" ht="54.95" customHeight="1" x14ac:dyDescent="0.25">
      <c r="A19" s="226" t="s">
        <v>50</v>
      </c>
      <c r="B19" s="1239" t="str">
        <f>IF(TRIM($H$4)="","",IF(UPPER(TRIM($H$4))="X",IFERROR(INDEX($M$53:$M$82,MATCH($B$4,$A$53:$A$82,0)),""),"Mots-clés masqués — saisir X en H4 pour afficher"))</f>
        <v>crèche ; sécurité ; absence d’arêtes ; morceaux adaptés ; texture adaptée ; sauce douce ; fruit adapté ou compote ; petite portion ; progression alimentaire</v>
      </c>
      <c r="C19" s="1239"/>
      <c r="D19" s="1239"/>
      <c r="E19" s="1239"/>
      <c r="F19" s="1239"/>
      <c r="G19" s="213"/>
      <c r="H19" s="227" t="s">
        <v>51</v>
      </c>
      <c r="I19" s="1236" t="str">
        <f>IF(ISBLANK(H4),"",IFERROR(INDEX($X$53:$X$82,MATCH($B$4,$A$53:$A$82,0)),""))</f>
        <v>Petite enfance = sécurité + texture avant tout</v>
      </c>
      <c r="J19" s="1236"/>
      <c r="K19" s="1236"/>
      <c r="L19" s="1236"/>
      <c r="M19" s="1236"/>
      <c r="O19" s="220"/>
      <c r="P19" s="221"/>
      <c r="Q19" s="222"/>
      <c r="R19" s="222"/>
      <c r="S19" s="222"/>
      <c r="T19" s="222"/>
    </row>
    <row r="20" spans="1:34" ht="15.75" x14ac:dyDescent="0.25">
      <c r="A20" s="228"/>
      <c r="B20" s="211"/>
      <c r="C20" s="211"/>
      <c r="D20" s="211"/>
      <c r="E20" s="211"/>
      <c r="F20" s="211"/>
      <c r="G20" s="210"/>
      <c r="H20" s="213"/>
      <c r="I20" s="207"/>
      <c r="J20" s="207"/>
      <c r="K20" s="207"/>
      <c r="L20" s="207"/>
      <c r="M20" s="207"/>
    </row>
    <row r="21" spans="1:34" ht="18.75" customHeight="1" x14ac:dyDescent="0.25">
      <c r="A21" s="213"/>
      <c r="B21" s="213"/>
      <c r="C21" s="213"/>
      <c r="D21" s="213"/>
      <c r="E21" s="213"/>
      <c r="F21" s="213"/>
      <c r="G21" s="213"/>
      <c r="H21" s="213"/>
      <c r="I21" s="213"/>
      <c r="J21" s="213"/>
      <c r="K21" s="213"/>
      <c r="L21" s="213"/>
      <c r="M21" s="213"/>
    </row>
    <row r="22" spans="1:34" ht="24" customHeight="1" x14ac:dyDescent="0.25">
      <c r="A22" s="229" t="s">
        <v>52</v>
      </c>
      <c r="B22" s="230"/>
      <c r="C22" s="230"/>
      <c r="D22" s="230"/>
      <c r="E22" s="230"/>
      <c r="F22" s="230"/>
      <c r="G22" s="230"/>
      <c r="H22" s="230"/>
      <c r="I22" s="230"/>
      <c r="J22" s="230"/>
      <c r="K22" s="230"/>
      <c r="L22" s="230"/>
      <c r="M22" s="230"/>
    </row>
    <row r="23" spans="1:34" ht="60" customHeight="1" x14ac:dyDescent="0.25">
      <c r="A23" s="231" t="s">
        <v>53</v>
      </c>
      <c r="B23" s="232" t="str">
        <f>IF(UPPER($H$4)="X",IFERROR(INDEX($R$53:$R$82,MATCH($B$4,$A$53:$A$82,0)),""),"Masqué")</f>
        <v>Riz moelleux ; petits pois écrasés ou adaptés selon âge</v>
      </c>
      <c r="C23" s="231" t="s">
        <v>54</v>
      </c>
      <c r="D23" s="232" t="str">
        <f>IF(UPPER($H$4)="X",IFERROR(INDEX($S$53:$S$82,MATCH($B$4,$A$53:$A$82,0)),""),"Masqué")</f>
        <v>Sauce douce pour humidifier le poisson</v>
      </c>
      <c r="E23" s="231" t="s">
        <v>55</v>
      </c>
      <c r="F23" s="232" t="str">
        <f>IF(UPPER($H$4)="X",IFERROR(INDEX($T$53:$T$82,MATCH($B$4,$A$53:$A$82,0)),""),"Masqué")</f>
        <v>Entrée remplacée ou adaptée en texture</v>
      </c>
      <c r="G23" s="231" t="s">
        <v>56</v>
      </c>
      <c r="H23" s="232" t="str">
        <f>IF(UPPER($H$4)="X",IFERROR(INDEX($U$53:$U$82,MATCH($B$4,$A$53:$A$82,0)),""),"Masqué")</f>
        <v>Compote ou fruit adapté</v>
      </c>
      <c r="I23" s="231" t="s">
        <v>57</v>
      </c>
      <c r="J23" s="232" t="str">
        <f>IF(UPPER($H$4)="X",IFERROR(INDEX($V$53:$V$82,MATCH($B$4,$A$53:$A$82,0)),""),"Masqué")</f>
        <v>Texture, taille des morceaux, allergènes, arêtes, âge</v>
      </c>
      <c r="K23" s="231" t="s">
        <v>58</v>
      </c>
      <c r="L23" s="232" t="str">
        <f>IF(UPPER($H$4)="X",IFERROR(INDEX($W$53:$W$82,MATCH($B$4,$A$53:$A$82,0)),""),"Masqué")</f>
        <v>Contrôle arêtes, cuisson fondante, service tiède</v>
      </c>
      <c r="M23" s="213"/>
    </row>
    <row r="24" spans="1:34" ht="15.75" x14ac:dyDescent="0.25">
      <c r="A24" s="231"/>
      <c r="B24" s="232"/>
      <c r="C24" s="231"/>
      <c r="D24" s="232"/>
      <c r="E24" s="231"/>
      <c r="F24" s="232"/>
      <c r="G24" s="231"/>
      <c r="H24" s="232"/>
      <c r="I24" s="231"/>
      <c r="J24" s="232"/>
      <c r="K24" s="231"/>
      <c r="L24" s="232"/>
      <c r="M24" s="213"/>
    </row>
    <row r="25" spans="1:34" ht="15.75" x14ac:dyDescent="0.25">
      <c r="A25" s="213"/>
      <c r="B25" s="213"/>
      <c r="C25" s="213"/>
      <c r="D25" s="213"/>
      <c r="E25" s="213"/>
      <c r="F25" s="213"/>
      <c r="G25" s="213"/>
      <c r="H25" s="213"/>
      <c r="I25" s="213" t="s">
        <v>792</v>
      </c>
      <c r="J25" s="213"/>
      <c r="K25" s="213"/>
      <c r="L25" s="213"/>
      <c r="M25" s="213"/>
    </row>
    <row r="26" spans="1:34" ht="24" customHeight="1" x14ac:dyDescent="0.25">
      <c r="A26" s="233" t="s">
        <v>59</v>
      </c>
      <c r="B26" s="234" t="s">
        <v>60</v>
      </c>
      <c r="C26" s="234" t="s">
        <v>61</v>
      </c>
      <c r="D26" s="234" t="s">
        <v>62</v>
      </c>
      <c r="E26" s="234" t="s">
        <v>63</v>
      </c>
      <c r="F26" s="234" t="s">
        <v>64</v>
      </c>
      <c r="G26" s="235"/>
      <c r="H26" s="225" t="s">
        <v>65</v>
      </c>
      <c r="I26" s="225" t="s">
        <v>61</v>
      </c>
      <c r="J26" s="225" t="s">
        <v>62</v>
      </c>
      <c r="K26" s="225" t="s">
        <v>63</v>
      </c>
      <c r="L26" s="225" t="s">
        <v>64</v>
      </c>
      <c r="M26" s="213"/>
    </row>
    <row r="27" spans="1:34" ht="24" customHeight="1" x14ac:dyDescent="0.25">
      <c r="A27" s="233"/>
      <c r="B27" s="234" t="s">
        <v>66</v>
      </c>
      <c r="C27" s="234" t="s">
        <v>67</v>
      </c>
      <c r="D27" s="234" t="s">
        <v>68</v>
      </c>
      <c r="E27" s="234" t="s">
        <v>69</v>
      </c>
      <c r="F27" s="234" t="s">
        <v>64</v>
      </c>
      <c r="G27" s="236"/>
      <c r="H27" s="225" t="s">
        <v>66</v>
      </c>
      <c r="I27" s="237" t="s">
        <v>67</v>
      </c>
      <c r="J27" s="237" t="s">
        <v>68</v>
      </c>
      <c r="K27" s="237" t="s">
        <v>69</v>
      </c>
      <c r="L27" s="237" t="s">
        <v>64</v>
      </c>
      <c r="M27" s="213"/>
      <c r="AA27" s="238" t="s">
        <v>70</v>
      </c>
      <c r="AB27" s="238" t="s">
        <v>61</v>
      </c>
      <c r="AC27" s="238" t="s">
        <v>71</v>
      </c>
      <c r="AD27" s="238" t="s">
        <v>72</v>
      </c>
      <c r="AE27" s="238" t="s">
        <v>73</v>
      </c>
      <c r="AF27" s="238" t="s">
        <v>74</v>
      </c>
      <c r="AG27" s="238" t="s">
        <v>75</v>
      </c>
      <c r="AH27" s="238" t="s">
        <v>76</v>
      </c>
    </row>
    <row r="28" spans="1:34" ht="24" customHeight="1" x14ac:dyDescent="0.25">
      <c r="A28" s="233"/>
      <c r="B28" s="217" t="str">
        <f t="shared" ref="B28:B33" si="0">$AA28</f>
        <v>Contraintes du convive</v>
      </c>
      <c r="C28" s="239">
        <f t="shared" ref="C28:C33" si="1">$AB28</f>
        <v>4</v>
      </c>
      <c r="D28" s="239">
        <f t="shared" ref="D28:D33" si="2">IF($B28="","",IF(OR(AND($AC28&lt;&gt;"",ISNUMBER(SEARCH($AC28,$AA$4))),AND($AD28&lt;&gt;"",ISNUMBER(SEARCH($AD28,$AA$4))),AND($AE28&lt;&gt;"",ISNUMBER(SEARCH($AE28,$AA$4)))),$C28,0))</f>
        <v>4</v>
      </c>
      <c r="E28" s="239">
        <f t="shared" ref="E28:E33" si="3">IF(COUNTA($B$15:$B$16)=0,"",IF(OR(AND($AC28&lt;&gt;"",ISNUMBER(SEARCH($AC28,$AA$5))),AND($AD28&lt;&gt;"",ISNUMBER(SEARCH($AD28,$AA$5))),AND($AE28&lt;&gt;"",ISNUMBER(SEARCH($AE28,$AA$5)))),$C28,0))</f>
        <v>4</v>
      </c>
      <c r="F28" s="240" t="str">
        <f t="shared" ref="F28:F33" si="4">IF(COUNTA($B$15:$B$16)=0,IF($D28&gt;0,"OK initial","Manque"),IF($E28&gt;0,IF($D28&gt;0,"OK","Corrigé"),"Manque"))</f>
        <v>OK</v>
      </c>
      <c r="G28" s="241"/>
      <c r="H28" s="219" t="str">
        <f t="shared" ref="H28:H33" si="5">$AA28</f>
        <v>Contraintes du convive</v>
      </c>
      <c r="I28" s="239">
        <f t="shared" ref="I28:I33" si="6">$AB28</f>
        <v>4</v>
      </c>
      <c r="J28" s="239">
        <f t="shared" ref="J28:J33" si="7">IF($H28="","",IF(OR(AND($AF28&lt;&gt;"",ISNUMBER(SEARCH($AF28,$AA$6))),AND($AG28&lt;&gt;"",ISNUMBER(SEARCH($AG28,$AA$6))),AND($AH28&lt;&gt;"",ISNUMBER(SEARCH($AH28,$AA$6)))),$I28,0))</f>
        <v>4</v>
      </c>
      <c r="K28" s="239">
        <f t="shared" ref="K28:K33" si="8">IF(COUNTA($I$15:$I$16)=0,"",IF(OR(AND($AF28&lt;&gt;"",ISNUMBER(SEARCH($AF28,$AA$7))),AND($AG28&lt;&gt;"",ISNUMBER(SEARCH($AG28,$AA$7))),AND($AH28&lt;&gt;"",ISNUMBER(SEARCH($AH28,$AA$7)))),$I28,0))</f>
        <v>4</v>
      </c>
      <c r="L28" s="240" t="str">
        <f t="shared" ref="L28:L33" si="9">IF(COUNTA($I$15:$I$16)=0,IF($J28&gt;0,"OK initial","Manque"),IF($K28&gt;0,IF($J28&gt;0,"OK","Corrigé"),"Manque"))</f>
        <v>OK</v>
      </c>
      <c r="M28" s="213"/>
      <c r="AA28" s="199" t="str">
        <f>IFERROR(INDEX($Y$53:$Y$82,MATCH($B$4,$A$53:$A$82,0)),"")</f>
        <v>Contraintes du convive</v>
      </c>
      <c r="AB28" s="242">
        <f>IFERROR(INDEX($Z$53:$Z$82,MATCH($B$4,$A$53:$A$82,0)),0)</f>
        <v>4</v>
      </c>
      <c r="AC28"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A$53:$AA$82,MATCH($B$4,$A$53:$A$82,0))),CHAR(160)," ")," "," "),CHAR(10)," "),CHAR(13)," "),CHAR(9)," "),"’","'"),"."," "),","," "),";"," "),":"," "),"-"," "),"("," "),")"," "),"?"," "),"!"," "),"/"," "),"é","e"),"è","e"),"ê","e"),"ë","e"),"à","a"),"â","a"),"ä","a"),"ù","u"),"û","u"),"ü","u"),"ô","o"),"ö","o"),"î","i"),"ï","i"),"ç","c"))),"")</f>
        <v>creche</v>
      </c>
      <c r="AD28"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B$53:$AB$82,MATCH($B$4,$A$53:$A$82,0))),CHAR(160)," ")," "," "),CHAR(10)," "),CHAR(13)," "),CHAR(9)," "),"’","'"),"."," "),","," "),";"," "),":"," "),"-"," "),"("," "),")"," "),"?"," "),"!"," "),"/"," "),"é","e"),"è","e"),"ê","e"),"ë","e"),"à","a"),"â","a"),"ä","a"),"ù","u"),"û","u"),"ü","u"),"ô","o"),"ö","o"),"î","i"),"ï","i"),"ç","c"))),"")</f>
        <v>petite enfance</v>
      </c>
      <c r="AE28"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C$53:$AC$82,MATCH($B$4,$A$53:$A$82,0))),CHAR(160)," ")," "," "),CHAR(10)," "),CHAR(13)," "),CHAR(9)," "),"’","'"),"."," "),","," "),";"," "),":"," "),"-"," "),"("," "),")"," "),"?"," "),"!"," "),"/"," "),"é","e"),"è","e"),"ê","e"),"ë","e"),"à","a"),"â","a"),"ä","a"),"ù","u"),"û","u"),"ü","u"),"ô","o"),"ö","o"),"î","i"),"ï","i"),"ç","c"))),"")</f>
        <v>age</v>
      </c>
      <c r="AF28"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D$53:$AD$82,MATCH($B$4,$A$53:$A$82,0))),CHAR(160)," ")," "," "),CHAR(10)," "),CHAR(13)," "),CHAR(9)," "),"’","'"),"."," "),","," "),";"," "),":"," "),"-"," "),"("," "),")"," "),"?"," "),"!"," "),"/"," "),"é","e"),"è","e"),"ê","e"),"ë","e"),"à","a"),"â","a"),"ä","a"),"ù","u"),"û","u"),"ü","u"),"ô","o"),"ö","o"),"î","i"),"ï","i"),"ç","c"))),"")</f>
        <v>tout petits</v>
      </c>
      <c r="AG28"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E$53:$AE$82,MATCH($B$4,$A$53:$A$82,0))),CHAR(160)," ")," "," "),CHAR(10)," "),CHAR(13)," "),CHAR(9)," "),"’","'"),"."," "),","," "),";"," "),":"," "),"-"," "),"("," "),")"," "),"?"," "),"!"," "),"/"," "),"é","e"),"è","e"),"ê","e"),"ë","e"),"à","a"),"â","a"),"ä","a"),"ù","u"),"û","u"),"ü","u"),"ô","o"),"ö","o"),"î","i"),"ï","i"),"ç","c"))),"")</f>
        <v>bebes</v>
      </c>
      <c r="AH28"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F$53:$AF$82,MATCH($B$4,$A$53:$A$82,0))),CHAR(160)," ")," "," "),CHAR(10)," "),CHAR(13)," "),CHAR(9)," "),"’","'"),"."," "),","," "),";"," "),":"," "),"-"," "),"("," "),")"," "),"?"," "),"!"," "),"/"," "),"é","e"),"è","e"),"ê","e"),"ë","e"),"à","a"),"â","a"),"ä","a"),"ù","u"),"û","u"),"ü","u"),"ô","o"),"ö","o"),"î","i"),"ï","i"),"ç","c"))),"")</f>
        <v>enfants</v>
      </c>
    </row>
    <row r="29" spans="1:34" ht="24" customHeight="1" x14ac:dyDescent="0.25">
      <c r="A29" s="233"/>
      <c r="B29" s="217" t="str">
        <f t="shared" si="0"/>
        <v>Texture / mastication</v>
      </c>
      <c r="C29" s="239">
        <f t="shared" si="1"/>
        <v>4</v>
      </c>
      <c r="D29" s="239">
        <f t="shared" si="2"/>
        <v>4</v>
      </c>
      <c r="E29" s="239">
        <f t="shared" si="3"/>
        <v>4</v>
      </c>
      <c r="F29" s="240" t="str">
        <f t="shared" si="4"/>
        <v>OK</v>
      </c>
      <c r="G29" s="241"/>
      <c r="H29" s="219" t="str">
        <f t="shared" si="5"/>
        <v>Texture / mastication</v>
      </c>
      <c r="I29" s="239">
        <f t="shared" si="6"/>
        <v>4</v>
      </c>
      <c r="J29" s="239">
        <f t="shared" si="7"/>
        <v>4</v>
      </c>
      <c r="K29" s="239">
        <f t="shared" si="8"/>
        <v>4</v>
      </c>
      <c r="L29" s="240" t="str">
        <f t="shared" si="9"/>
        <v>OK</v>
      </c>
      <c r="M29" s="213"/>
      <c r="AA29" s="199" t="str">
        <f>IFERROR(INDEX($AG$53:$AG$82,MATCH($B$4,$A$53:$A$82,0)),"")</f>
        <v>Texture / mastication</v>
      </c>
      <c r="AB29" s="242">
        <f>IFERROR(INDEX($AH$53:$AH$82,MATCH($B$4,$A$53:$A$82,0)),0)</f>
        <v>4</v>
      </c>
      <c r="AC29"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I$53:$AI$82,MATCH($B$4,$A$53:$A$82,0))),CHAR(160)," ")," "," "),CHAR(10)," "),CHAR(13)," "),CHAR(9)," "),"’","'"),"."," "),","," "),";"," "),":"," "),"-"," "),"("," "),")"," "),"?"," "),"!"," "),"/"," "),"é","e"),"è","e"),"ê","e"),"ë","e"),"à","a"),"â","a"),"ä","a"),"ù","u"),"û","u"),"ü","u"),"ô","o"),"ö","o"),"î","i"),"ï","i"),"ç","c"))),"")</f>
        <v>morceaux</v>
      </c>
      <c r="AD29"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J$53:$AJ$82,MATCH($B$4,$A$53:$A$82,0))),CHAR(160)," ")," "," "),CHAR(10)," "),CHAR(13)," "),CHAR(9)," "),"’","'"),"."," "),","," "),";"," "),":"," "),"-"," "),"("," "),")"," "),"?"," "),"!"," "),"/"," "),"é","e"),"è","e"),"ê","e"),"ë","e"),"à","a"),"â","a"),"ä","a"),"ù","u"),"û","u"),"ü","u"),"ô","o"),"ö","o"),"î","i"),"ï","i"),"ç","c"))),"")</f>
        <v>aretes</v>
      </c>
      <c r="AE29"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K$53:$AK$82,MATCH($B$4,$A$53:$A$82,0))),CHAR(160)," ")," "," "),CHAR(10)," "),CHAR(13)," "),CHAR(9)," "),"’","'"),"."," "),","," "),";"," "),":"," "),"-"," "),"("," "),")"," "),"?"," "),"!"," "),"/"," "),"é","e"),"è","e"),"ê","e"),"ë","e"),"à","a"),"â","a"),"ä","a"),"ù","u"),"û","u"),"ü","u"),"ô","o"),"ö","o"),"î","i"),"ï","i"),"ç","c"))),"")</f>
        <v>texture</v>
      </c>
      <c r="AF29"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L$53:$AL$82,MATCH($B$4,$A$53:$A$82,0))),CHAR(160)," ")," "," "),CHAR(10)," "),CHAR(13)," "),CHAR(9)," "),"’","'"),"."," "),","," "),";"," "),":"," "),"-"," "),"("," "),")"," "),"?"," "),"!"," "),"/"," "),"é","e"),"è","e"),"ê","e"),"ë","e"),"à","a"),"â","a"),"ä","a"),"ù","u"),"û","u"),"ü","u"),"ô","o"),"ö","o"),"î","i"),"ï","i"),"ç","c"))),"")</f>
        <v>morceaux</v>
      </c>
      <c r="AG29"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M$53:$AM$82,MATCH($B$4,$A$53:$A$82,0))),CHAR(160)," ")," "," "),CHAR(10)," "),CHAR(13)," "),CHAR(9)," "),"’","'"),"."," "),","," "),";"," "),":"," "),"-"," "),"("," "),")"," "),"?"," "),"!"," "),"/"," "),"é","e"),"è","e"),"ê","e"),"ë","e"),"à","a"),"â","a"),"ä","a"),"ù","u"),"û","u"),"ü","u"),"ô","o"),"ö","o"),"î","i"),"ï","i"),"ç","c"))),"")</f>
        <v>macher</v>
      </c>
      <c r="AH29"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N$53:$AN$82,MATCH($B$4,$A$53:$A$82,0))),CHAR(160)," ")," "," "),CHAR(10)," "),CHAR(13)," "),CHAR(9)," "),"’","'"),"."," "),","," "),";"," "),":"," "),"-"," "),"("," "),")"," "),"?"," "),"!"," "),"/"," "),"é","e"),"è","e"),"ê","e"),"ë","e"),"à","a"),"â","a"),"ä","a"),"ù","u"),"û","u"),"ü","u"),"ô","o"),"ö","o"),"î","i"),"ï","i"),"ç","c"))),"")</f>
        <v>dur</v>
      </c>
    </row>
    <row r="30" spans="1:34" ht="24" customHeight="1" x14ac:dyDescent="0.25">
      <c r="A30" s="233"/>
      <c r="B30" s="217" t="str">
        <f t="shared" si="0"/>
        <v>Portion / satiété</v>
      </c>
      <c r="C30" s="239">
        <f t="shared" si="1"/>
        <v>3</v>
      </c>
      <c r="D30" s="239">
        <f t="shared" si="2"/>
        <v>0</v>
      </c>
      <c r="E30" s="239">
        <f t="shared" si="3"/>
        <v>3</v>
      </c>
      <c r="F30" s="240" t="str">
        <f t="shared" si="4"/>
        <v>Corrigé</v>
      </c>
      <c r="G30" s="241"/>
      <c r="H30" s="219" t="str">
        <f t="shared" si="5"/>
        <v>Portion / satiété</v>
      </c>
      <c r="I30" s="239">
        <f t="shared" si="6"/>
        <v>3</v>
      </c>
      <c r="J30" s="239">
        <f t="shared" si="7"/>
        <v>3</v>
      </c>
      <c r="K30" s="239">
        <f t="shared" si="8"/>
        <v>3</v>
      </c>
      <c r="L30" s="240" t="str">
        <f t="shared" si="9"/>
        <v>OK</v>
      </c>
      <c r="M30" s="213"/>
      <c r="AA30" s="199" t="str">
        <f>IFERROR(INDEX($AO$53:$AO$82,MATCH($B$4,$A$53:$A$82,0)),"")</f>
        <v>Portion / satiété</v>
      </c>
      <c r="AB30" s="242">
        <f>IFERROR(INDEX($AP$53:$AP$82,MATCH($B$4,$A$53:$A$82,0)),0)</f>
        <v>3</v>
      </c>
      <c r="AC30"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Q$53:$AQ$82,MATCH($B$4,$A$53:$A$82,0))),CHAR(160)," ")," "," "),CHAR(10)," "),CHAR(13)," "),CHAR(9)," "),"’","'"),"."," "),","," "),";"," "),":"," "),"-"," "),"("," "),")"," "),"?"," "),"!"," "),"/"," "),"é","e"),"è","e"),"ê","e"),"ë","e"),"à","a"),"â","a"),"ä","a"),"ù","u"),"û","u"),"ü","u"),"ô","o"),"ö","o"),"î","i"),"ï","i"),"ç","c"))),"")</f>
        <v>portion</v>
      </c>
      <c r="AD30"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R$53:$AR$82,MATCH($B$4,$A$53:$A$82,0))),CHAR(160)," ")," "," "),CHAR(10)," "),CHAR(13)," "),CHAR(9)," "),"’","'"),"."," "),","," "),";"," "),":"," "),"-"," "),"("," "),")"," "),"?"," "),"!"," "),"/"," "),"é","e"),"è","e"),"ê","e"),"ë","e"),"à","a"),"â","a"),"ä","a"),"ù","u"),"û","u"),"ü","u"),"ô","o"),"ö","o"),"î","i"),"ï","i"),"ç","c"))),"")</f>
        <v>progression</v>
      </c>
      <c r="AE30"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S$53:$AS$82,MATCH($B$4,$A$53:$A$82,0))),CHAR(160)," ")," "," "),CHAR(10)," "),CHAR(13)," "),CHAR(9)," "),"’","'"),"."," "),","," "),";"," "),":"," "),"-"," "),"("," "),")"," "),"?"," "),"!"," "),"/"," "),"é","e"),"è","e"),"ê","e"),"ë","e"),"à","a"),"â","a"),"ä","a"),"ù","u"),"û","u"),"ü","u"),"ô","o"),"ö","o"),"î","i"),"ï","i"),"ç","c"))),"")</f>
        <v>quantite</v>
      </c>
      <c r="AF30"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T$53:$AT$82,MATCH($B$4,$A$53:$A$82,0))),CHAR(160)," ")," "," "),CHAR(10)," "),CHAR(13)," "),CHAR(9)," "),"’","'"),"."," "),","," "),";"," "),":"," "),"-"," "),"("," "),")"," "),"?"," "),"!"," "),"/"," "),"é","e"),"è","e"),"ê","e"),"ë","e"),"à","a"),"â","a"),"ä","a"),"ù","u"),"û","u"),"ü","u"),"ô","o"),"ö","o"),"î","i"),"ï","i"),"ç","c"))),"")</f>
        <v>petite portion</v>
      </c>
      <c r="AG30"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U$53:$AU$82,MATCH($B$4,$A$53:$A$82,0))),CHAR(160)," ")," "," "),CHAR(10)," "),CHAR(13)," "),CHAR(9)," "),"’","'"),"."," "),","," "),";"," "),":"," "),"-"," "),"("," "),")"," "),"?"," "),"!"," "),"/"," "),"é","e"),"è","e"),"ê","e"),"ë","e"),"à","a"),"â","a"),"ä","a"),"ù","u"),"û","u"),"ü","u"),"ô","o"),"ö","o"),"î","i"),"ï","i"),"ç","c"))),"")</f>
        <v>petit</v>
      </c>
      <c r="AH30"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V$53:$AV$82,MATCH($B$4,$A$53:$A$82,0))),CHAR(160)," ")," "," "),CHAR(10)," "),CHAR(13)," "),CHAR(9)," "),"’","'"),"."," "),","," "),";"," "),":"," "),"-"," "),"("," "),")"," "),"?"," "),"!"," "),"/"," "),"é","e"),"è","e"),"ê","e"),"ë","e"),"à","a"),"â","a"),"ä","a"),"ù","u"),"û","u"),"ü","u"),"ô","o"),"ö","o"),"î","i"),"ï","i"),"ç","c"))),"")</f>
        <v>adapte</v>
      </c>
    </row>
    <row r="31" spans="1:34" ht="24" customHeight="1" x14ac:dyDescent="0.25">
      <c r="A31" s="233"/>
      <c r="B31" s="217" t="str">
        <f t="shared" si="0"/>
        <v>Sauce / présentation</v>
      </c>
      <c r="C31" s="239">
        <f t="shared" si="1"/>
        <v>3</v>
      </c>
      <c r="D31" s="239">
        <f t="shared" si="2"/>
        <v>0</v>
      </c>
      <c r="E31" s="239">
        <f t="shared" si="3"/>
        <v>3</v>
      </c>
      <c r="F31" s="240" t="str">
        <f t="shared" si="4"/>
        <v>Corrigé</v>
      </c>
      <c r="G31" s="241"/>
      <c r="H31" s="219" t="str">
        <f t="shared" si="5"/>
        <v>Sauce / présentation</v>
      </c>
      <c r="I31" s="239">
        <f t="shared" si="6"/>
        <v>3</v>
      </c>
      <c r="J31" s="239">
        <f t="shared" si="7"/>
        <v>3</v>
      </c>
      <c r="K31" s="239">
        <f t="shared" si="8"/>
        <v>3</v>
      </c>
      <c r="L31" s="240" t="str">
        <f t="shared" si="9"/>
        <v>OK</v>
      </c>
      <c r="M31" s="213"/>
      <c r="AA31" s="199" t="str">
        <f>IFERROR(INDEX($AW$53:$AW$82,MATCH($B$4,$A$53:$A$82,0)),"")</f>
        <v>Sauce / présentation</v>
      </c>
      <c r="AB31" s="242">
        <f>IFERROR(INDEX($AX$53:$AX$82,MATCH($B$4,$A$53:$A$82,0)),0)</f>
        <v>3</v>
      </c>
      <c r="AC31"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Y$53:$AY$82,MATCH($B$4,$A$53:$A$82,0))),CHAR(160)," ")," "," "),CHAR(10)," "),CHAR(13)," "),CHAR(9)," "),"’","'"),"."," "),","," "),";"," "),":"," "),"-"," "),"("," "),")"," "),"?"," "),"!"," "),"/"," "),"é","e"),"è","e"),"ê","e"),"ë","e"),"à","a"),"â","a"),"ä","a"),"ù","u"),"û","u"),"ü","u"),"ô","o"),"ö","o"),"î","i"),"ï","i"),"ç","c"))),"")</f>
        <v>sauce</v>
      </c>
      <c r="AD31"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AZ$53:$AZ$82,MATCH($B$4,$A$53:$A$82,0))),CHAR(160)," ")," "," "),CHAR(10)," "),CHAR(13)," "),CHAR(9)," "),"’","'"),"."," "),","," "),";"," "),":"," "),"-"," "),"("," "),")"," "),"?"," "),"!"," "),"/"," "),"é","e"),"è","e"),"ê","e"),"ë","e"),"à","a"),"â","a"),"ä","a"),"ù","u"),"û","u"),"ü","u"),"ô","o"),"ö","o"),"î","i"),"ï","i"),"ç","c"))),"")</f>
        <v>douce</v>
      </c>
      <c r="AE31"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A$53:$BA$82,MATCH($B$4,$A$53:$A$82,0))),CHAR(160)," ")," "," "),CHAR(10)," "),CHAR(13)," "),CHAR(9)," "),"’","'"),"."," "),","," "),";"," "),":"," "),"-"," "),"("," "),")"," "),"?"," "),"!"," "),"/"," "),"é","e"),"è","e"),"ê","e"),"ë","e"),"à","a"),"â","a"),"ä","a"),"ù","u"),"û","u"),"ü","u"),"ô","o"),"ö","o"),"î","i"),"ï","i"),"ç","c"))),"")</f>
        <v>presentation</v>
      </c>
      <c r="AF31"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B$53:$BB$82,MATCH($B$4,$A$53:$A$82,0))),CHAR(160)," ")," "," "),CHAR(10)," "),CHAR(13)," "),CHAR(9)," "),"’","'"),"."," "),","," "),";"," "),":"," "),"-"," "),"("," "),")"," "),"?"," "),"!"," "),"/"," "),"é","e"),"è","e"),"ê","e"),"ë","e"),"à","a"),"â","a"),"ä","a"),"ù","u"),"û","u"),"ü","u"),"ô","o"),"ö","o"),"î","i"),"ï","i"),"ç","c"))),"")</f>
        <v>sauce</v>
      </c>
      <c r="AG31"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C$53:$BC$82,MATCH($B$4,$A$53:$A$82,0))),CHAR(160)," ")," "," "),CHAR(10)," "),CHAR(13)," "),CHAR(9)," "),"’","'"),"."," "),","," "),";"," "),":"," "),"-"," "),"("," "),")"," "),"?"," "),"!"," "),"/"," "),"é","e"),"è","e"),"ê","e"),"ë","e"),"à","a"),"â","a"),"ä","a"),"ù","u"),"û","u"),"ü","u"),"ô","o"),"ö","o"),"î","i"),"ï","i"),"ç","c"))),"")</f>
        <v>doux</v>
      </c>
      <c r="AH31"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D$53:$BD$82,MATCH($B$4,$A$53:$A$82,0))),CHAR(160)," ")," "," "),CHAR(10)," "),CHAR(13)," "),CHAR(9)," "),"’","'"),"."," "),","," "),";"," "),":"," "),"-"," "),"("," "),")"," "),"?"," "),"!"," "),"/"," "),"é","e"),"è","e"),"ê","e"),"ë","e"),"à","a"),"â","a"),"ä","a"),"ù","u"),"û","u"),"ü","u"),"ô","o"),"ö","o"),"î","i"),"ï","i"),"ç","c"))),"")</f>
        <v>joli</v>
      </c>
    </row>
    <row r="32" spans="1:34" ht="24" customHeight="1" x14ac:dyDescent="0.25">
      <c r="A32" s="233"/>
      <c r="B32" s="217" t="str">
        <f t="shared" si="0"/>
        <v>Dessert / correction</v>
      </c>
      <c r="C32" s="239">
        <f t="shared" si="1"/>
        <v>3</v>
      </c>
      <c r="D32" s="239">
        <f t="shared" si="2"/>
        <v>0</v>
      </c>
      <c r="E32" s="239">
        <f t="shared" si="3"/>
        <v>3</v>
      </c>
      <c r="F32" s="240" t="str">
        <f t="shared" si="4"/>
        <v>Corrigé</v>
      </c>
      <c r="G32" s="241"/>
      <c r="H32" s="219" t="str">
        <f t="shared" si="5"/>
        <v>Dessert / correction</v>
      </c>
      <c r="I32" s="239">
        <f t="shared" si="6"/>
        <v>3</v>
      </c>
      <c r="J32" s="239">
        <f t="shared" si="7"/>
        <v>0</v>
      </c>
      <c r="K32" s="239">
        <f t="shared" si="8"/>
        <v>3</v>
      </c>
      <c r="L32" s="240" t="str">
        <f t="shared" si="9"/>
        <v>Corrigé</v>
      </c>
      <c r="M32" s="213"/>
      <c r="AA32" s="199" t="str">
        <f>IFERROR(INDEX($BE$53:$BE$82,MATCH($B$4,$A$53:$A$82,0)),"")</f>
        <v>Dessert / correction</v>
      </c>
      <c r="AB32" s="242">
        <f>IFERROR(INDEX($BF$53:$BF$82,MATCH($B$4,$A$53:$A$82,0)),0)</f>
        <v>3</v>
      </c>
      <c r="AC32"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G$53:$BG$82,MATCH($B$4,$A$53:$A$82,0))),CHAR(160)," ")," "," "),CHAR(10)," "),CHAR(13)," "),CHAR(9)," "),"’","'"),"."," "),","," "),";"," "),":"," "),"-"," "),"("," "),")"," "),"?"," "),"!"," "),"/"," "),"é","e"),"è","e"),"ê","e"),"ë","e"),"à","a"),"â","a"),"ä","a"),"ù","u"),"û","u"),"ü","u"),"ô","o"),"ö","o"),"î","i"),"ï","i"),"ç","c"))),"")</f>
        <v>compote</v>
      </c>
      <c r="AD32"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H$53:$BH$82,MATCH($B$4,$A$53:$A$82,0))),CHAR(160)," ")," "," "),CHAR(10)," "),CHAR(13)," "),CHAR(9)," "),"’","'"),"."," "),","," "),";"," "),":"," "),"-"," "),"("," "),")"," "),"?"," "),"!"," "),"/"," "),"é","e"),"è","e"),"ê","e"),"ë","e"),"à","a"),"â","a"),"ä","a"),"ù","u"),"û","u"),"ü","u"),"ô","o"),"ö","o"),"î","i"),"ï","i"),"ç","c"))),"")</f>
        <v>fruit adapte</v>
      </c>
      <c r="AE32"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I$53:$BI$82,MATCH($B$4,$A$53:$A$82,0))),CHAR(160)," ")," "," "),CHAR(10)," "),CHAR(13)," "),CHAR(9)," "),"’","'"),"."," "),","," "),";"," "),":"," "),"-"," "),"("," "),")"," "),"?"," "),"!"," "),"/"," "),"é","e"),"è","e"),"ê","e"),"ë","e"),"à","a"),"â","a"),"ä","a"),"ù","u"),"û","u"),"ü","u"),"ô","o"),"ö","o"),"î","i"),"ï","i"),"ç","c"))),"")</f>
        <v>dessert</v>
      </c>
      <c r="AF32"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J$53:$BJ$82,MATCH($B$4,$A$53:$A$82,0))),CHAR(160)," ")," "," "),CHAR(10)," "),CHAR(13)," "),CHAR(9)," "),"’","'"),"."," "),","," "),";"," "),":"," "),"-"," "),"("," "),")"," "),"?"," "),"!"," "),"/"," "),"é","e"),"è","e"),"ê","e"),"ë","e"),"à","a"),"â","a"),"ä","a"),"ù","u"),"û","u"),"ü","u"),"ô","o"),"ö","o"),"î","i"),"ï","i"),"ç","c"))),"")</f>
        <v>compote</v>
      </c>
      <c r="AG32"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K$53:$BK$82,MATCH($B$4,$A$53:$A$82,0))),CHAR(160)," ")," "," "),CHAR(10)," "),CHAR(13)," "),CHAR(9)," "),"’","'"),"."," "),","," "),";"," "),":"," "),"-"," "),"("," "),")"," "),"?"," "),"!"," "),"/"," "),"é","e"),"è","e"),"ê","e"),"ë","e"),"à","a"),"â","a"),"ä","a"),"ù","u"),"û","u"),"ü","u"),"ô","o"),"ö","o"),"î","i"),"ï","i"),"ç","c"))),"")</f>
        <v>fruit</v>
      </c>
      <c r="AH32"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L$53:$BL$82,MATCH($B$4,$A$53:$A$82,0))),CHAR(160)," ")," "," "),CHAR(10)," "),CHAR(13)," "),CHAR(9)," "),"’","'"),"."," "),","," "),";"," "),":"," "),"-"," "),"("," "),")"," "),"?"," "),"!"," "),"/"," "),"é","e"),"è","e"),"ê","e"),"ë","e"),"à","a"),"â","a"),"ä","a"),"ù","u"),"û","u"),"ü","u"),"ô","o"),"ö","o"),"î","i"),"ï","i"),"ç","c"))),"")</f>
        <v>dessert</v>
      </c>
    </row>
    <row r="33" spans="1:34" ht="24" customHeight="1" x14ac:dyDescent="0.25">
      <c r="A33" s="233"/>
      <c r="B33" s="217" t="str">
        <f t="shared" si="0"/>
        <v>Justification claire</v>
      </c>
      <c r="C33" s="239">
        <f t="shared" si="1"/>
        <v>3</v>
      </c>
      <c r="D33" s="239">
        <f t="shared" si="2"/>
        <v>3</v>
      </c>
      <c r="E33" s="239">
        <f t="shared" si="3"/>
        <v>3</v>
      </c>
      <c r="F33" s="240" t="str">
        <f t="shared" si="4"/>
        <v>OK</v>
      </c>
      <c r="G33" s="241"/>
      <c r="H33" s="219" t="str">
        <f t="shared" si="5"/>
        <v>Justification claire</v>
      </c>
      <c r="I33" s="239">
        <f t="shared" si="6"/>
        <v>3</v>
      </c>
      <c r="J33" s="239">
        <f t="shared" si="7"/>
        <v>3</v>
      </c>
      <c r="K33" s="239">
        <f t="shared" si="8"/>
        <v>3</v>
      </c>
      <c r="L33" s="240" t="str">
        <f t="shared" si="9"/>
        <v>OK</v>
      </c>
      <c r="M33" s="213"/>
      <c r="AA33" s="199" t="str">
        <f>IFERROR(INDEX($BM$53:$BM$82,MATCH($B$4,$A$53:$A$82,0)),"")</f>
        <v>Justification claire</v>
      </c>
      <c r="AB33" s="242">
        <f>IFERROR(INDEX($BN$53:$BN$82,MATCH($B$4,$A$53:$A$82,0)),0)</f>
        <v>3</v>
      </c>
      <c r="AC33"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O$53:$BO$82,MATCH($B$4,$A$53:$A$82,0))),CHAR(160)," ")," "," "),CHAR(10)," "),CHAR(13)," "),CHAR(9)," "),"’","'"),"."," "),","," "),";"," "),":"," "),"-"," "),"("," "),")"," "),"?"," "),"!"," "),"/"," "),"é","e"),"è","e"),"ê","e"),"ë","e"),"à","a"),"â","a"),"ä","a"),"ù","u"),"û","u"),"ü","u"),"ô","o"),"ö","o"),"î","i"),"ï","i"),"ç","c"))),"")</f>
        <v>securite</v>
      </c>
      <c r="AD33"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P$53:$BP$82,MATCH($B$4,$A$53:$A$82,0))),CHAR(160)," ")," "," "),CHAR(10)," "),CHAR(13)," "),CHAR(9)," "),"’","'"),"."," "),","," "),";"," "),":"," "),"-"," "),"("," "),")"," "),"?"," "),"!"," "),"/"," "),"é","e"),"è","e"),"ê","e"),"ë","e"),"à","a"),"â","a"),"ä","a"),"ù","u"),"û","u"),"ü","u"),"ô","o"),"ö","o"),"î","i"),"ï","i"),"ç","c"))),"")</f>
        <v>adapte</v>
      </c>
      <c r="AE33"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Q$53:$BQ$82,MATCH($B$4,$A$53:$A$82,0))),CHAR(160)," ")," "," "),CHAR(10)," "),CHAR(13)," "),CHAR(9)," "),"’","'"),"."," "),","," "),";"," "),":"," "),"-"," "),"("," "),")"," "),"?"," "),"!"," "),"/"," "),"é","e"),"è","e"),"ê","e"),"ë","e"),"à","a"),"â","a"),"ä","a"),"ù","u"),"û","u"),"ü","u"),"ô","o"),"ö","o"),"î","i"),"ï","i"),"ç","c"))),"")</f>
        <v>risque</v>
      </c>
      <c r="AF33"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R$53:$BR$82,MATCH($B$4,$A$53:$A$82,0))),CHAR(160)," ")," "," "),CHAR(10)," "),CHAR(13)," "),CHAR(9)," "),"’","'"),"."," "),","," "),";"," "),":"," "),"-"," "),"("," "),")"," "),"?"," "),"!"," "),"/"," "),"é","e"),"è","e"),"ê","e"),"ë","e"),"à","a"),"â","a"),"ä","a"),"ù","u"),"û","u"),"ü","u"),"ô","o"),"ö","o"),"î","i"),"ï","i"),"ç","c"))),"")</f>
        <v>sur</v>
      </c>
      <c r="AG33"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S$53:$BS$82,MATCH($B$4,$A$53:$A$82,0))),CHAR(160)," ")," "," "),CHAR(10)," "),CHAR(13)," "),CHAR(9)," "),"’","'"),"."," "),","," "),";"," "),":"," "),"-"," "),"("," "),")"," "),"?"," "),"!"," "),"/"," "),"é","e"),"è","e"),"ê","e"),"ë","e"),"à","a"),"â","a"),"ä","a"),"ù","u"),"û","u"),"ü","u"),"ô","o"),"ö","o"),"î","i"),"ï","i"),"ç","c"))),"")</f>
        <v>pour</v>
      </c>
      <c r="AH33" s="242" t="str">
        <f>IFERROR(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NDEX($BT$53:$BT$82,MATCH($B$4,$A$53:$A$82,0))),CHAR(160)," ")," "," "),CHAR(10)," "),CHAR(13)," "),CHAR(9)," "),"’","'"),"."," "),","," "),";"," "),":"," "),"-"," "),"("," "),")"," "),"?"," "),"!"," "),"/"," "),"é","e"),"è","e"),"ê","e"),"ë","e"),"à","a"),"â","a"),"ä","a"),"ù","u"),"û","u"),"ü","u"),"ô","o"),"ö","o"),"î","i"),"ï","i"),"ç","c"))),"")</f>
        <v>risque</v>
      </c>
    </row>
    <row r="34" spans="1:34" ht="24" customHeight="1" x14ac:dyDescent="0.25">
      <c r="A34" s="233"/>
      <c r="B34" s="217" t="s">
        <v>77</v>
      </c>
      <c r="C34" s="234">
        <f>SUM($D$28:$D$33)</f>
        <v>11</v>
      </c>
      <c r="D34" s="243"/>
      <c r="E34" s="243"/>
      <c r="F34" s="243"/>
      <c r="G34" s="244"/>
      <c r="H34" s="219" t="s">
        <v>78</v>
      </c>
      <c r="I34" s="225">
        <f>SUM($J$28:$J$33)</f>
        <v>17</v>
      </c>
      <c r="J34" s="243"/>
      <c r="K34" s="243"/>
      <c r="L34" s="243"/>
      <c r="M34" s="213"/>
    </row>
    <row r="35" spans="1:34" ht="24" customHeight="1" x14ac:dyDescent="0.25">
      <c r="A35" s="233"/>
      <c r="B35" s="217" t="s">
        <v>79</v>
      </c>
      <c r="C35" s="234">
        <f>IF(COUNTA($B$15:$B$16)=0,"",SUM($E$28:$E$33))</f>
        <v>20</v>
      </c>
      <c r="D35" s="243"/>
      <c r="E35" s="243"/>
      <c r="F35" s="243"/>
      <c r="G35" s="244"/>
      <c r="H35" s="219" t="s">
        <v>80</v>
      </c>
      <c r="I35" s="225">
        <f>IF(COUNTA($I$15:$I$16)=0,"",SUM($K$28:$K$33))</f>
        <v>20</v>
      </c>
      <c r="J35" s="243"/>
      <c r="K35" s="243"/>
      <c r="L35" s="243"/>
      <c r="M35" s="213"/>
    </row>
    <row r="36" spans="1:34" ht="24" customHeight="1" x14ac:dyDescent="0.25">
      <c r="A36" s="233"/>
      <c r="B36" s="261" t="s">
        <v>81</v>
      </c>
      <c r="C36" s="262">
        <f>IF($C$35="","",$C$35-$C$34)</f>
        <v>9</v>
      </c>
      <c r="D36" s="245"/>
      <c r="E36" s="245"/>
      <c r="F36" s="245"/>
      <c r="G36" s="210"/>
      <c r="H36" s="261" t="s">
        <v>82</v>
      </c>
      <c r="I36" s="262">
        <f>IF($I$35="","",$I$35-$I$34)</f>
        <v>3</v>
      </c>
      <c r="J36" s="245"/>
      <c r="K36" s="245"/>
      <c r="L36" s="245"/>
      <c r="M36" s="213"/>
    </row>
    <row r="37" spans="1:34" ht="15.75" x14ac:dyDescent="0.25">
      <c r="A37" s="195"/>
      <c r="B37" s="194"/>
      <c r="C37" s="195"/>
      <c r="D37" s="195"/>
      <c r="E37" s="195"/>
      <c r="F37" s="195"/>
      <c r="G37" s="195"/>
      <c r="H37" s="195"/>
      <c r="I37" s="195"/>
      <c r="J37" s="246"/>
      <c r="K37" s="246"/>
      <c r="L37" s="246"/>
      <c r="M37" s="246"/>
    </row>
    <row r="52" spans="1:72" ht="27.95" customHeight="1" x14ac:dyDescent="0.25">
      <c r="A52" s="247" t="s">
        <v>83</v>
      </c>
      <c r="B52" s="247" t="s">
        <v>5</v>
      </c>
      <c r="C52" s="247" t="s">
        <v>6</v>
      </c>
      <c r="D52" s="247" t="s">
        <v>84</v>
      </c>
      <c r="E52" s="247" t="s">
        <v>85</v>
      </c>
      <c r="F52" s="247" t="s">
        <v>86</v>
      </c>
      <c r="G52" s="247" t="s">
        <v>87</v>
      </c>
      <c r="H52" s="247" t="s">
        <v>88</v>
      </c>
      <c r="I52" s="247" t="s">
        <v>89</v>
      </c>
      <c r="J52" s="247" t="s">
        <v>90</v>
      </c>
      <c r="K52" s="247" t="s">
        <v>91</v>
      </c>
      <c r="L52" s="247" t="s">
        <v>92</v>
      </c>
      <c r="M52" s="247" t="s">
        <v>93</v>
      </c>
      <c r="N52" s="247" t="s">
        <v>94</v>
      </c>
      <c r="O52" s="247" t="s">
        <v>95</v>
      </c>
      <c r="P52" s="247" t="s">
        <v>96</v>
      </c>
      <c r="Q52" s="247" t="s">
        <v>97</v>
      </c>
      <c r="R52" s="247" t="s">
        <v>98</v>
      </c>
      <c r="S52" s="247" t="s">
        <v>99</v>
      </c>
      <c r="T52" s="247" t="s">
        <v>100</v>
      </c>
      <c r="U52" s="247" t="s">
        <v>101</v>
      </c>
      <c r="V52" s="247" t="s">
        <v>102</v>
      </c>
      <c r="W52" s="247" t="s">
        <v>103</v>
      </c>
      <c r="X52" s="247" t="s">
        <v>104</v>
      </c>
      <c r="Y52" s="248" t="s">
        <v>105</v>
      </c>
      <c r="Z52" s="248" t="s">
        <v>106</v>
      </c>
      <c r="AA52" s="248" t="s">
        <v>107</v>
      </c>
      <c r="AB52" s="248" t="s">
        <v>108</v>
      </c>
      <c r="AC52" s="248" t="s">
        <v>109</v>
      </c>
      <c r="AD52" s="248" t="s">
        <v>110</v>
      </c>
      <c r="AE52" s="248" t="s">
        <v>111</v>
      </c>
      <c r="AF52" s="248" t="s">
        <v>112</v>
      </c>
      <c r="AG52" s="248" t="s">
        <v>113</v>
      </c>
      <c r="AH52" s="248" t="s">
        <v>114</v>
      </c>
      <c r="AI52" s="248" t="s">
        <v>115</v>
      </c>
      <c r="AJ52" s="248" t="s">
        <v>116</v>
      </c>
      <c r="AK52" s="248" t="s">
        <v>117</v>
      </c>
      <c r="AL52" s="248" t="s">
        <v>118</v>
      </c>
      <c r="AM52" s="248" t="s">
        <v>119</v>
      </c>
      <c r="AN52" s="248" t="s">
        <v>120</v>
      </c>
      <c r="AO52" s="248" t="s">
        <v>121</v>
      </c>
      <c r="AP52" s="248" t="s">
        <v>122</v>
      </c>
      <c r="AQ52" s="248" t="s">
        <v>123</v>
      </c>
      <c r="AR52" s="248" t="s">
        <v>124</v>
      </c>
      <c r="AS52" s="248" t="s">
        <v>125</v>
      </c>
      <c r="AT52" s="248" t="s">
        <v>126</v>
      </c>
      <c r="AU52" s="248" t="s">
        <v>127</v>
      </c>
      <c r="AV52" s="248" t="s">
        <v>128</v>
      </c>
      <c r="AW52" s="248" t="s">
        <v>129</v>
      </c>
      <c r="AX52" s="248" t="s">
        <v>130</v>
      </c>
      <c r="AY52" s="248" t="s">
        <v>131</v>
      </c>
      <c r="AZ52" s="248" t="s">
        <v>132</v>
      </c>
      <c r="BA52" s="248" t="s">
        <v>133</v>
      </c>
      <c r="BB52" s="248" t="s">
        <v>134</v>
      </c>
      <c r="BC52" s="248" t="s">
        <v>135</v>
      </c>
      <c r="BD52" s="248" t="s">
        <v>136</v>
      </c>
      <c r="BE52" s="248" t="s">
        <v>137</v>
      </c>
      <c r="BF52" s="248" t="s">
        <v>138</v>
      </c>
      <c r="BG52" s="248" t="s">
        <v>139</v>
      </c>
      <c r="BH52" s="248" t="s">
        <v>140</v>
      </c>
      <c r="BI52" s="248" t="s">
        <v>141</v>
      </c>
      <c r="BJ52" s="248" t="s">
        <v>142</v>
      </c>
      <c r="BK52" s="248" t="s">
        <v>143</v>
      </c>
      <c r="BL52" s="248" t="s">
        <v>144</v>
      </c>
      <c r="BM52" s="248" t="s">
        <v>145</v>
      </c>
      <c r="BN52" s="248" t="s">
        <v>146</v>
      </c>
      <c r="BO52" s="248" t="s">
        <v>147</v>
      </c>
      <c r="BP52" s="248" t="s">
        <v>148</v>
      </c>
      <c r="BQ52" s="248" t="s">
        <v>149</v>
      </c>
      <c r="BR52" s="248" t="s">
        <v>150</v>
      </c>
      <c r="BS52" s="248" t="s">
        <v>151</v>
      </c>
      <c r="BT52" s="248" t="s">
        <v>152</v>
      </c>
    </row>
    <row r="53" spans="1:72" ht="54.95" customHeight="1" x14ac:dyDescent="0.25">
      <c r="A53" s="249">
        <v>1</v>
      </c>
      <c r="B53" s="191" t="s">
        <v>798</v>
      </c>
      <c r="C53" s="191" t="s">
        <v>325</v>
      </c>
      <c r="D53" s="191" t="s">
        <v>799</v>
      </c>
      <c r="E53" s="191" t="s">
        <v>800</v>
      </c>
      <c r="F53" s="191" t="s">
        <v>801</v>
      </c>
      <c r="G53" s="191" t="s">
        <v>802</v>
      </c>
      <c r="H53" s="191" t="s">
        <v>791</v>
      </c>
      <c r="I53" s="191" t="s">
        <v>792</v>
      </c>
      <c r="J53" s="191" t="s">
        <v>803</v>
      </c>
      <c r="K53" s="191" t="s">
        <v>804</v>
      </c>
      <c r="L53" s="191" t="s">
        <v>805</v>
      </c>
      <c r="M53" s="191" t="s">
        <v>806</v>
      </c>
      <c r="N53" s="191" t="s">
        <v>807</v>
      </c>
      <c r="O53" s="249">
        <v>20</v>
      </c>
      <c r="P53" s="191" t="s">
        <v>164</v>
      </c>
      <c r="Q53" s="191" t="s">
        <v>808</v>
      </c>
      <c r="R53" s="191" t="s">
        <v>809</v>
      </c>
      <c r="S53" s="191" t="s">
        <v>548</v>
      </c>
      <c r="T53" s="191" t="s">
        <v>810</v>
      </c>
      <c r="U53" s="191" t="s">
        <v>550</v>
      </c>
      <c r="V53" s="191" t="s">
        <v>811</v>
      </c>
      <c r="W53" s="191" t="s">
        <v>812</v>
      </c>
      <c r="X53" s="191" t="s">
        <v>813</v>
      </c>
      <c r="Y53" s="223" t="s">
        <v>814</v>
      </c>
      <c r="Z53" s="223">
        <v>4</v>
      </c>
      <c r="AA53" s="223" t="s">
        <v>815</v>
      </c>
      <c r="AB53" s="223" t="s">
        <v>555</v>
      </c>
      <c r="AC53" s="223" t="s">
        <v>319</v>
      </c>
      <c r="AD53" s="223" t="s">
        <v>816</v>
      </c>
      <c r="AE53" s="223" t="s">
        <v>817</v>
      </c>
      <c r="AF53" s="223" t="s">
        <v>188</v>
      </c>
      <c r="AG53" s="223" t="s">
        <v>818</v>
      </c>
      <c r="AH53" s="223">
        <v>4</v>
      </c>
      <c r="AI53" s="223" t="s">
        <v>556</v>
      </c>
      <c r="AJ53" s="223" t="s">
        <v>819</v>
      </c>
      <c r="AK53" s="223" t="s">
        <v>321</v>
      </c>
      <c r="AL53" s="223" t="s">
        <v>556</v>
      </c>
      <c r="AM53" s="223" t="s">
        <v>820</v>
      </c>
      <c r="AN53" s="223" t="s">
        <v>558</v>
      </c>
      <c r="AO53" s="223" t="s">
        <v>821</v>
      </c>
      <c r="AP53" s="223">
        <v>3</v>
      </c>
      <c r="AQ53" s="223" t="s">
        <v>530</v>
      </c>
      <c r="AR53" s="223" t="s">
        <v>822</v>
      </c>
      <c r="AS53" s="223" t="s">
        <v>823</v>
      </c>
      <c r="AT53" s="223" t="s">
        <v>824</v>
      </c>
      <c r="AU53" s="223" t="s">
        <v>825</v>
      </c>
      <c r="AV53" s="223" t="s">
        <v>826</v>
      </c>
      <c r="AW53" s="223" t="s">
        <v>827</v>
      </c>
      <c r="AX53" s="223">
        <v>3</v>
      </c>
      <c r="AY53" s="223" t="s">
        <v>179</v>
      </c>
      <c r="AZ53" s="223" t="s">
        <v>828</v>
      </c>
      <c r="BA53" s="223" t="s">
        <v>829</v>
      </c>
      <c r="BB53" s="223" t="s">
        <v>179</v>
      </c>
      <c r="BC53" s="223" t="s">
        <v>830</v>
      </c>
      <c r="BD53" s="223" t="s">
        <v>831</v>
      </c>
      <c r="BE53" s="223" t="s">
        <v>832</v>
      </c>
      <c r="BF53" s="223">
        <v>3</v>
      </c>
      <c r="BG53" s="223" t="s">
        <v>235</v>
      </c>
      <c r="BH53" s="223" t="s">
        <v>833</v>
      </c>
      <c r="BI53" s="223" t="s">
        <v>186</v>
      </c>
      <c r="BJ53" s="223" t="s">
        <v>235</v>
      </c>
      <c r="BK53" s="223" t="s">
        <v>185</v>
      </c>
      <c r="BL53" s="223" t="s">
        <v>186</v>
      </c>
      <c r="BM53" s="223" t="s">
        <v>198</v>
      </c>
      <c r="BN53" s="223">
        <v>3</v>
      </c>
      <c r="BO53" s="223" t="s">
        <v>834</v>
      </c>
      <c r="BP53" s="223" t="s">
        <v>826</v>
      </c>
      <c r="BQ53" s="223" t="s">
        <v>568</v>
      </c>
      <c r="BR53" s="223" t="s">
        <v>835</v>
      </c>
      <c r="BS53" s="223" t="s">
        <v>202</v>
      </c>
      <c r="BT53" s="223" t="s">
        <v>568</v>
      </c>
    </row>
    <row r="54" spans="1:72" ht="54.95" customHeight="1" x14ac:dyDescent="0.25">
      <c r="A54" s="249">
        <v>2</v>
      </c>
      <c r="B54" s="191" t="s">
        <v>836</v>
      </c>
      <c r="C54" s="191" t="s">
        <v>154</v>
      </c>
      <c r="D54" s="191" t="s">
        <v>837</v>
      </c>
      <c r="E54" s="191" t="s">
        <v>838</v>
      </c>
      <c r="F54" s="191" t="s">
        <v>839</v>
      </c>
      <c r="G54" s="191" t="s">
        <v>840</v>
      </c>
      <c r="H54" s="191" t="s">
        <v>841</v>
      </c>
      <c r="I54" s="191" t="s">
        <v>842</v>
      </c>
      <c r="J54" s="191" t="s">
        <v>843</v>
      </c>
      <c r="K54" s="191" t="s">
        <v>844</v>
      </c>
      <c r="L54" s="191" t="s">
        <v>805</v>
      </c>
      <c r="M54" s="191" t="s">
        <v>845</v>
      </c>
      <c r="N54" s="191" t="s">
        <v>807</v>
      </c>
      <c r="O54" s="249">
        <v>20</v>
      </c>
      <c r="P54" s="191" t="s">
        <v>164</v>
      </c>
      <c r="Q54" s="191" t="s">
        <v>846</v>
      </c>
      <c r="R54" s="191" t="s">
        <v>847</v>
      </c>
      <c r="S54" s="191" t="s">
        <v>848</v>
      </c>
      <c r="T54" s="191" t="s">
        <v>849</v>
      </c>
      <c r="U54" s="191" t="s">
        <v>850</v>
      </c>
      <c r="V54" s="191" t="s">
        <v>851</v>
      </c>
      <c r="W54" s="191" t="s">
        <v>852</v>
      </c>
      <c r="X54" s="191" t="s">
        <v>853</v>
      </c>
      <c r="Y54" s="223" t="s">
        <v>814</v>
      </c>
      <c r="Z54" s="223">
        <v>4</v>
      </c>
      <c r="AA54" s="223" t="s">
        <v>854</v>
      </c>
      <c r="AB54" s="223" t="s">
        <v>855</v>
      </c>
      <c r="AC54" s="223" t="s">
        <v>856</v>
      </c>
      <c r="AD54" s="223" t="s">
        <v>557</v>
      </c>
      <c r="AE54" s="223" t="s">
        <v>188</v>
      </c>
      <c r="AF54" s="223" t="s">
        <v>854</v>
      </c>
      <c r="AG54" s="223" t="s">
        <v>818</v>
      </c>
      <c r="AH54" s="223">
        <v>4</v>
      </c>
      <c r="AI54" s="223" t="s">
        <v>556</v>
      </c>
      <c r="AJ54" s="223" t="s">
        <v>310</v>
      </c>
      <c r="AK54" s="223" t="s">
        <v>857</v>
      </c>
      <c r="AL54" s="223" t="s">
        <v>858</v>
      </c>
      <c r="AM54" s="223" t="s">
        <v>556</v>
      </c>
      <c r="AN54" s="223" t="s">
        <v>353</v>
      </c>
      <c r="AO54" s="223" t="s">
        <v>821</v>
      </c>
      <c r="AP54" s="223">
        <v>3</v>
      </c>
      <c r="AQ54" s="223" t="s">
        <v>530</v>
      </c>
      <c r="AR54" s="223" t="s">
        <v>823</v>
      </c>
      <c r="AS54" s="223" t="s">
        <v>859</v>
      </c>
      <c r="AT54" s="223" t="s">
        <v>530</v>
      </c>
      <c r="AU54" s="223" t="s">
        <v>825</v>
      </c>
      <c r="AV54" s="223" t="s">
        <v>823</v>
      </c>
      <c r="AW54" s="223" t="s">
        <v>827</v>
      </c>
      <c r="AX54" s="223">
        <v>3</v>
      </c>
      <c r="AY54" s="223" t="s">
        <v>231</v>
      </c>
      <c r="AZ54" s="223" t="s">
        <v>179</v>
      </c>
      <c r="BA54" s="223" t="s">
        <v>829</v>
      </c>
      <c r="BB54" s="223" t="s">
        <v>231</v>
      </c>
      <c r="BC54" s="223" t="s">
        <v>179</v>
      </c>
      <c r="BD54" s="223" t="s">
        <v>860</v>
      </c>
      <c r="BE54" s="223" t="s">
        <v>832</v>
      </c>
      <c r="BF54" s="223">
        <v>3</v>
      </c>
      <c r="BG54" s="223" t="s">
        <v>278</v>
      </c>
      <c r="BH54" s="223" t="s">
        <v>185</v>
      </c>
      <c r="BI54" s="223" t="s">
        <v>186</v>
      </c>
      <c r="BJ54" s="223" t="s">
        <v>278</v>
      </c>
      <c r="BK54" s="223" t="s">
        <v>185</v>
      </c>
      <c r="BL54" s="223" t="s">
        <v>186</v>
      </c>
      <c r="BM54" s="223" t="s">
        <v>198</v>
      </c>
      <c r="BN54" s="223">
        <v>3</v>
      </c>
      <c r="BO54" s="223" t="s">
        <v>199</v>
      </c>
      <c r="BP54" s="223" t="s">
        <v>826</v>
      </c>
      <c r="BQ54" s="223" t="s">
        <v>176</v>
      </c>
      <c r="BR54" s="223" t="s">
        <v>202</v>
      </c>
      <c r="BS54" s="223" t="s">
        <v>861</v>
      </c>
      <c r="BT54" s="223" t="s">
        <v>176</v>
      </c>
    </row>
    <row r="55" spans="1:72" ht="54.95" customHeight="1" x14ac:dyDescent="0.25">
      <c r="A55" s="249">
        <v>3</v>
      </c>
      <c r="B55" s="191" t="s">
        <v>324</v>
      </c>
      <c r="C55" s="191" t="s">
        <v>325</v>
      </c>
      <c r="D55" s="191" t="s">
        <v>326</v>
      </c>
      <c r="E55" s="191" t="s">
        <v>862</v>
      </c>
      <c r="F55" s="191" t="s">
        <v>863</v>
      </c>
      <c r="G55" s="191" t="s">
        <v>864</v>
      </c>
      <c r="H55" s="191" t="s">
        <v>865</v>
      </c>
      <c r="I55" s="191" t="s">
        <v>866</v>
      </c>
      <c r="J55" s="191" t="s">
        <v>867</v>
      </c>
      <c r="K55" s="191" t="s">
        <v>868</v>
      </c>
      <c r="L55" s="191" t="s">
        <v>805</v>
      </c>
      <c r="M55" s="191" t="s">
        <v>869</v>
      </c>
      <c r="N55" s="191" t="s">
        <v>807</v>
      </c>
      <c r="O55" s="249">
        <v>20</v>
      </c>
      <c r="P55" s="191" t="s">
        <v>259</v>
      </c>
      <c r="Q55" s="191" t="s">
        <v>870</v>
      </c>
      <c r="R55" s="191" t="s">
        <v>871</v>
      </c>
      <c r="S55" s="191" t="s">
        <v>872</v>
      </c>
      <c r="T55" s="191" t="s">
        <v>873</v>
      </c>
      <c r="U55" s="191" t="s">
        <v>874</v>
      </c>
      <c r="V55" s="191" t="s">
        <v>875</v>
      </c>
      <c r="W55" s="191" t="s">
        <v>876</v>
      </c>
      <c r="X55" s="191" t="s">
        <v>877</v>
      </c>
      <c r="Y55" s="223" t="s">
        <v>814</v>
      </c>
      <c r="Z55" s="223">
        <v>4</v>
      </c>
      <c r="AA55" s="223" t="s">
        <v>190</v>
      </c>
      <c r="AB55" s="223" t="s">
        <v>188</v>
      </c>
      <c r="AC55" s="223" t="s">
        <v>856</v>
      </c>
      <c r="AD55" s="223" t="s">
        <v>188</v>
      </c>
      <c r="AE55" s="223" t="s">
        <v>878</v>
      </c>
      <c r="AF55" s="223" t="s">
        <v>345</v>
      </c>
      <c r="AG55" s="223" t="s">
        <v>818</v>
      </c>
      <c r="AH55" s="223">
        <v>4</v>
      </c>
      <c r="AI55" s="223" t="s">
        <v>321</v>
      </c>
      <c r="AJ55" s="223" t="s">
        <v>176</v>
      </c>
      <c r="AK55" s="223" t="s">
        <v>233</v>
      </c>
      <c r="AL55" s="223" t="s">
        <v>176</v>
      </c>
      <c r="AM55" s="223" t="s">
        <v>353</v>
      </c>
      <c r="AN55" s="223" t="s">
        <v>346</v>
      </c>
      <c r="AO55" s="223" t="s">
        <v>821</v>
      </c>
      <c r="AP55" s="223">
        <v>3</v>
      </c>
      <c r="AQ55" s="223" t="s">
        <v>530</v>
      </c>
      <c r="AR55" s="223" t="s">
        <v>270</v>
      </c>
      <c r="AS55" s="223" t="s">
        <v>823</v>
      </c>
      <c r="AT55" s="223" t="s">
        <v>530</v>
      </c>
      <c r="AU55" s="223" t="s">
        <v>272</v>
      </c>
      <c r="AV55" s="223" t="s">
        <v>823</v>
      </c>
      <c r="AW55" s="223" t="s">
        <v>827</v>
      </c>
      <c r="AX55" s="223">
        <v>3</v>
      </c>
      <c r="AY55" s="223" t="s">
        <v>179</v>
      </c>
      <c r="AZ55" s="223" t="s">
        <v>879</v>
      </c>
      <c r="BA55" s="223" t="s">
        <v>278</v>
      </c>
      <c r="BB55" s="223" t="s">
        <v>179</v>
      </c>
      <c r="BC55" s="223" t="s">
        <v>830</v>
      </c>
      <c r="BD55" s="223" t="s">
        <v>880</v>
      </c>
      <c r="BE55" s="223" t="s">
        <v>832</v>
      </c>
      <c r="BF55" s="223">
        <v>3</v>
      </c>
      <c r="BG55" s="223" t="s">
        <v>350</v>
      </c>
      <c r="BH55" s="223" t="s">
        <v>235</v>
      </c>
      <c r="BI55" s="223" t="s">
        <v>185</v>
      </c>
      <c r="BJ55" s="223" t="s">
        <v>350</v>
      </c>
      <c r="BK55" s="223" t="s">
        <v>235</v>
      </c>
      <c r="BL55" s="223" t="s">
        <v>186</v>
      </c>
      <c r="BM55" s="223" t="s">
        <v>198</v>
      </c>
      <c r="BN55" s="223">
        <v>3</v>
      </c>
      <c r="BO55" s="223" t="s">
        <v>199</v>
      </c>
      <c r="BP55" s="223" t="s">
        <v>345</v>
      </c>
      <c r="BQ55" s="223" t="s">
        <v>826</v>
      </c>
      <c r="BR55" s="223" t="s">
        <v>199</v>
      </c>
      <c r="BS55" s="223" t="s">
        <v>202</v>
      </c>
      <c r="BT55" s="223" t="s">
        <v>345</v>
      </c>
    </row>
    <row r="56" spans="1:72" ht="54.95" customHeight="1" x14ac:dyDescent="0.25">
      <c r="A56" s="249">
        <v>4</v>
      </c>
      <c r="B56" s="191" t="s">
        <v>246</v>
      </c>
      <c r="C56" s="191" t="s">
        <v>154</v>
      </c>
      <c r="D56" s="191" t="s">
        <v>445</v>
      </c>
      <c r="E56" s="191" t="s">
        <v>881</v>
      </c>
      <c r="F56" s="191" t="s">
        <v>882</v>
      </c>
      <c r="G56" s="191" t="s">
        <v>883</v>
      </c>
      <c r="H56" s="191" t="s">
        <v>884</v>
      </c>
      <c r="I56" s="191" t="s">
        <v>885</v>
      </c>
      <c r="J56" s="191" t="s">
        <v>886</v>
      </c>
      <c r="K56" s="191" t="s">
        <v>887</v>
      </c>
      <c r="L56" s="191" t="s">
        <v>805</v>
      </c>
      <c r="M56" s="191" t="s">
        <v>888</v>
      </c>
      <c r="N56" s="191" t="s">
        <v>807</v>
      </c>
      <c r="O56" s="249">
        <v>20</v>
      </c>
      <c r="P56" s="191" t="s">
        <v>259</v>
      </c>
      <c r="Q56" s="191" t="s">
        <v>889</v>
      </c>
      <c r="R56" s="191" t="s">
        <v>890</v>
      </c>
      <c r="S56" s="191" t="s">
        <v>891</v>
      </c>
      <c r="T56" s="191" t="s">
        <v>892</v>
      </c>
      <c r="U56" s="191" t="s">
        <v>893</v>
      </c>
      <c r="V56" s="191" t="s">
        <v>894</v>
      </c>
      <c r="W56" s="191" t="s">
        <v>895</v>
      </c>
      <c r="X56" s="191" t="s">
        <v>896</v>
      </c>
      <c r="Y56" s="223" t="s">
        <v>814</v>
      </c>
      <c r="Z56" s="223">
        <v>4</v>
      </c>
      <c r="AA56" s="223" t="s">
        <v>280</v>
      </c>
      <c r="AB56" s="223" t="s">
        <v>897</v>
      </c>
      <c r="AC56" s="223" t="s">
        <v>856</v>
      </c>
      <c r="AD56" s="223" t="s">
        <v>878</v>
      </c>
      <c r="AE56" s="223" t="s">
        <v>283</v>
      </c>
      <c r="AF56" s="223" t="s">
        <v>897</v>
      </c>
      <c r="AG56" s="223" t="s">
        <v>818</v>
      </c>
      <c r="AH56" s="223">
        <v>4</v>
      </c>
      <c r="AI56" s="223" t="s">
        <v>321</v>
      </c>
      <c r="AJ56" s="223" t="s">
        <v>898</v>
      </c>
      <c r="AK56" s="223" t="s">
        <v>465</v>
      </c>
      <c r="AL56" s="223" t="s">
        <v>465</v>
      </c>
      <c r="AM56" s="223" t="s">
        <v>353</v>
      </c>
      <c r="AN56" s="223" t="s">
        <v>470</v>
      </c>
      <c r="AO56" s="223" t="s">
        <v>821</v>
      </c>
      <c r="AP56" s="223">
        <v>3</v>
      </c>
      <c r="AQ56" s="223" t="s">
        <v>270</v>
      </c>
      <c r="AR56" s="223" t="s">
        <v>530</v>
      </c>
      <c r="AS56" s="223" t="s">
        <v>899</v>
      </c>
      <c r="AT56" s="223" t="s">
        <v>900</v>
      </c>
      <c r="AU56" s="223" t="s">
        <v>530</v>
      </c>
      <c r="AV56" s="223" t="s">
        <v>466</v>
      </c>
      <c r="AW56" s="223" t="s">
        <v>827</v>
      </c>
      <c r="AX56" s="223">
        <v>3</v>
      </c>
      <c r="AY56" s="223" t="s">
        <v>179</v>
      </c>
      <c r="AZ56" s="223" t="s">
        <v>829</v>
      </c>
      <c r="BA56" s="223" t="s">
        <v>901</v>
      </c>
      <c r="BB56" s="223" t="s">
        <v>179</v>
      </c>
      <c r="BC56" s="223" t="s">
        <v>902</v>
      </c>
      <c r="BD56" s="223" t="s">
        <v>880</v>
      </c>
      <c r="BE56" s="223" t="s">
        <v>832</v>
      </c>
      <c r="BF56" s="223">
        <v>3</v>
      </c>
      <c r="BG56" s="223" t="s">
        <v>278</v>
      </c>
      <c r="BH56" s="223" t="s">
        <v>185</v>
      </c>
      <c r="BI56" s="223" t="s">
        <v>186</v>
      </c>
      <c r="BJ56" s="223" t="s">
        <v>278</v>
      </c>
      <c r="BK56" s="223" t="s">
        <v>185</v>
      </c>
      <c r="BL56" s="223" t="s">
        <v>186</v>
      </c>
      <c r="BM56" s="223" t="s">
        <v>198</v>
      </c>
      <c r="BN56" s="223">
        <v>3</v>
      </c>
      <c r="BO56" s="223" t="s">
        <v>199</v>
      </c>
      <c r="BP56" s="223" t="s">
        <v>527</v>
      </c>
      <c r="BQ56" s="223" t="s">
        <v>469</v>
      </c>
      <c r="BR56" s="223" t="s">
        <v>199</v>
      </c>
      <c r="BS56" s="223" t="s">
        <v>202</v>
      </c>
      <c r="BT56" s="223" t="s">
        <v>470</v>
      </c>
    </row>
    <row r="57" spans="1:72" ht="54.95" customHeight="1" x14ac:dyDescent="0.25">
      <c r="A57" s="249">
        <v>5</v>
      </c>
      <c r="B57" s="191" t="s">
        <v>415</v>
      </c>
      <c r="C57" s="191" t="s">
        <v>247</v>
      </c>
      <c r="D57" s="191" t="s">
        <v>416</v>
      </c>
      <c r="E57" s="191" t="s">
        <v>903</v>
      </c>
      <c r="F57" s="191" t="s">
        <v>904</v>
      </c>
      <c r="G57" s="191" t="s">
        <v>905</v>
      </c>
      <c r="H57" s="191" t="s">
        <v>906</v>
      </c>
      <c r="I57" s="191" t="s">
        <v>907</v>
      </c>
      <c r="J57" s="191" t="s">
        <v>908</v>
      </c>
      <c r="K57" s="191" t="s">
        <v>909</v>
      </c>
      <c r="L57" s="191" t="s">
        <v>805</v>
      </c>
      <c r="M57" s="191" t="s">
        <v>910</v>
      </c>
      <c r="N57" s="191" t="s">
        <v>807</v>
      </c>
      <c r="O57" s="249">
        <v>20</v>
      </c>
      <c r="P57" s="191" t="s">
        <v>164</v>
      </c>
      <c r="Q57" s="191" t="s">
        <v>911</v>
      </c>
      <c r="R57" s="191" t="s">
        <v>912</v>
      </c>
      <c r="S57" s="191" t="s">
        <v>428</v>
      </c>
      <c r="T57" s="191" t="s">
        <v>913</v>
      </c>
      <c r="U57" s="191" t="s">
        <v>914</v>
      </c>
      <c r="V57" s="191" t="s">
        <v>915</v>
      </c>
      <c r="W57" s="191" t="s">
        <v>916</v>
      </c>
      <c r="X57" s="191" t="s">
        <v>917</v>
      </c>
      <c r="Y57" s="223" t="s">
        <v>814</v>
      </c>
      <c r="Z57" s="223">
        <v>4</v>
      </c>
      <c r="AA57" s="223" t="s">
        <v>415</v>
      </c>
      <c r="AB57" s="223" t="s">
        <v>440</v>
      </c>
      <c r="AC57" s="223" t="s">
        <v>283</v>
      </c>
      <c r="AD57" s="223" t="s">
        <v>415</v>
      </c>
      <c r="AE57" s="223" t="s">
        <v>918</v>
      </c>
      <c r="AF57" s="223" t="s">
        <v>283</v>
      </c>
      <c r="AG57" s="223" t="s">
        <v>818</v>
      </c>
      <c r="AH57" s="223">
        <v>4</v>
      </c>
      <c r="AI57" s="223" t="s">
        <v>176</v>
      </c>
      <c r="AJ57" s="223" t="s">
        <v>321</v>
      </c>
      <c r="AK57" s="223" t="s">
        <v>435</v>
      </c>
      <c r="AL57" s="223" t="s">
        <v>176</v>
      </c>
      <c r="AM57" s="223" t="s">
        <v>353</v>
      </c>
      <c r="AN57" s="223" t="s">
        <v>434</v>
      </c>
      <c r="AO57" s="223" t="s">
        <v>821</v>
      </c>
      <c r="AP57" s="223">
        <v>3</v>
      </c>
      <c r="AQ57" s="223" t="s">
        <v>530</v>
      </c>
      <c r="AR57" s="223" t="s">
        <v>270</v>
      </c>
      <c r="AS57" s="223" t="s">
        <v>823</v>
      </c>
      <c r="AT57" s="223" t="s">
        <v>272</v>
      </c>
      <c r="AU57" s="223" t="s">
        <v>530</v>
      </c>
      <c r="AV57" s="223" t="s">
        <v>823</v>
      </c>
      <c r="AW57" s="223" t="s">
        <v>827</v>
      </c>
      <c r="AX57" s="223">
        <v>3</v>
      </c>
      <c r="AY57" s="223" t="s">
        <v>231</v>
      </c>
      <c r="AZ57" s="223" t="s">
        <v>179</v>
      </c>
      <c r="BA57" s="223" t="s">
        <v>180</v>
      </c>
      <c r="BB57" s="223" t="s">
        <v>231</v>
      </c>
      <c r="BC57" s="223" t="s">
        <v>179</v>
      </c>
      <c r="BD57" s="223" t="s">
        <v>180</v>
      </c>
      <c r="BE57" s="223" t="s">
        <v>832</v>
      </c>
      <c r="BF57" s="223">
        <v>3</v>
      </c>
      <c r="BG57" s="223" t="s">
        <v>278</v>
      </c>
      <c r="BH57" s="223" t="s">
        <v>185</v>
      </c>
      <c r="BI57" s="223" t="s">
        <v>186</v>
      </c>
      <c r="BJ57" s="223" t="s">
        <v>278</v>
      </c>
      <c r="BK57" s="223" t="s">
        <v>185</v>
      </c>
      <c r="BL57" s="223" t="s">
        <v>186</v>
      </c>
      <c r="BM57" s="223" t="s">
        <v>198</v>
      </c>
      <c r="BN57" s="223">
        <v>3</v>
      </c>
      <c r="BO57" s="223" t="s">
        <v>199</v>
      </c>
      <c r="BP57" s="223" t="s">
        <v>200</v>
      </c>
      <c r="BQ57" s="223" t="s">
        <v>826</v>
      </c>
      <c r="BR57" s="223" t="s">
        <v>199</v>
      </c>
      <c r="BS57" s="223" t="s">
        <v>202</v>
      </c>
      <c r="BT57" s="223" t="s">
        <v>919</v>
      </c>
    </row>
    <row r="58" spans="1:72" ht="54.95" customHeight="1" x14ac:dyDescent="0.25">
      <c r="A58" s="249">
        <v>6</v>
      </c>
      <c r="B58" s="191" t="s">
        <v>739</v>
      </c>
      <c r="C58" s="191" t="s">
        <v>325</v>
      </c>
      <c r="D58" s="191" t="s">
        <v>740</v>
      </c>
      <c r="E58" s="191" t="s">
        <v>920</v>
      </c>
      <c r="F58" s="191" t="s">
        <v>921</v>
      </c>
      <c r="G58" s="191" t="s">
        <v>922</v>
      </c>
      <c r="H58" s="191" t="s">
        <v>923</v>
      </c>
      <c r="I58" s="191" t="s">
        <v>924</v>
      </c>
      <c r="J58" s="191" t="s">
        <v>925</v>
      </c>
      <c r="K58" s="191" t="s">
        <v>926</v>
      </c>
      <c r="L58" s="191" t="s">
        <v>805</v>
      </c>
      <c r="M58" s="191" t="s">
        <v>927</v>
      </c>
      <c r="N58" s="191" t="s">
        <v>807</v>
      </c>
      <c r="O58" s="249">
        <v>20</v>
      </c>
      <c r="P58" s="191" t="s">
        <v>259</v>
      </c>
      <c r="Q58" s="191" t="s">
        <v>928</v>
      </c>
      <c r="R58" s="191" t="s">
        <v>929</v>
      </c>
      <c r="S58" s="191" t="s">
        <v>930</v>
      </c>
      <c r="T58" s="191" t="s">
        <v>753</v>
      </c>
      <c r="U58" s="191" t="s">
        <v>931</v>
      </c>
      <c r="V58" s="191" t="s">
        <v>755</v>
      </c>
      <c r="W58" s="191" t="s">
        <v>932</v>
      </c>
      <c r="X58" s="191" t="s">
        <v>933</v>
      </c>
      <c r="Y58" s="223" t="s">
        <v>814</v>
      </c>
      <c r="Z58" s="223">
        <v>4</v>
      </c>
      <c r="AA58" s="223" t="s">
        <v>934</v>
      </c>
      <c r="AB58" s="223" t="s">
        <v>270</v>
      </c>
      <c r="AC58" s="223" t="s">
        <v>786</v>
      </c>
      <c r="AD58" s="223" t="s">
        <v>934</v>
      </c>
      <c r="AE58" s="223" t="s">
        <v>283</v>
      </c>
      <c r="AF58" s="223" t="s">
        <v>764</v>
      </c>
      <c r="AG58" s="223" t="s">
        <v>818</v>
      </c>
      <c r="AH58" s="223">
        <v>4</v>
      </c>
      <c r="AI58" s="223" t="s">
        <v>321</v>
      </c>
      <c r="AJ58" s="223" t="s">
        <v>935</v>
      </c>
      <c r="AK58" s="223" t="s">
        <v>314</v>
      </c>
      <c r="AL58" s="223" t="s">
        <v>935</v>
      </c>
      <c r="AM58" s="223" t="s">
        <v>353</v>
      </c>
      <c r="AN58" s="223" t="s">
        <v>314</v>
      </c>
      <c r="AO58" s="223" t="s">
        <v>821</v>
      </c>
      <c r="AP58" s="223">
        <v>3</v>
      </c>
      <c r="AQ58" s="223" t="s">
        <v>936</v>
      </c>
      <c r="AR58" s="223" t="s">
        <v>530</v>
      </c>
      <c r="AS58" s="223" t="s">
        <v>270</v>
      </c>
      <c r="AT58" s="223" t="s">
        <v>272</v>
      </c>
      <c r="AU58" s="223" t="s">
        <v>936</v>
      </c>
      <c r="AV58" s="223" t="s">
        <v>530</v>
      </c>
      <c r="AW58" s="223" t="s">
        <v>827</v>
      </c>
      <c r="AX58" s="223">
        <v>3</v>
      </c>
      <c r="AY58" s="223" t="s">
        <v>829</v>
      </c>
      <c r="AZ58" s="223" t="s">
        <v>937</v>
      </c>
      <c r="BA58" s="223" t="s">
        <v>179</v>
      </c>
      <c r="BB58" s="223" t="s">
        <v>902</v>
      </c>
      <c r="BC58" s="223" t="s">
        <v>938</v>
      </c>
      <c r="BD58" s="223" t="s">
        <v>880</v>
      </c>
      <c r="BE58" s="223" t="s">
        <v>832</v>
      </c>
      <c r="BF58" s="223">
        <v>3</v>
      </c>
      <c r="BG58" s="223" t="s">
        <v>278</v>
      </c>
      <c r="BH58" s="223" t="s">
        <v>185</v>
      </c>
      <c r="BI58" s="223" t="s">
        <v>186</v>
      </c>
      <c r="BJ58" s="223" t="s">
        <v>278</v>
      </c>
      <c r="BK58" s="223" t="s">
        <v>185</v>
      </c>
      <c r="BL58" s="223" t="s">
        <v>186</v>
      </c>
      <c r="BM58" s="223" t="s">
        <v>198</v>
      </c>
      <c r="BN58" s="223">
        <v>3</v>
      </c>
      <c r="BO58" s="223" t="s">
        <v>199</v>
      </c>
      <c r="BP58" s="223" t="s">
        <v>939</v>
      </c>
      <c r="BQ58" s="223" t="s">
        <v>826</v>
      </c>
      <c r="BR58" s="223" t="s">
        <v>199</v>
      </c>
      <c r="BS58" s="223" t="s">
        <v>202</v>
      </c>
      <c r="BT58" s="223" t="s">
        <v>272</v>
      </c>
    </row>
    <row r="59" spans="1:72" ht="54.95" customHeight="1" x14ac:dyDescent="0.25">
      <c r="A59" s="249">
        <v>7</v>
      </c>
      <c r="B59" s="191" t="s">
        <v>204</v>
      </c>
      <c r="C59" s="191" t="s">
        <v>205</v>
      </c>
      <c r="D59" s="191" t="s">
        <v>940</v>
      </c>
      <c r="E59" s="191" t="s">
        <v>941</v>
      </c>
      <c r="F59" s="191" t="s">
        <v>942</v>
      </c>
      <c r="G59" s="191" t="s">
        <v>943</v>
      </c>
      <c r="H59" s="191" t="s">
        <v>944</v>
      </c>
      <c r="I59" s="191" t="s">
        <v>945</v>
      </c>
      <c r="J59" s="191" t="s">
        <v>946</v>
      </c>
      <c r="K59" s="191" t="s">
        <v>947</v>
      </c>
      <c r="L59" s="191" t="s">
        <v>805</v>
      </c>
      <c r="M59" s="191" t="s">
        <v>948</v>
      </c>
      <c r="N59" s="191" t="s">
        <v>807</v>
      </c>
      <c r="O59" s="249">
        <v>20</v>
      </c>
      <c r="P59" s="191" t="s">
        <v>164</v>
      </c>
      <c r="Q59" s="191" t="s">
        <v>949</v>
      </c>
      <c r="R59" s="191" t="s">
        <v>950</v>
      </c>
      <c r="S59" s="191" t="s">
        <v>951</v>
      </c>
      <c r="T59" s="191" t="s">
        <v>220</v>
      </c>
      <c r="U59" s="191" t="s">
        <v>221</v>
      </c>
      <c r="V59" s="191" t="s">
        <v>952</v>
      </c>
      <c r="W59" s="191" t="s">
        <v>953</v>
      </c>
      <c r="X59" s="191" t="s">
        <v>954</v>
      </c>
      <c r="Y59" s="223" t="s">
        <v>814</v>
      </c>
      <c r="Z59" s="223">
        <v>4</v>
      </c>
      <c r="AA59" s="223" t="s">
        <v>237</v>
      </c>
      <c r="AB59" s="223" t="s">
        <v>239</v>
      </c>
      <c r="AC59" s="223" t="s">
        <v>240</v>
      </c>
      <c r="AD59" s="223" t="s">
        <v>237</v>
      </c>
      <c r="AE59" s="223" t="s">
        <v>239</v>
      </c>
      <c r="AF59" s="223" t="s">
        <v>238</v>
      </c>
      <c r="AG59" s="223" t="s">
        <v>818</v>
      </c>
      <c r="AH59" s="223">
        <v>4</v>
      </c>
      <c r="AI59" s="223" t="s">
        <v>321</v>
      </c>
      <c r="AJ59" s="223" t="s">
        <v>226</v>
      </c>
      <c r="AK59" s="223" t="s">
        <v>225</v>
      </c>
      <c r="AL59" s="223" t="s">
        <v>226</v>
      </c>
      <c r="AM59" s="223" t="s">
        <v>225</v>
      </c>
      <c r="AN59" s="223" t="s">
        <v>353</v>
      </c>
      <c r="AO59" s="223" t="s">
        <v>821</v>
      </c>
      <c r="AP59" s="223">
        <v>3</v>
      </c>
      <c r="AQ59" s="223" t="s">
        <v>530</v>
      </c>
      <c r="AR59" s="223" t="s">
        <v>240</v>
      </c>
      <c r="AS59" s="223" t="s">
        <v>955</v>
      </c>
      <c r="AT59" s="223" t="s">
        <v>530</v>
      </c>
      <c r="AU59" s="223" t="s">
        <v>272</v>
      </c>
      <c r="AV59" s="223" t="s">
        <v>240</v>
      </c>
      <c r="AW59" s="223" t="s">
        <v>827</v>
      </c>
      <c r="AX59" s="223">
        <v>3</v>
      </c>
      <c r="AY59" s="223" t="s">
        <v>179</v>
      </c>
      <c r="AZ59" s="223" t="s">
        <v>231</v>
      </c>
      <c r="BA59" s="223" t="s">
        <v>956</v>
      </c>
      <c r="BB59" s="223" t="s">
        <v>179</v>
      </c>
      <c r="BC59" s="223" t="s">
        <v>231</v>
      </c>
      <c r="BD59" s="223" t="s">
        <v>957</v>
      </c>
      <c r="BE59" s="223" t="s">
        <v>832</v>
      </c>
      <c r="BF59" s="223">
        <v>3</v>
      </c>
      <c r="BG59" s="223" t="s">
        <v>185</v>
      </c>
      <c r="BH59" s="223" t="s">
        <v>235</v>
      </c>
      <c r="BI59" s="223" t="s">
        <v>186</v>
      </c>
      <c r="BJ59" s="223" t="s">
        <v>185</v>
      </c>
      <c r="BK59" s="223" t="s">
        <v>235</v>
      </c>
      <c r="BL59" s="223" t="s">
        <v>186</v>
      </c>
      <c r="BM59" s="223" t="s">
        <v>198</v>
      </c>
      <c r="BN59" s="223">
        <v>3</v>
      </c>
      <c r="BO59" s="223" t="s">
        <v>199</v>
      </c>
      <c r="BP59" s="223" t="s">
        <v>861</v>
      </c>
      <c r="BQ59" s="223" t="s">
        <v>958</v>
      </c>
      <c r="BR59" s="223" t="s">
        <v>199</v>
      </c>
      <c r="BS59" s="223" t="s">
        <v>202</v>
      </c>
      <c r="BT59" s="223" t="s">
        <v>957</v>
      </c>
    </row>
    <row r="60" spans="1:72" ht="54.95" customHeight="1" x14ac:dyDescent="0.25">
      <c r="A60" s="249">
        <v>8</v>
      </c>
      <c r="B60" s="191" t="s">
        <v>959</v>
      </c>
      <c r="C60" s="191" t="s">
        <v>154</v>
      </c>
      <c r="D60" s="191" t="s">
        <v>601</v>
      </c>
      <c r="E60" s="191" t="s">
        <v>960</v>
      </c>
      <c r="F60" s="191" t="s">
        <v>961</v>
      </c>
      <c r="G60" s="191" t="s">
        <v>962</v>
      </c>
      <c r="H60" s="191" t="s">
        <v>963</v>
      </c>
      <c r="I60" s="191" t="s">
        <v>964</v>
      </c>
      <c r="J60" s="191" t="s">
        <v>965</v>
      </c>
      <c r="K60" s="191" t="s">
        <v>966</v>
      </c>
      <c r="L60" s="191" t="s">
        <v>805</v>
      </c>
      <c r="M60" s="191" t="s">
        <v>967</v>
      </c>
      <c r="N60" s="191" t="s">
        <v>807</v>
      </c>
      <c r="O60" s="249">
        <v>20</v>
      </c>
      <c r="P60" s="191" t="s">
        <v>259</v>
      </c>
      <c r="Q60" s="191" t="s">
        <v>968</v>
      </c>
      <c r="R60" s="191" t="s">
        <v>969</v>
      </c>
      <c r="S60" s="191" t="s">
        <v>613</v>
      </c>
      <c r="T60" s="191" t="s">
        <v>614</v>
      </c>
      <c r="U60" s="191" t="s">
        <v>970</v>
      </c>
      <c r="V60" s="191" t="s">
        <v>971</v>
      </c>
      <c r="W60" s="191" t="s">
        <v>972</v>
      </c>
      <c r="X60" s="191" t="s">
        <v>973</v>
      </c>
      <c r="Y60" s="223" t="s">
        <v>814</v>
      </c>
      <c r="Z60" s="223">
        <v>4</v>
      </c>
      <c r="AA60" s="223" t="s">
        <v>625</v>
      </c>
      <c r="AB60" s="223" t="s">
        <v>974</v>
      </c>
      <c r="AC60" s="223" t="s">
        <v>239</v>
      </c>
      <c r="AD60" s="223" t="s">
        <v>974</v>
      </c>
      <c r="AE60" s="223" t="s">
        <v>239</v>
      </c>
      <c r="AF60" s="223" t="s">
        <v>238</v>
      </c>
      <c r="AG60" s="223" t="s">
        <v>818</v>
      </c>
      <c r="AH60" s="223">
        <v>4</v>
      </c>
      <c r="AI60" s="223" t="s">
        <v>620</v>
      </c>
      <c r="AJ60" s="223" t="s">
        <v>195</v>
      </c>
      <c r="AK60" s="223" t="s">
        <v>321</v>
      </c>
      <c r="AL60" s="223" t="s">
        <v>195</v>
      </c>
      <c r="AM60" s="223" t="s">
        <v>226</v>
      </c>
      <c r="AN60" s="223" t="s">
        <v>620</v>
      </c>
      <c r="AO60" s="223" t="s">
        <v>821</v>
      </c>
      <c r="AP60" s="223">
        <v>3</v>
      </c>
      <c r="AQ60" s="223" t="s">
        <v>530</v>
      </c>
      <c r="AR60" s="223" t="s">
        <v>823</v>
      </c>
      <c r="AS60" s="223" t="s">
        <v>975</v>
      </c>
      <c r="AT60" s="223" t="s">
        <v>530</v>
      </c>
      <c r="AU60" s="223" t="s">
        <v>823</v>
      </c>
      <c r="AV60" s="223" t="s">
        <v>975</v>
      </c>
      <c r="AW60" s="223" t="s">
        <v>827</v>
      </c>
      <c r="AX60" s="223">
        <v>3</v>
      </c>
      <c r="AY60" s="223" t="s">
        <v>179</v>
      </c>
      <c r="AZ60" s="223" t="s">
        <v>976</v>
      </c>
      <c r="BA60" s="223" t="s">
        <v>829</v>
      </c>
      <c r="BB60" s="223" t="s">
        <v>528</v>
      </c>
      <c r="BC60" s="223" t="s">
        <v>179</v>
      </c>
      <c r="BD60" s="223" t="s">
        <v>902</v>
      </c>
      <c r="BE60" s="223" t="s">
        <v>832</v>
      </c>
      <c r="BF60" s="223">
        <v>3</v>
      </c>
      <c r="BG60" s="223" t="s">
        <v>185</v>
      </c>
      <c r="BH60" s="223" t="s">
        <v>977</v>
      </c>
      <c r="BI60" s="223" t="s">
        <v>186</v>
      </c>
      <c r="BJ60" s="223" t="s">
        <v>185</v>
      </c>
      <c r="BK60" s="223" t="s">
        <v>186</v>
      </c>
      <c r="BL60" s="223" t="s">
        <v>528</v>
      </c>
      <c r="BM60" s="223" t="s">
        <v>198</v>
      </c>
      <c r="BN60" s="223">
        <v>3</v>
      </c>
      <c r="BO60" s="223" t="s">
        <v>199</v>
      </c>
      <c r="BP60" s="223" t="s">
        <v>240</v>
      </c>
      <c r="BQ60" s="223" t="s">
        <v>826</v>
      </c>
      <c r="BR60" s="223" t="s">
        <v>199</v>
      </c>
      <c r="BS60" s="223" t="s">
        <v>202</v>
      </c>
      <c r="BT60" s="223" t="s">
        <v>240</v>
      </c>
    </row>
    <row r="61" spans="1:72" ht="54.95" customHeight="1" x14ac:dyDescent="0.25">
      <c r="A61" s="249">
        <v>9</v>
      </c>
      <c r="B61" s="191" t="s">
        <v>978</v>
      </c>
      <c r="C61" s="191" t="s">
        <v>154</v>
      </c>
      <c r="D61" s="191" t="s">
        <v>979</v>
      </c>
      <c r="E61" s="191" t="s">
        <v>980</v>
      </c>
      <c r="F61" s="191" t="s">
        <v>981</v>
      </c>
      <c r="G61" s="191" t="s">
        <v>982</v>
      </c>
      <c r="H61" s="191" t="s">
        <v>983</v>
      </c>
      <c r="I61" s="191" t="s">
        <v>984</v>
      </c>
      <c r="J61" s="191" t="s">
        <v>985</v>
      </c>
      <c r="K61" s="191" t="s">
        <v>986</v>
      </c>
      <c r="L61" s="191" t="s">
        <v>805</v>
      </c>
      <c r="M61" s="191" t="s">
        <v>987</v>
      </c>
      <c r="N61" s="191" t="s">
        <v>807</v>
      </c>
      <c r="O61" s="249">
        <v>20</v>
      </c>
      <c r="P61" s="191" t="s">
        <v>259</v>
      </c>
      <c r="Q61" s="191" t="s">
        <v>988</v>
      </c>
      <c r="R61" s="191" t="s">
        <v>989</v>
      </c>
      <c r="S61" s="191" t="s">
        <v>990</v>
      </c>
      <c r="T61" s="191" t="s">
        <v>991</v>
      </c>
      <c r="U61" s="191" t="s">
        <v>306</v>
      </c>
      <c r="V61" s="191" t="s">
        <v>992</v>
      </c>
      <c r="W61" s="191" t="s">
        <v>993</v>
      </c>
      <c r="X61" s="191" t="s">
        <v>994</v>
      </c>
      <c r="Y61" s="223" t="s">
        <v>814</v>
      </c>
      <c r="Z61" s="223">
        <v>4</v>
      </c>
      <c r="AA61" s="223" t="s">
        <v>978</v>
      </c>
      <c r="AB61" s="223" t="s">
        <v>995</v>
      </c>
      <c r="AC61" s="223" t="s">
        <v>311</v>
      </c>
      <c r="AD61" s="223" t="s">
        <v>995</v>
      </c>
      <c r="AE61" s="223" t="s">
        <v>653</v>
      </c>
      <c r="AF61" s="223" t="s">
        <v>978</v>
      </c>
      <c r="AG61" s="223" t="s">
        <v>818</v>
      </c>
      <c r="AH61" s="223">
        <v>4</v>
      </c>
      <c r="AI61" s="223" t="s">
        <v>310</v>
      </c>
      <c r="AJ61" s="223" t="s">
        <v>176</v>
      </c>
      <c r="AK61" s="223" t="s">
        <v>321</v>
      </c>
      <c r="AL61" s="223" t="s">
        <v>820</v>
      </c>
      <c r="AM61" s="223" t="s">
        <v>176</v>
      </c>
      <c r="AN61" s="223" t="s">
        <v>353</v>
      </c>
      <c r="AO61" s="223" t="s">
        <v>821</v>
      </c>
      <c r="AP61" s="223">
        <v>3</v>
      </c>
      <c r="AQ61" s="223" t="s">
        <v>530</v>
      </c>
      <c r="AR61" s="223" t="s">
        <v>996</v>
      </c>
      <c r="AS61" s="223" t="s">
        <v>823</v>
      </c>
      <c r="AT61" s="223" t="s">
        <v>530</v>
      </c>
      <c r="AU61" s="223" t="s">
        <v>996</v>
      </c>
      <c r="AV61" s="223" t="s">
        <v>823</v>
      </c>
      <c r="AW61" s="223" t="s">
        <v>827</v>
      </c>
      <c r="AX61" s="223">
        <v>3</v>
      </c>
      <c r="AY61" s="223" t="s">
        <v>179</v>
      </c>
      <c r="AZ61" s="223" t="s">
        <v>997</v>
      </c>
      <c r="BA61" s="223" t="s">
        <v>829</v>
      </c>
      <c r="BB61" s="223" t="s">
        <v>179</v>
      </c>
      <c r="BC61" s="223" t="s">
        <v>858</v>
      </c>
      <c r="BD61" s="223" t="s">
        <v>902</v>
      </c>
      <c r="BE61" s="223" t="s">
        <v>832</v>
      </c>
      <c r="BF61" s="223">
        <v>3</v>
      </c>
      <c r="BG61" s="223" t="s">
        <v>235</v>
      </c>
      <c r="BH61" s="223" t="s">
        <v>998</v>
      </c>
      <c r="BI61" s="223" t="s">
        <v>186</v>
      </c>
      <c r="BJ61" s="223" t="s">
        <v>235</v>
      </c>
      <c r="BK61" s="223" t="s">
        <v>186</v>
      </c>
      <c r="BL61" s="223" t="s">
        <v>323</v>
      </c>
      <c r="BM61" s="223" t="s">
        <v>198</v>
      </c>
      <c r="BN61" s="223">
        <v>3</v>
      </c>
      <c r="BO61" s="223" t="s">
        <v>199</v>
      </c>
      <c r="BP61" s="223" t="s">
        <v>826</v>
      </c>
      <c r="BQ61" s="223" t="s">
        <v>311</v>
      </c>
      <c r="BR61" s="223" t="s">
        <v>199</v>
      </c>
      <c r="BS61" s="223" t="s">
        <v>202</v>
      </c>
      <c r="BT61" s="223" t="s">
        <v>353</v>
      </c>
    </row>
    <row r="62" spans="1:72" ht="54.95" customHeight="1" x14ac:dyDescent="0.25">
      <c r="A62" s="249">
        <v>10</v>
      </c>
      <c r="B62" s="191" t="s">
        <v>472</v>
      </c>
      <c r="C62" s="191" t="s">
        <v>247</v>
      </c>
      <c r="D62" s="191" t="s">
        <v>999</v>
      </c>
      <c r="E62" s="191" t="s">
        <v>1000</v>
      </c>
      <c r="F62" s="191" t="s">
        <v>1001</v>
      </c>
      <c r="G62" s="191" t="s">
        <v>476</v>
      </c>
      <c r="H62" s="191" t="s">
        <v>1002</v>
      </c>
      <c r="I62" s="191" t="s">
        <v>1003</v>
      </c>
      <c r="J62" s="191" t="s">
        <v>1004</v>
      </c>
      <c r="K62" s="191" t="s">
        <v>1005</v>
      </c>
      <c r="L62" s="191" t="s">
        <v>805</v>
      </c>
      <c r="M62" s="191" t="s">
        <v>1006</v>
      </c>
      <c r="N62" s="191" t="s">
        <v>807</v>
      </c>
      <c r="O62" s="249">
        <v>20</v>
      </c>
      <c r="P62" s="191" t="s">
        <v>484</v>
      </c>
      <c r="Q62" s="191" t="s">
        <v>1007</v>
      </c>
      <c r="R62" s="191" t="s">
        <v>1008</v>
      </c>
      <c r="S62" s="191" t="s">
        <v>487</v>
      </c>
      <c r="T62" s="191" t="s">
        <v>488</v>
      </c>
      <c r="U62" s="191" t="s">
        <v>1009</v>
      </c>
      <c r="V62" s="191" t="s">
        <v>1010</v>
      </c>
      <c r="W62" s="191" t="s">
        <v>1011</v>
      </c>
      <c r="X62" s="191" t="s">
        <v>1012</v>
      </c>
      <c r="Y62" s="223" t="s">
        <v>814</v>
      </c>
      <c r="Z62" s="223">
        <v>4</v>
      </c>
      <c r="AA62" s="223" t="s">
        <v>493</v>
      </c>
      <c r="AB62" s="223" t="s">
        <v>494</v>
      </c>
      <c r="AC62" s="223" t="s">
        <v>497</v>
      </c>
      <c r="AD62" s="223" t="s">
        <v>1013</v>
      </c>
      <c r="AE62" s="223" t="s">
        <v>497</v>
      </c>
      <c r="AF62" s="223" t="s">
        <v>501</v>
      </c>
      <c r="AG62" s="223" t="s">
        <v>818</v>
      </c>
      <c r="AH62" s="223">
        <v>4</v>
      </c>
      <c r="AI62" s="223" t="s">
        <v>321</v>
      </c>
      <c r="AJ62" s="223" t="s">
        <v>310</v>
      </c>
      <c r="AK62" s="223" t="s">
        <v>1014</v>
      </c>
      <c r="AL62" s="223" t="s">
        <v>321</v>
      </c>
      <c r="AM62" s="223" t="s">
        <v>820</v>
      </c>
      <c r="AN62" s="223" t="s">
        <v>1014</v>
      </c>
      <c r="AO62" s="223" t="s">
        <v>821</v>
      </c>
      <c r="AP62" s="223">
        <v>3</v>
      </c>
      <c r="AQ62" s="223" t="s">
        <v>530</v>
      </c>
      <c r="AR62" s="223" t="s">
        <v>996</v>
      </c>
      <c r="AS62" s="223" t="s">
        <v>823</v>
      </c>
      <c r="AT62" s="223" t="s">
        <v>530</v>
      </c>
      <c r="AU62" s="223" t="s">
        <v>996</v>
      </c>
      <c r="AV62" s="223" t="s">
        <v>823</v>
      </c>
      <c r="AW62" s="223" t="s">
        <v>827</v>
      </c>
      <c r="AX62" s="223">
        <v>3</v>
      </c>
      <c r="AY62" s="223" t="s">
        <v>231</v>
      </c>
      <c r="AZ62" s="223" t="s">
        <v>826</v>
      </c>
      <c r="BA62" s="223" t="s">
        <v>829</v>
      </c>
      <c r="BB62" s="223" t="s">
        <v>231</v>
      </c>
      <c r="BC62" s="223" t="s">
        <v>826</v>
      </c>
      <c r="BD62" s="223" t="s">
        <v>902</v>
      </c>
      <c r="BE62" s="223" t="s">
        <v>832</v>
      </c>
      <c r="BF62" s="223">
        <v>3</v>
      </c>
      <c r="BG62" s="223" t="s">
        <v>186</v>
      </c>
      <c r="BH62" s="223" t="s">
        <v>235</v>
      </c>
      <c r="BI62" s="223" t="s">
        <v>1015</v>
      </c>
      <c r="BJ62" s="223" t="s">
        <v>186</v>
      </c>
      <c r="BK62" s="223" t="s">
        <v>235</v>
      </c>
      <c r="BL62" s="223" t="s">
        <v>1016</v>
      </c>
      <c r="BM62" s="223" t="s">
        <v>198</v>
      </c>
      <c r="BN62" s="223">
        <v>3</v>
      </c>
      <c r="BO62" s="223" t="s">
        <v>199</v>
      </c>
      <c r="BP62" s="223" t="s">
        <v>1017</v>
      </c>
      <c r="BQ62" s="223" t="s">
        <v>504</v>
      </c>
      <c r="BR62" s="223" t="s">
        <v>199</v>
      </c>
      <c r="BS62" s="223" t="s">
        <v>202</v>
      </c>
      <c r="BT62" s="223" t="s">
        <v>1017</v>
      </c>
    </row>
    <row r="63" spans="1:72" ht="54.95" customHeight="1" x14ac:dyDescent="0.25">
      <c r="A63" s="249">
        <v>11</v>
      </c>
      <c r="B63" s="191" t="s">
        <v>798</v>
      </c>
      <c r="C63" s="191" t="s">
        <v>570</v>
      </c>
      <c r="D63" s="191" t="s">
        <v>1018</v>
      </c>
      <c r="E63" s="191" t="s">
        <v>1019</v>
      </c>
      <c r="F63" s="191" t="s">
        <v>1020</v>
      </c>
      <c r="G63" s="191" t="s">
        <v>1021</v>
      </c>
      <c r="H63" s="191" t="s">
        <v>1022</v>
      </c>
      <c r="I63" s="191" t="s">
        <v>1023</v>
      </c>
      <c r="J63" s="191" t="s">
        <v>1024</v>
      </c>
      <c r="K63" s="191" t="s">
        <v>1025</v>
      </c>
      <c r="L63" s="191" t="s">
        <v>805</v>
      </c>
      <c r="M63" s="191" t="s">
        <v>1026</v>
      </c>
      <c r="N63" s="191" t="s">
        <v>807</v>
      </c>
      <c r="O63" s="249">
        <v>20</v>
      </c>
      <c r="P63" s="191" t="s">
        <v>259</v>
      </c>
      <c r="Q63" s="191" t="s">
        <v>1027</v>
      </c>
      <c r="R63" s="191" t="s">
        <v>1028</v>
      </c>
      <c r="S63" s="191" t="s">
        <v>1029</v>
      </c>
      <c r="T63" s="191" t="s">
        <v>1030</v>
      </c>
      <c r="U63" s="191" t="s">
        <v>1031</v>
      </c>
      <c r="V63" s="191" t="s">
        <v>1032</v>
      </c>
      <c r="W63" s="191" t="s">
        <v>1033</v>
      </c>
      <c r="X63" s="191" t="s">
        <v>1034</v>
      </c>
      <c r="Y63" s="223" t="s">
        <v>814</v>
      </c>
      <c r="Z63" s="223">
        <v>4</v>
      </c>
      <c r="AA63" s="223" t="s">
        <v>410</v>
      </c>
      <c r="AB63" s="223" t="s">
        <v>786</v>
      </c>
      <c r="AC63" s="223" t="s">
        <v>319</v>
      </c>
      <c r="AD63" s="223" t="s">
        <v>786</v>
      </c>
      <c r="AE63" s="223" t="s">
        <v>855</v>
      </c>
      <c r="AF63" s="223" t="s">
        <v>653</v>
      </c>
      <c r="AG63" s="223" t="s">
        <v>818</v>
      </c>
      <c r="AH63" s="223">
        <v>4</v>
      </c>
      <c r="AI63" s="223" t="s">
        <v>321</v>
      </c>
      <c r="AJ63" s="223" t="s">
        <v>310</v>
      </c>
      <c r="AK63" s="223" t="s">
        <v>556</v>
      </c>
      <c r="AL63" s="223" t="s">
        <v>556</v>
      </c>
      <c r="AM63" s="223" t="s">
        <v>353</v>
      </c>
      <c r="AN63" s="223" t="s">
        <v>312</v>
      </c>
      <c r="AO63" s="223" t="s">
        <v>821</v>
      </c>
      <c r="AP63" s="223">
        <v>3</v>
      </c>
      <c r="AQ63" s="223" t="s">
        <v>530</v>
      </c>
      <c r="AR63" s="223" t="s">
        <v>1035</v>
      </c>
      <c r="AS63" s="223" t="s">
        <v>1036</v>
      </c>
      <c r="AT63" s="223" t="s">
        <v>530</v>
      </c>
      <c r="AU63" s="223" t="s">
        <v>272</v>
      </c>
      <c r="AV63" s="223" t="s">
        <v>1036</v>
      </c>
      <c r="AW63" s="223" t="s">
        <v>827</v>
      </c>
      <c r="AX63" s="223">
        <v>3</v>
      </c>
      <c r="AY63" s="223" t="s">
        <v>179</v>
      </c>
      <c r="AZ63" s="223" t="s">
        <v>412</v>
      </c>
      <c r="BA63" s="223" t="s">
        <v>648</v>
      </c>
      <c r="BB63" s="223" t="s">
        <v>179</v>
      </c>
      <c r="BC63" s="223" t="s">
        <v>831</v>
      </c>
      <c r="BD63" s="223" t="s">
        <v>1037</v>
      </c>
      <c r="BE63" s="223" t="s">
        <v>832</v>
      </c>
      <c r="BF63" s="223">
        <v>3</v>
      </c>
      <c r="BG63" s="223" t="s">
        <v>186</v>
      </c>
      <c r="BH63" s="223" t="s">
        <v>185</v>
      </c>
      <c r="BI63" s="223" t="s">
        <v>761</v>
      </c>
      <c r="BJ63" s="223" t="s">
        <v>186</v>
      </c>
      <c r="BK63" s="223" t="s">
        <v>185</v>
      </c>
      <c r="BL63" s="223" t="s">
        <v>235</v>
      </c>
      <c r="BM63" s="223" t="s">
        <v>198</v>
      </c>
      <c r="BN63" s="223">
        <v>3</v>
      </c>
      <c r="BO63" s="223" t="s">
        <v>199</v>
      </c>
      <c r="BP63" s="223" t="s">
        <v>1038</v>
      </c>
      <c r="BQ63" s="223" t="s">
        <v>311</v>
      </c>
      <c r="BR63" s="223" t="s">
        <v>199</v>
      </c>
      <c r="BS63" s="223" t="s">
        <v>202</v>
      </c>
      <c r="BT63" s="223" t="s">
        <v>1038</v>
      </c>
    </row>
    <row r="64" spans="1:72" ht="54.95" customHeight="1" x14ac:dyDescent="0.25">
      <c r="A64" s="249">
        <v>12</v>
      </c>
      <c r="B64" s="191" t="s">
        <v>836</v>
      </c>
      <c r="C64" s="191" t="s">
        <v>205</v>
      </c>
      <c r="D64" s="191" t="s">
        <v>1039</v>
      </c>
      <c r="E64" s="191" t="s">
        <v>1040</v>
      </c>
      <c r="F64" s="191" t="s">
        <v>1041</v>
      </c>
      <c r="G64" s="191" t="s">
        <v>1042</v>
      </c>
      <c r="H64" s="191" t="s">
        <v>1043</v>
      </c>
      <c r="I64" s="191" t="s">
        <v>1044</v>
      </c>
      <c r="J64" s="191" t="s">
        <v>1045</v>
      </c>
      <c r="K64" s="191" t="s">
        <v>1046</v>
      </c>
      <c r="L64" s="191" t="s">
        <v>805</v>
      </c>
      <c r="M64" s="191" t="s">
        <v>1026</v>
      </c>
      <c r="N64" s="191" t="s">
        <v>807</v>
      </c>
      <c r="O64" s="249">
        <v>20</v>
      </c>
      <c r="P64" s="191" t="s">
        <v>259</v>
      </c>
      <c r="Q64" s="191" t="s">
        <v>1047</v>
      </c>
      <c r="R64" s="191" t="s">
        <v>1048</v>
      </c>
      <c r="S64" s="191" t="s">
        <v>1049</v>
      </c>
      <c r="T64" s="191" t="s">
        <v>1050</v>
      </c>
      <c r="U64" s="191" t="s">
        <v>1051</v>
      </c>
      <c r="V64" s="191" t="s">
        <v>1052</v>
      </c>
      <c r="W64" s="191" t="s">
        <v>1053</v>
      </c>
      <c r="X64" s="191" t="s">
        <v>1054</v>
      </c>
      <c r="Y64" s="223" t="s">
        <v>814</v>
      </c>
      <c r="Z64" s="223">
        <v>4</v>
      </c>
      <c r="AA64" s="223" t="s">
        <v>410</v>
      </c>
      <c r="AB64" s="223" t="s">
        <v>786</v>
      </c>
      <c r="AC64" s="223" t="s">
        <v>319</v>
      </c>
      <c r="AD64" s="223" t="s">
        <v>786</v>
      </c>
      <c r="AE64" s="223" t="s">
        <v>855</v>
      </c>
      <c r="AF64" s="223" t="s">
        <v>653</v>
      </c>
      <c r="AG64" s="223" t="s">
        <v>818</v>
      </c>
      <c r="AH64" s="223">
        <v>4</v>
      </c>
      <c r="AI64" s="223" t="s">
        <v>321</v>
      </c>
      <c r="AJ64" s="223" t="s">
        <v>310</v>
      </c>
      <c r="AK64" s="223" t="s">
        <v>556</v>
      </c>
      <c r="AL64" s="223" t="s">
        <v>556</v>
      </c>
      <c r="AM64" s="223" t="s">
        <v>353</v>
      </c>
      <c r="AN64" s="223" t="s">
        <v>312</v>
      </c>
      <c r="AO64" s="223" t="s">
        <v>821</v>
      </c>
      <c r="AP64" s="223">
        <v>3</v>
      </c>
      <c r="AQ64" s="223" t="s">
        <v>530</v>
      </c>
      <c r="AR64" s="223" t="s">
        <v>1035</v>
      </c>
      <c r="AS64" s="223" t="s">
        <v>1036</v>
      </c>
      <c r="AT64" s="223" t="s">
        <v>530</v>
      </c>
      <c r="AU64" s="223" t="s">
        <v>272</v>
      </c>
      <c r="AV64" s="223" t="s">
        <v>1036</v>
      </c>
      <c r="AW64" s="223" t="s">
        <v>827</v>
      </c>
      <c r="AX64" s="223">
        <v>3</v>
      </c>
      <c r="AY64" s="223" t="s">
        <v>179</v>
      </c>
      <c r="AZ64" s="223" t="s">
        <v>412</v>
      </c>
      <c r="BA64" s="223" t="s">
        <v>648</v>
      </c>
      <c r="BB64" s="223" t="s">
        <v>179</v>
      </c>
      <c r="BC64" s="223" t="s">
        <v>831</v>
      </c>
      <c r="BD64" s="223" t="s">
        <v>1037</v>
      </c>
      <c r="BE64" s="223" t="s">
        <v>832</v>
      </c>
      <c r="BF64" s="223">
        <v>3</v>
      </c>
      <c r="BG64" s="223" t="s">
        <v>186</v>
      </c>
      <c r="BH64" s="223" t="s">
        <v>185</v>
      </c>
      <c r="BI64" s="223" t="s">
        <v>761</v>
      </c>
      <c r="BJ64" s="223" t="s">
        <v>186</v>
      </c>
      <c r="BK64" s="223" t="s">
        <v>185</v>
      </c>
      <c r="BL64" s="223" t="s">
        <v>235</v>
      </c>
      <c r="BM64" s="223" t="s">
        <v>198</v>
      </c>
      <c r="BN64" s="223">
        <v>3</v>
      </c>
      <c r="BO64" s="223" t="s">
        <v>199</v>
      </c>
      <c r="BP64" s="223" t="s">
        <v>1038</v>
      </c>
      <c r="BQ64" s="223" t="s">
        <v>311</v>
      </c>
      <c r="BR64" s="223" t="s">
        <v>199</v>
      </c>
      <c r="BS64" s="223" t="s">
        <v>202</v>
      </c>
      <c r="BT64" s="223" t="s">
        <v>1038</v>
      </c>
    </row>
    <row r="65" spans="1:72" ht="54.95" customHeight="1" x14ac:dyDescent="0.25">
      <c r="A65" s="249">
        <v>13</v>
      </c>
      <c r="B65" s="191" t="s">
        <v>324</v>
      </c>
      <c r="C65" s="191" t="s">
        <v>154</v>
      </c>
      <c r="D65" s="191" t="s">
        <v>1055</v>
      </c>
      <c r="E65" s="191" t="s">
        <v>1056</v>
      </c>
      <c r="F65" s="191" t="s">
        <v>1057</v>
      </c>
      <c r="G65" s="191" t="s">
        <v>1058</v>
      </c>
      <c r="H65" s="191" t="s">
        <v>1059</v>
      </c>
      <c r="I65" s="191" t="s">
        <v>1060</v>
      </c>
      <c r="J65" s="191" t="s">
        <v>1061</v>
      </c>
      <c r="K65" s="191" t="s">
        <v>1062</v>
      </c>
      <c r="L65" s="191" t="s">
        <v>805</v>
      </c>
      <c r="M65" s="191" t="s">
        <v>1026</v>
      </c>
      <c r="N65" s="191" t="s">
        <v>807</v>
      </c>
      <c r="O65" s="249">
        <v>20</v>
      </c>
      <c r="P65" s="191" t="s">
        <v>164</v>
      </c>
      <c r="Q65" s="191" t="s">
        <v>1063</v>
      </c>
      <c r="R65" s="191" t="s">
        <v>1064</v>
      </c>
      <c r="S65" s="191" t="s">
        <v>1065</v>
      </c>
      <c r="T65" s="191" t="s">
        <v>1066</v>
      </c>
      <c r="U65" s="191" t="s">
        <v>1067</v>
      </c>
      <c r="V65" s="191" t="s">
        <v>1068</v>
      </c>
      <c r="W65" s="191" t="s">
        <v>1069</v>
      </c>
      <c r="X65" s="191" t="s">
        <v>1070</v>
      </c>
      <c r="Y65" s="223" t="s">
        <v>814</v>
      </c>
      <c r="Z65" s="223">
        <v>4</v>
      </c>
      <c r="AA65" s="223" t="s">
        <v>410</v>
      </c>
      <c r="AB65" s="223" t="s">
        <v>786</v>
      </c>
      <c r="AC65" s="223" t="s">
        <v>319</v>
      </c>
      <c r="AD65" s="223" t="s">
        <v>786</v>
      </c>
      <c r="AE65" s="223" t="s">
        <v>855</v>
      </c>
      <c r="AF65" s="223" t="s">
        <v>653</v>
      </c>
      <c r="AG65" s="223" t="s">
        <v>818</v>
      </c>
      <c r="AH65" s="223">
        <v>4</v>
      </c>
      <c r="AI65" s="223" t="s">
        <v>321</v>
      </c>
      <c r="AJ65" s="223" t="s">
        <v>310</v>
      </c>
      <c r="AK65" s="223" t="s">
        <v>556</v>
      </c>
      <c r="AL65" s="223" t="s">
        <v>556</v>
      </c>
      <c r="AM65" s="223" t="s">
        <v>353</v>
      </c>
      <c r="AN65" s="223" t="s">
        <v>312</v>
      </c>
      <c r="AO65" s="223" t="s">
        <v>821</v>
      </c>
      <c r="AP65" s="223">
        <v>3</v>
      </c>
      <c r="AQ65" s="223" t="s">
        <v>530</v>
      </c>
      <c r="AR65" s="223" t="s">
        <v>1035</v>
      </c>
      <c r="AS65" s="223" t="s">
        <v>1036</v>
      </c>
      <c r="AT65" s="223" t="s">
        <v>530</v>
      </c>
      <c r="AU65" s="223" t="s">
        <v>272</v>
      </c>
      <c r="AV65" s="223" t="s">
        <v>1036</v>
      </c>
      <c r="AW65" s="223" t="s">
        <v>827</v>
      </c>
      <c r="AX65" s="223">
        <v>3</v>
      </c>
      <c r="AY65" s="223" t="s">
        <v>179</v>
      </c>
      <c r="AZ65" s="223" t="s">
        <v>412</v>
      </c>
      <c r="BA65" s="223" t="s">
        <v>648</v>
      </c>
      <c r="BB65" s="223" t="s">
        <v>179</v>
      </c>
      <c r="BC65" s="223" t="s">
        <v>831</v>
      </c>
      <c r="BD65" s="223" t="s">
        <v>1037</v>
      </c>
      <c r="BE65" s="223" t="s">
        <v>832</v>
      </c>
      <c r="BF65" s="223">
        <v>3</v>
      </c>
      <c r="BG65" s="223" t="s">
        <v>186</v>
      </c>
      <c r="BH65" s="223" t="s">
        <v>185</v>
      </c>
      <c r="BI65" s="223" t="s">
        <v>761</v>
      </c>
      <c r="BJ65" s="223" t="s">
        <v>186</v>
      </c>
      <c r="BK65" s="223" t="s">
        <v>185</v>
      </c>
      <c r="BL65" s="223" t="s">
        <v>235</v>
      </c>
      <c r="BM65" s="223" t="s">
        <v>198</v>
      </c>
      <c r="BN65" s="223">
        <v>3</v>
      </c>
      <c r="BO65" s="223" t="s">
        <v>199</v>
      </c>
      <c r="BP65" s="223" t="s">
        <v>1038</v>
      </c>
      <c r="BQ65" s="223" t="s">
        <v>311</v>
      </c>
      <c r="BR65" s="223" t="s">
        <v>199</v>
      </c>
      <c r="BS65" s="223" t="s">
        <v>202</v>
      </c>
      <c r="BT65" s="223" t="s">
        <v>1038</v>
      </c>
    </row>
    <row r="66" spans="1:72" ht="54.95" customHeight="1" x14ac:dyDescent="0.25">
      <c r="A66" s="249">
        <v>14</v>
      </c>
      <c r="B66" s="191" t="s">
        <v>506</v>
      </c>
      <c r="C66" s="191" t="s">
        <v>247</v>
      </c>
      <c r="D66" s="191" t="s">
        <v>692</v>
      </c>
      <c r="E66" s="191" t="s">
        <v>1071</v>
      </c>
      <c r="F66" s="191" t="s">
        <v>1072</v>
      </c>
      <c r="G66" s="191" t="s">
        <v>1073</v>
      </c>
      <c r="H66" s="191" t="s">
        <v>1074</v>
      </c>
      <c r="I66" s="191" t="s">
        <v>1075</v>
      </c>
      <c r="J66" s="191" t="s">
        <v>1076</v>
      </c>
      <c r="K66" s="191" t="s">
        <v>1077</v>
      </c>
      <c r="L66" s="191" t="s">
        <v>805</v>
      </c>
      <c r="M66" s="191" t="s">
        <v>1026</v>
      </c>
      <c r="N66" s="191" t="s">
        <v>807</v>
      </c>
      <c r="O66" s="249">
        <v>20</v>
      </c>
      <c r="P66" s="191" t="s">
        <v>164</v>
      </c>
      <c r="Q66" s="191" t="s">
        <v>1078</v>
      </c>
      <c r="R66" s="191" t="s">
        <v>1079</v>
      </c>
      <c r="S66" s="191" t="s">
        <v>704</v>
      </c>
      <c r="T66" s="191" t="s">
        <v>705</v>
      </c>
      <c r="U66" s="191" t="s">
        <v>521</v>
      </c>
      <c r="V66" s="191" t="s">
        <v>1080</v>
      </c>
      <c r="W66" s="191" t="s">
        <v>1081</v>
      </c>
      <c r="X66" s="191" t="s">
        <v>708</v>
      </c>
      <c r="Y66" s="223" t="s">
        <v>814</v>
      </c>
      <c r="Z66" s="223">
        <v>4</v>
      </c>
      <c r="AA66" s="223" t="s">
        <v>410</v>
      </c>
      <c r="AB66" s="223" t="s">
        <v>786</v>
      </c>
      <c r="AC66" s="223" t="s">
        <v>319</v>
      </c>
      <c r="AD66" s="223" t="s">
        <v>786</v>
      </c>
      <c r="AE66" s="223" t="s">
        <v>855</v>
      </c>
      <c r="AF66" s="223" t="s">
        <v>653</v>
      </c>
      <c r="AG66" s="223" t="s">
        <v>818</v>
      </c>
      <c r="AH66" s="223">
        <v>4</v>
      </c>
      <c r="AI66" s="223" t="s">
        <v>321</v>
      </c>
      <c r="AJ66" s="223" t="s">
        <v>310</v>
      </c>
      <c r="AK66" s="223" t="s">
        <v>556</v>
      </c>
      <c r="AL66" s="223" t="s">
        <v>556</v>
      </c>
      <c r="AM66" s="223" t="s">
        <v>353</v>
      </c>
      <c r="AN66" s="223" t="s">
        <v>312</v>
      </c>
      <c r="AO66" s="223" t="s">
        <v>821</v>
      </c>
      <c r="AP66" s="223">
        <v>3</v>
      </c>
      <c r="AQ66" s="223" t="s">
        <v>530</v>
      </c>
      <c r="AR66" s="223" t="s">
        <v>1035</v>
      </c>
      <c r="AS66" s="223" t="s">
        <v>1036</v>
      </c>
      <c r="AT66" s="223" t="s">
        <v>530</v>
      </c>
      <c r="AU66" s="223" t="s">
        <v>272</v>
      </c>
      <c r="AV66" s="223" t="s">
        <v>1036</v>
      </c>
      <c r="AW66" s="223" t="s">
        <v>827</v>
      </c>
      <c r="AX66" s="223">
        <v>3</v>
      </c>
      <c r="AY66" s="223" t="s">
        <v>179</v>
      </c>
      <c r="AZ66" s="223" t="s">
        <v>412</v>
      </c>
      <c r="BA66" s="223" t="s">
        <v>648</v>
      </c>
      <c r="BB66" s="223" t="s">
        <v>179</v>
      </c>
      <c r="BC66" s="223" t="s">
        <v>831</v>
      </c>
      <c r="BD66" s="223" t="s">
        <v>1037</v>
      </c>
      <c r="BE66" s="223" t="s">
        <v>832</v>
      </c>
      <c r="BF66" s="223">
        <v>3</v>
      </c>
      <c r="BG66" s="223" t="s">
        <v>186</v>
      </c>
      <c r="BH66" s="223" t="s">
        <v>185</v>
      </c>
      <c r="BI66" s="223" t="s">
        <v>761</v>
      </c>
      <c r="BJ66" s="223" t="s">
        <v>186</v>
      </c>
      <c r="BK66" s="223" t="s">
        <v>185</v>
      </c>
      <c r="BL66" s="223" t="s">
        <v>235</v>
      </c>
      <c r="BM66" s="223" t="s">
        <v>198</v>
      </c>
      <c r="BN66" s="223">
        <v>3</v>
      </c>
      <c r="BO66" s="223" t="s">
        <v>199</v>
      </c>
      <c r="BP66" s="223" t="s">
        <v>1038</v>
      </c>
      <c r="BQ66" s="223" t="s">
        <v>311</v>
      </c>
      <c r="BR66" s="223" t="s">
        <v>199</v>
      </c>
      <c r="BS66" s="223" t="s">
        <v>202</v>
      </c>
      <c r="BT66" s="223" t="s">
        <v>1038</v>
      </c>
    </row>
    <row r="67" spans="1:72" ht="54.95" customHeight="1" x14ac:dyDescent="0.25">
      <c r="A67" s="249">
        <v>15</v>
      </c>
      <c r="B67" s="191" t="s">
        <v>444</v>
      </c>
      <c r="C67" s="191" t="s">
        <v>247</v>
      </c>
      <c r="D67" s="191" t="s">
        <v>507</v>
      </c>
      <c r="E67" s="191" t="s">
        <v>1082</v>
      </c>
      <c r="F67" s="191" t="s">
        <v>1083</v>
      </c>
      <c r="G67" s="191" t="s">
        <v>1084</v>
      </c>
      <c r="H67" s="191" t="s">
        <v>1085</v>
      </c>
      <c r="I67" s="191" t="s">
        <v>1086</v>
      </c>
      <c r="J67" s="191" t="s">
        <v>1087</v>
      </c>
      <c r="K67" s="191" t="s">
        <v>1088</v>
      </c>
      <c r="L67" s="191" t="s">
        <v>805</v>
      </c>
      <c r="M67" s="191" t="s">
        <v>1026</v>
      </c>
      <c r="N67" s="191" t="s">
        <v>807</v>
      </c>
      <c r="O67" s="249">
        <v>20</v>
      </c>
      <c r="P67" s="191" t="s">
        <v>164</v>
      </c>
      <c r="Q67" s="191" t="s">
        <v>1089</v>
      </c>
      <c r="R67" s="191" t="s">
        <v>518</v>
      </c>
      <c r="S67" s="191" t="s">
        <v>1090</v>
      </c>
      <c r="T67" s="191" t="s">
        <v>705</v>
      </c>
      <c r="U67" s="191" t="s">
        <v>521</v>
      </c>
      <c r="V67" s="191" t="s">
        <v>1091</v>
      </c>
      <c r="W67" s="191" t="s">
        <v>1092</v>
      </c>
      <c r="X67" s="191" t="s">
        <v>1093</v>
      </c>
      <c r="Y67" s="223" t="s">
        <v>814</v>
      </c>
      <c r="Z67" s="223">
        <v>4</v>
      </c>
      <c r="AA67" s="223" t="s">
        <v>410</v>
      </c>
      <c r="AB67" s="223" t="s">
        <v>786</v>
      </c>
      <c r="AC67" s="223" t="s">
        <v>319</v>
      </c>
      <c r="AD67" s="223" t="s">
        <v>786</v>
      </c>
      <c r="AE67" s="223" t="s">
        <v>855</v>
      </c>
      <c r="AF67" s="223" t="s">
        <v>653</v>
      </c>
      <c r="AG67" s="223" t="s">
        <v>818</v>
      </c>
      <c r="AH67" s="223">
        <v>4</v>
      </c>
      <c r="AI67" s="223" t="s">
        <v>321</v>
      </c>
      <c r="AJ67" s="223" t="s">
        <v>310</v>
      </c>
      <c r="AK67" s="223" t="s">
        <v>556</v>
      </c>
      <c r="AL67" s="223" t="s">
        <v>556</v>
      </c>
      <c r="AM67" s="223" t="s">
        <v>353</v>
      </c>
      <c r="AN67" s="223" t="s">
        <v>312</v>
      </c>
      <c r="AO67" s="223" t="s">
        <v>821</v>
      </c>
      <c r="AP67" s="223">
        <v>3</v>
      </c>
      <c r="AQ67" s="223" t="s">
        <v>530</v>
      </c>
      <c r="AR67" s="223" t="s">
        <v>1035</v>
      </c>
      <c r="AS67" s="223" t="s">
        <v>1036</v>
      </c>
      <c r="AT67" s="223" t="s">
        <v>530</v>
      </c>
      <c r="AU67" s="223" t="s">
        <v>272</v>
      </c>
      <c r="AV67" s="223" t="s">
        <v>1036</v>
      </c>
      <c r="AW67" s="223" t="s">
        <v>827</v>
      </c>
      <c r="AX67" s="223">
        <v>3</v>
      </c>
      <c r="AY67" s="223" t="s">
        <v>179</v>
      </c>
      <c r="AZ67" s="223" t="s">
        <v>412</v>
      </c>
      <c r="BA67" s="223" t="s">
        <v>648</v>
      </c>
      <c r="BB67" s="223" t="s">
        <v>179</v>
      </c>
      <c r="BC67" s="223" t="s">
        <v>831</v>
      </c>
      <c r="BD67" s="223" t="s">
        <v>1037</v>
      </c>
      <c r="BE67" s="223" t="s">
        <v>832</v>
      </c>
      <c r="BF67" s="223">
        <v>3</v>
      </c>
      <c r="BG67" s="223" t="s">
        <v>186</v>
      </c>
      <c r="BH67" s="223" t="s">
        <v>185</v>
      </c>
      <c r="BI67" s="223" t="s">
        <v>761</v>
      </c>
      <c r="BJ67" s="223" t="s">
        <v>186</v>
      </c>
      <c r="BK67" s="223" t="s">
        <v>185</v>
      </c>
      <c r="BL67" s="223" t="s">
        <v>235</v>
      </c>
      <c r="BM67" s="223" t="s">
        <v>198</v>
      </c>
      <c r="BN67" s="223">
        <v>3</v>
      </c>
      <c r="BO67" s="223" t="s">
        <v>199</v>
      </c>
      <c r="BP67" s="223" t="s">
        <v>1038</v>
      </c>
      <c r="BQ67" s="223" t="s">
        <v>311</v>
      </c>
      <c r="BR67" s="223" t="s">
        <v>199</v>
      </c>
      <c r="BS67" s="223" t="s">
        <v>202</v>
      </c>
      <c r="BT67" s="223" t="s">
        <v>1038</v>
      </c>
    </row>
    <row r="68" spans="1:72" ht="54.95" customHeight="1" x14ac:dyDescent="0.25">
      <c r="A68" s="249">
        <v>16</v>
      </c>
      <c r="B68" s="191" t="s">
        <v>415</v>
      </c>
      <c r="C68" s="191" t="s">
        <v>205</v>
      </c>
      <c r="D68" s="191" t="s">
        <v>1094</v>
      </c>
      <c r="E68" s="191" t="s">
        <v>1095</v>
      </c>
      <c r="F68" s="191" t="s">
        <v>1096</v>
      </c>
      <c r="G68" s="191" t="s">
        <v>1097</v>
      </c>
      <c r="H68" s="191" t="s">
        <v>1098</v>
      </c>
      <c r="I68" s="191" t="s">
        <v>1099</v>
      </c>
      <c r="J68" s="191" t="s">
        <v>1100</v>
      </c>
      <c r="K68" s="191" t="s">
        <v>1101</v>
      </c>
      <c r="L68" s="191" t="s">
        <v>805</v>
      </c>
      <c r="M68" s="191" t="s">
        <v>1026</v>
      </c>
      <c r="N68" s="191" t="s">
        <v>807</v>
      </c>
      <c r="O68" s="249">
        <v>20</v>
      </c>
      <c r="P68" s="191" t="s">
        <v>259</v>
      </c>
      <c r="Q68" s="191" t="s">
        <v>1102</v>
      </c>
      <c r="R68" s="191" t="s">
        <v>1103</v>
      </c>
      <c r="S68" s="191" t="s">
        <v>1104</v>
      </c>
      <c r="T68" s="191" t="s">
        <v>1105</v>
      </c>
      <c r="U68" s="191" t="s">
        <v>1106</v>
      </c>
      <c r="V68" s="191" t="s">
        <v>1107</v>
      </c>
      <c r="W68" s="191" t="s">
        <v>1108</v>
      </c>
      <c r="X68" s="191" t="s">
        <v>1109</v>
      </c>
      <c r="Y68" s="223" t="s">
        <v>814</v>
      </c>
      <c r="Z68" s="223">
        <v>4</v>
      </c>
      <c r="AA68" s="223" t="s">
        <v>410</v>
      </c>
      <c r="AB68" s="223" t="s">
        <v>786</v>
      </c>
      <c r="AC68" s="223" t="s">
        <v>319</v>
      </c>
      <c r="AD68" s="223" t="s">
        <v>786</v>
      </c>
      <c r="AE68" s="223" t="s">
        <v>855</v>
      </c>
      <c r="AF68" s="223" t="s">
        <v>653</v>
      </c>
      <c r="AG68" s="223" t="s">
        <v>818</v>
      </c>
      <c r="AH68" s="223">
        <v>4</v>
      </c>
      <c r="AI68" s="223" t="s">
        <v>321</v>
      </c>
      <c r="AJ68" s="223" t="s">
        <v>310</v>
      </c>
      <c r="AK68" s="223" t="s">
        <v>556</v>
      </c>
      <c r="AL68" s="223" t="s">
        <v>556</v>
      </c>
      <c r="AM68" s="223" t="s">
        <v>353</v>
      </c>
      <c r="AN68" s="223" t="s">
        <v>312</v>
      </c>
      <c r="AO68" s="223" t="s">
        <v>821</v>
      </c>
      <c r="AP68" s="223">
        <v>3</v>
      </c>
      <c r="AQ68" s="223" t="s">
        <v>530</v>
      </c>
      <c r="AR68" s="223" t="s">
        <v>1035</v>
      </c>
      <c r="AS68" s="223" t="s">
        <v>1036</v>
      </c>
      <c r="AT68" s="223" t="s">
        <v>530</v>
      </c>
      <c r="AU68" s="223" t="s">
        <v>272</v>
      </c>
      <c r="AV68" s="223" t="s">
        <v>1036</v>
      </c>
      <c r="AW68" s="223" t="s">
        <v>827</v>
      </c>
      <c r="AX68" s="223">
        <v>3</v>
      </c>
      <c r="AY68" s="223" t="s">
        <v>179</v>
      </c>
      <c r="AZ68" s="223" t="s">
        <v>412</v>
      </c>
      <c r="BA68" s="223" t="s">
        <v>648</v>
      </c>
      <c r="BB68" s="223" t="s">
        <v>179</v>
      </c>
      <c r="BC68" s="223" t="s">
        <v>831</v>
      </c>
      <c r="BD68" s="223" t="s">
        <v>1037</v>
      </c>
      <c r="BE68" s="223" t="s">
        <v>832</v>
      </c>
      <c r="BF68" s="223">
        <v>3</v>
      </c>
      <c r="BG68" s="223" t="s">
        <v>186</v>
      </c>
      <c r="BH68" s="223" t="s">
        <v>185</v>
      </c>
      <c r="BI68" s="223" t="s">
        <v>761</v>
      </c>
      <c r="BJ68" s="223" t="s">
        <v>186</v>
      </c>
      <c r="BK68" s="223" t="s">
        <v>185</v>
      </c>
      <c r="BL68" s="223" t="s">
        <v>235</v>
      </c>
      <c r="BM68" s="223" t="s">
        <v>198</v>
      </c>
      <c r="BN68" s="223">
        <v>3</v>
      </c>
      <c r="BO68" s="223" t="s">
        <v>199</v>
      </c>
      <c r="BP68" s="223" t="s">
        <v>1038</v>
      </c>
      <c r="BQ68" s="223" t="s">
        <v>311</v>
      </c>
      <c r="BR68" s="223" t="s">
        <v>199</v>
      </c>
      <c r="BS68" s="223" t="s">
        <v>202</v>
      </c>
      <c r="BT68" s="223" t="s">
        <v>1038</v>
      </c>
    </row>
    <row r="69" spans="1:72" ht="54.95" customHeight="1" x14ac:dyDescent="0.25">
      <c r="A69" s="249">
        <v>17</v>
      </c>
      <c r="B69" s="191" t="s">
        <v>739</v>
      </c>
      <c r="C69" s="191" t="s">
        <v>570</v>
      </c>
      <c r="D69" s="191" t="s">
        <v>1110</v>
      </c>
      <c r="E69" s="191" t="s">
        <v>1111</v>
      </c>
      <c r="F69" s="191" t="s">
        <v>1112</v>
      </c>
      <c r="G69" s="191" t="s">
        <v>1113</v>
      </c>
      <c r="H69" s="191" t="s">
        <v>1114</v>
      </c>
      <c r="I69" s="191" t="s">
        <v>1115</v>
      </c>
      <c r="J69" s="191" t="s">
        <v>1116</v>
      </c>
      <c r="K69" s="191" t="s">
        <v>1117</v>
      </c>
      <c r="L69" s="191" t="s">
        <v>805</v>
      </c>
      <c r="M69" s="191" t="s">
        <v>1026</v>
      </c>
      <c r="N69" s="191" t="s">
        <v>807</v>
      </c>
      <c r="O69" s="249">
        <v>20</v>
      </c>
      <c r="P69" s="191" t="s">
        <v>259</v>
      </c>
      <c r="Q69" s="191" t="s">
        <v>1118</v>
      </c>
      <c r="R69" s="191" t="s">
        <v>1119</v>
      </c>
      <c r="S69" s="191" t="s">
        <v>1120</v>
      </c>
      <c r="T69" s="191" t="s">
        <v>1121</v>
      </c>
      <c r="U69" s="191" t="s">
        <v>1122</v>
      </c>
      <c r="V69" s="191" t="s">
        <v>1123</v>
      </c>
      <c r="W69" s="191" t="s">
        <v>1124</v>
      </c>
      <c r="X69" s="191" t="s">
        <v>1125</v>
      </c>
      <c r="Y69" s="223" t="s">
        <v>814</v>
      </c>
      <c r="Z69" s="223">
        <v>4</v>
      </c>
      <c r="AA69" s="223" t="s">
        <v>410</v>
      </c>
      <c r="AB69" s="223" t="s">
        <v>786</v>
      </c>
      <c r="AC69" s="223" t="s">
        <v>319</v>
      </c>
      <c r="AD69" s="223" t="s">
        <v>786</v>
      </c>
      <c r="AE69" s="223" t="s">
        <v>855</v>
      </c>
      <c r="AF69" s="223" t="s">
        <v>653</v>
      </c>
      <c r="AG69" s="223" t="s">
        <v>818</v>
      </c>
      <c r="AH69" s="223">
        <v>4</v>
      </c>
      <c r="AI69" s="223" t="s">
        <v>321</v>
      </c>
      <c r="AJ69" s="223" t="s">
        <v>310</v>
      </c>
      <c r="AK69" s="223" t="s">
        <v>556</v>
      </c>
      <c r="AL69" s="223" t="s">
        <v>556</v>
      </c>
      <c r="AM69" s="223" t="s">
        <v>353</v>
      </c>
      <c r="AN69" s="223" t="s">
        <v>312</v>
      </c>
      <c r="AO69" s="223" t="s">
        <v>821</v>
      </c>
      <c r="AP69" s="223">
        <v>3</v>
      </c>
      <c r="AQ69" s="223" t="s">
        <v>530</v>
      </c>
      <c r="AR69" s="223" t="s">
        <v>1035</v>
      </c>
      <c r="AS69" s="223" t="s">
        <v>1036</v>
      </c>
      <c r="AT69" s="223" t="s">
        <v>530</v>
      </c>
      <c r="AU69" s="223" t="s">
        <v>272</v>
      </c>
      <c r="AV69" s="223" t="s">
        <v>1036</v>
      </c>
      <c r="AW69" s="223" t="s">
        <v>827</v>
      </c>
      <c r="AX69" s="223">
        <v>3</v>
      </c>
      <c r="AY69" s="223" t="s">
        <v>179</v>
      </c>
      <c r="AZ69" s="223" t="s">
        <v>412</v>
      </c>
      <c r="BA69" s="223" t="s">
        <v>648</v>
      </c>
      <c r="BB69" s="223" t="s">
        <v>179</v>
      </c>
      <c r="BC69" s="223" t="s">
        <v>831</v>
      </c>
      <c r="BD69" s="223" t="s">
        <v>1037</v>
      </c>
      <c r="BE69" s="223" t="s">
        <v>832</v>
      </c>
      <c r="BF69" s="223">
        <v>3</v>
      </c>
      <c r="BG69" s="223" t="s">
        <v>186</v>
      </c>
      <c r="BH69" s="223" t="s">
        <v>185</v>
      </c>
      <c r="BI69" s="223" t="s">
        <v>761</v>
      </c>
      <c r="BJ69" s="223" t="s">
        <v>186</v>
      </c>
      <c r="BK69" s="223" t="s">
        <v>185</v>
      </c>
      <c r="BL69" s="223" t="s">
        <v>235</v>
      </c>
      <c r="BM69" s="223" t="s">
        <v>198</v>
      </c>
      <c r="BN69" s="223">
        <v>3</v>
      </c>
      <c r="BO69" s="223" t="s">
        <v>199</v>
      </c>
      <c r="BP69" s="223" t="s">
        <v>1038</v>
      </c>
      <c r="BQ69" s="223" t="s">
        <v>311</v>
      </c>
      <c r="BR69" s="223" t="s">
        <v>199</v>
      </c>
      <c r="BS69" s="223" t="s">
        <v>202</v>
      </c>
      <c r="BT69" s="223" t="s">
        <v>1038</v>
      </c>
    </row>
    <row r="70" spans="1:72" ht="54.95" customHeight="1" x14ac:dyDescent="0.25">
      <c r="A70" s="249">
        <v>18</v>
      </c>
      <c r="B70" s="191" t="s">
        <v>385</v>
      </c>
      <c r="C70" s="191" t="s">
        <v>325</v>
      </c>
      <c r="D70" s="191" t="s">
        <v>1126</v>
      </c>
      <c r="E70" s="191" t="s">
        <v>1127</v>
      </c>
      <c r="F70" s="191" t="s">
        <v>1128</v>
      </c>
      <c r="G70" s="191" t="s">
        <v>1129</v>
      </c>
      <c r="H70" s="191" t="s">
        <v>1130</v>
      </c>
      <c r="I70" s="191" t="s">
        <v>1131</v>
      </c>
      <c r="J70" s="191" t="s">
        <v>1132</v>
      </c>
      <c r="K70" s="191" t="s">
        <v>1133</v>
      </c>
      <c r="L70" s="191" t="s">
        <v>805</v>
      </c>
      <c r="M70" s="191" t="s">
        <v>1026</v>
      </c>
      <c r="N70" s="191" t="s">
        <v>807</v>
      </c>
      <c r="O70" s="249">
        <v>20</v>
      </c>
      <c r="P70" s="191" t="s">
        <v>164</v>
      </c>
      <c r="Q70" s="191" t="s">
        <v>1134</v>
      </c>
      <c r="R70" s="191" t="s">
        <v>1135</v>
      </c>
      <c r="S70" s="191" t="s">
        <v>1136</v>
      </c>
      <c r="T70" s="191" t="s">
        <v>913</v>
      </c>
      <c r="U70" s="191" t="s">
        <v>1137</v>
      </c>
      <c r="V70" s="191" t="s">
        <v>1138</v>
      </c>
      <c r="W70" s="191" t="s">
        <v>1139</v>
      </c>
      <c r="X70" s="191" t="s">
        <v>1140</v>
      </c>
      <c r="Y70" s="223" t="s">
        <v>814</v>
      </c>
      <c r="Z70" s="223">
        <v>4</v>
      </c>
      <c r="AA70" s="223" t="s">
        <v>410</v>
      </c>
      <c r="AB70" s="223" t="s">
        <v>786</v>
      </c>
      <c r="AC70" s="223" t="s">
        <v>319</v>
      </c>
      <c r="AD70" s="223" t="s">
        <v>786</v>
      </c>
      <c r="AE70" s="223" t="s">
        <v>855</v>
      </c>
      <c r="AF70" s="223" t="s">
        <v>653</v>
      </c>
      <c r="AG70" s="223" t="s">
        <v>818</v>
      </c>
      <c r="AH70" s="223">
        <v>4</v>
      </c>
      <c r="AI70" s="223" t="s">
        <v>321</v>
      </c>
      <c r="AJ70" s="223" t="s">
        <v>310</v>
      </c>
      <c r="AK70" s="223" t="s">
        <v>556</v>
      </c>
      <c r="AL70" s="223" t="s">
        <v>556</v>
      </c>
      <c r="AM70" s="223" t="s">
        <v>353</v>
      </c>
      <c r="AN70" s="223" t="s">
        <v>312</v>
      </c>
      <c r="AO70" s="223" t="s">
        <v>821</v>
      </c>
      <c r="AP70" s="223">
        <v>3</v>
      </c>
      <c r="AQ70" s="223" t="s">
        <v>530</v>
      </c>
      <c r="AR70" s="223" t="s">
        <v>1035</v>
      </c>
      <c r="AS70" s="223" t="s">
        <v>1036</v>
      </c>
      <c r="AT70" s="223" t="s">
        <v>530</v>
      </c>
      <c r="AU70" s="223" t="s">
        <v>272</v>
      </c>
      <c r="AV70" s="223" t="s">
        <v>1036</v>
      </c>
      <c r="AW70" s="223" t="s">
        <v>827</v>
      </c>
      <c r="AX70" s="223">
        <v>3</v>
      </c>
      <c r="AY70" s="223" t="s">
        <v>179</v>
      </c>
      <c r="AZ70" s="223" t="s">
        <v>412</v>
      </c>
      <c r="BA70" s="223" t="s">
        <v>648</v>
      </c>
      <c r="BB70" s="223" t="s">
        <v>179</v>
      </c>
      <c r="BC70" s="223" t="s">
        <v>831</v>
      </c>
      <c r="BD70" s="223" t="s">
        <v>1037</v>
      </c>
      <c r="BE70" s="223" t="s">
        <v>832</v>
      </c>
      <c r="BF70" s="223">
        <v>3</v>
      </c>
      <c r="BG70" s="223" t="s">
        <v>186</v>
      </c>
      <c r="BH70" s="223" t="s">
        <v>185</v>
      </c>
      <c r="BI70" s="223" t="s">
        <v>761</v>
      </c>
      <c r="BJ70" s="223" t="s">
        <v>186</v>
      </c>
      <c r="BK70" s="223" t="s">
        <v>185</v>
      </c>
      <c r="BL70" s="223" t="s">
        <v>235</v>
      </c>
      <c r="BM70" s="223" t="s">
        <v>198</v>
      </c>
      <c r="BN70" s="223">
        <v>3</v>
      </c>
      <c r="BO70" s="223" t="s">
        <v>199</v>
      </c>
      <c r="BP70" s="223" t="s">
        <v>1038</v>
      </c>
      <c r="BQ70" s="223" t="s">
        <v>311</v>
      </c>
      <c r="BR70" s="223" t="s">
        <v>199</v>
      </c>
      <c r="BS70" s="223" t="s">
        <v>202</v>
      </c>
      <c r="BT70" s="223" t="s">
        <v>1038</v>
      </c>
    </row>
    <row r="71" spans="1:72" ht="54.95" customHeight="1" x14ac:dyDescent="0.25">
      <c r="A71" s="249">
        <v>19</v>
      </c>
      <c r="B71" s="191" t="s">
        <v>978</v>
      </c>
      <c r="C71" s="191" t="s">
        <v>247</v>
      </c>
      <c r="D71" s="191" t="s">
        <v>1141</v>
      </c>
      <c r="E71" s="191" t="s">
        <v>1142</v>
      </c>
      <c r="F71" s="191" t="s">
        <v>1143</v>
      </c>
      <c r="G71" s="191" t="s">
        <v>631</v>
      </c>
      <c r="H71" s="191" t="s">
        <v>1144</v>
      </c>
      <c r="I71" s="191" t="s">
        <v>1145</v>
      </c>
      <c r="J71" s="191" t="s">
        <v>1146</v>
      </c>
      <c r="K71" s="191" t="s">
        <v>1147</v>
      </c>
      <c r="L71" s="191" t="s">
        <v>805</v>
      </c>
      <c r="M71" s="191" t="s">
        <v>1026</v>
      </c>
      <c r="N71" s="191" t="s">
        <v>807</v>
      </c>
      <c r="O71" s="249">
        <v>20</v>
      </c>
      <c r="P71" s="191" t="s">
        <v>484</v>
      </c>
      <c r="Q71" s="191" t="s">
        <v>627</v>
      </c>
      <c r="R71" s="191" t="s">
        <v>639</v>
      </c>
      <c r="S71" s="191" t="s">
        <v>1148</v>
      </c>
      <c r="T71" s="191" t="s">
        <v>1149</v>
      </c>
      <c r="U71" s="191" t="s">
        <v>1150</v>
      </c>
      <c r="V71" s="191" t="s">
        <v>1151</v>
      </c>
      <c r="W71" s="191" t="s">
        <v>1152</v>
      </c>
      <c r="X71" s="191" t="s">
        <v>1153</v>
      </c>
      <c r="Y71" s="223" t="s">
        <v>814</v>
      </c>
      <c r="Z71" s="223">
        <v>4</v>
      </c>
      <c r="AA71" s="223" t="s">
        <v>410</v>
      </c>
      <c r="AB71" s="223" t="s">
        <v>786</v>
      </c>
      <c r="AC71" s="223" t="s">
        <v>319</v>
      </c>
      <c r="AD71" s="223" t="s">
        <v>786</v>
      </c>
      <c r="AE71" s="223" t="s">
        <v>855</v>
      </c>
      <c r="AF71" s="223" t="s">
        <v>653</v>
      </c>
      <c r="AG71" s="223" t="s">
        <v>818</v>
      </c>
      <c r="AH71" s="223">
        <v>4</v>
      </c>
      <c r="AI71" s="223" t="s">
        <v>321</v>
      </c>
      <c r="AJ71" s="223" t="s">
        <v>310</v>
      </c>
      <c r="AK71" s="223" t="s">
        <v>556</v>
      </c>
      <c r="AL71" s="223" t="s">
        <v>556</v>
      </c>
      <c r="AM71" s="223" t="s">
        <v>353</v>
      </c>
      <c r="AN71" s="223" t="s">
        <v>312</v>
      </c>
      <c r="AO71" s="223" t="s">
        <v>821</v>
      </c>
      <c r="AP71" s="223">
        <v>3</v>
      </c>
      <c r="AQ71" s="223" t="s">
        <v>530</v>
      </c>
      <c r="AR71" s="223" t="s">
        <v>1035</v>
      </c>
      <c r="AS71" s="223" t="s">
        <v>1036</v>
      </c>
      <c r="AT71" s="223" t="s">
        <v>530</v>
      </c>
      <c r="AU71" s="223" t="s">
        <v>272</v>
      </c>
      <c r="AV71" s="223" t="s">
        <v>1036</v>
      </c>
      <c r="AW71" s="223" t="s">
        <v>827</v>
      </c>
      <c r="AX71" s="223">
        <v>3</v>
      </c>
      <c r="AY71" s="223" t="s">
        <v>179</v>
      </c>
      <c r="AZ71" s="223" t="s">
        <v>412</v>
      </c>
      <c r="BA71" s="223" t="s">
        <v>648</v>
      </c>
      <c r="BB71" s="223" t="s">
        <v>179</v>
      </c>
      <c r="BC71" s="223" t="s">
        <v>831</v>
      </c>
      <c r="BD71" s="223" t="s">
        <v>1037</v>
      </c>
      <c r="BE71" s="223" t="s">
        <v>832</v>
      </c>
      <c r="BF71" s="223">
        <v>3</v>
      </c>
      <c r="BG71" s="223" t="s">
        <v>186</v>
      </c>
      <c r="BH71" s="223" t="s">
        <v>185</v>
      </c>
      <c r="BI71" s="223" t="s">
        <v>761</v>
      </c>
      <c r="BJ71" s="223" t="s">
        <v>186</v>
      </c>
      <c r="BK71" s="223" t="s">
        <v>185</v>
      </c>
      <c r="BL71" s="223" t="s">
        <v>235</v>
      </c>
      <c r="BM71" s="223" t="s">
        <v>198</v>
      </c>
      <c r="BN71" s="223">
        <v>3</v>
      </c>
      <c r="BO71" s="223" t="s">
        <v>199</v>
      </c>
      <c r="BP71" s="223" t="s">
        <v>1038</v>
      </c>
      <c r="BQ71" s="223" t="s">
        <v>311</v>
      </c>
      <c r="BR71" s="223" t="s">
        <v>199</v>
      </c>
      <c r="BS71" s="223" t="s">
        <v>202</v>
      </c>
      <c r="BT71" s="223" t="s">
        <v>1038</v>
      </c>
    </row>
    <row r="72" spans="1:72" ht="54.95" customHeight="1" x14ac:dyDescent="0.25">
      <c r="A72" s="249">
        <v>20</v>
      </c>
      <c r="B72" s="191" t="s">
        <v>472</v>
      </c>
      <c r="C72" s="191" t="s">
        <v>247</v>
      </c>
      <c r="D72" s="191" t="s">
        <v>1154</v>
      </c>
      <c r="E72" s="191" t="s">
        <v>1155</v>
      </c>
      <c r="F72" s="191" t="s">
        <v>1156</v>
      </c>
      <c r="G72" s="191" t="s">
        <v>1157</v>
      </c>
      <c r="H72" s="191" t="s">
        <v>1158</v>
      </c>
      <c r="I72" s="191" t="s">
        <v>1159</v>
      </c>
      <c r="J72" s="191" t="s">
        <v>1160</v>
      </c>
      <c r="K72" s="191" t="s">
        <v>1161</v>
      </c>
      <c r="L72" s="191" t="s">
        <v>805</v>
      </c>
      <c r="M72" s="191" t="s">
        <v>1026</v>
      </c>
      <c r="N72" s="191" t="s">
        <v>807</v>
      </c>
      <c r="O72" s="249">
        <v>20</v>
      </c>
      <c r="P72" s="191" t="s">
        <v>484</v>
      </c>
      <c r="Q72" s="191" t="s">
        <v>1162</v>
      </c>
      <c r="R72" s="191" t="s">
        <v>1163</v>
      </c>
      <c r="S72" s="191" t="s">
        <v>1164</v>
      </c>
      <c r="T72" s="191" t="s">
        <v>1165</v>
      </c>
      <c r="U72" s="191" t="s">
        <v>1166</v>
      </c>
      <c r="V72" s="191" t="s">
        <v>1167</v>
      </c>
      <c r="W72" s="191" t="s">
        <v>1168</v>
      </c>
      <c r="X72" s="191" t="s">
        <v>1169</v>
      </c>
      <c r="Y72" s="223" t="s">
        <v>814</v>
      </c>
      <c r="Z72" s="223">
        <v>4</v>
      </c>
      <c r="AA72" s="223" t="s">
        <v>410</v>
      </c>
      <c r="AB72" s="223" t="s">
        <v>786</v>
      </c>
      <c r="AC72" s="223" t="s">
        <v>319</v>
      </c>
      <c r="AD72" s="223" t="s">
        <v>786</v>
      </c>
      <c r="AE72" s="223" t="s">
        <v>855</v>
      </c>
      <c r="AF72" s="223" t="s">
        <v>653</v>
      </c>
      <c r="AG72" s="223" t="s">
        <v>818</v>
      </c>
      <c r="AH72" s="223">
        <v>4</v>
      </c>
      <c r="AI72" s="223" t="s">
        <v>321</v>
      </c>
      <c r="AJ72" s="223" t="s">
        <v>310</v>
      </c>
      <c r="AK72" s="223" t="s">
        <v>556</v>
      </c>
      <c r="AL72" s="223" t="s">
        <v>556</v>
      </c>
      <c r="AM72" s="223" t="s">
        <v>353</v>
      </c>
      <c r="AN72" s="223" t="s">
        <v>312</v>
      </c>
      <c r="AO72" s="223" t="s">
        <v>821</v>
      </c>
      <c r="AP72" s="223">
        <v>3</v>
      </c>
      <c r="AQ72" s="223" t="s">
        <v>530</v>
      </c>
      <c r="AR72" s="223" t="s">
        <v>1035</v>
      </c>
      <c r="AS72" s="223" t="s">
        <v>1036</v>
      </c>
      <c r="AT72" s="223" t="s">
        <v>530</v>
      </c>
      <c r="AU72" s="223" t="s">
        <v>272</v>
      </c>
      <c r="AV72" s="223" t="s">
        <v>1036</v>
      </c>
      <c r="AW72" s="223" t="s">
        <v>827</v>
      </c>
      <c r="AX72" s="223">
        <v>3</v>
      </c>
      <c r="AY72" s="223" t="s">
        <v>179</v>
      </c>
      <c r="AZ72" s="223" t="s">
        <v>412</v>
      </c>
      <c r="BA72" s="223" t="s">
        <v>648</v>
      </c>
      <c r="BB72" s="223" t="s">
        <v>179</v>
      </c>
      <c r="BC72" s="223" t="s">
        <v>831</v>
      </c>
      <c r="BD72" s="223" t="s">
        <v>1037</v>
      </c>
      <c r="BE72" s="223" t="s">
        <v>832</v>
      </c>
      <c r="BF72" s="223">
        <v>3</v>
      </c>
      <c r="BG72" s="223" t="s">
        <v>186</v>
      </c>
      <c r="BH72" s="223" t="s">
        <v>185</v>
      </c>
      <c r="BI72" s="223" t="s">
        <v>761</v>
      </c>
      <c r="BJ72" s="223" t="s">
        <v>186</v>
      </c>
      <c r="BK72" s="223" t="s">
        <v>185</v>
      </c>
      <c r="BL72" s="223" t="s">
        <v>235</v>
      </c>
      <c r="BM72" s="223" t="s">
        <v>198</v>
      </c>
      <c r="BN72" s="223">
        <v>3</v>
      </c>
      <c r="BO72" s="223" t="s">
        <v>199</v>
      </c>
      <c r="BP72" s="223" t="s">
        <v>1038</v>
      </c>
      <c r="BQ72" s="223" t="s">
        <v>311</v>
      </c>
      <c r="BR72" s="223" t="s">
        <v>199</v>
      </c>
      <c r="BS72" s="223" t="s">
        <v>202</v>
      </c>
      <c r="BT72" s="223" t="s">
        <v>1038</v>
      </c>
    </row>
    <row r="73" spans="1:72" x14ac:dyDescent="0.25">
      <c r="A73" s="192">
        <v>21</v>
      </c>
      <c r="B73" s="192" t="s">
        <v>798</v>
      </c>
      <c r="C73" s="192" t="s">
        <v>154</v>
      </c>
      <c r="D73" s="192" t="s">
        <v>1170</v>
      </c>
      <c r="E73" s="192" t="s">
        <v>1171</v>
      </c>
      <c r="F73" s="192" t="s">
        <v>1172</v>
      </c>
      <c r="G73" s="192" t="s">
        <v>1173</v>
      </c>
      <c r="H73" s="192" t="s">
        <v>1174</v>
      </c>
      <c r="I73" s="192" t="s">
        <v>1175</v>
      </c>
      <c r="J73" s="192" t="s">
        <v>1176</v>
      </c>
      <c r="K73" s="192" t="s">
        <v>1177</v>
      </c>
      <c r="L73" s="192" t="s">
        <v>805</v>
      </c>
      <c r="M73" s="192" t="s">
        <v>1026</v>
      </c>
      <c r="N73" s="192" t="s">
        <v>807</v>
      </c>
      <c r="O73" s="192">
        <v>20</v>
      </c>
      <c r="P73" s="192" t="s">
        <v>259</v>
      </c>
      <c r="Q73" s="192" t="s">
        <v>1178</v>
      </c>
      <c r="R73" s="192" t="s">
        <v>1179</v>
      </c>
      <c r="S73" s="192" t="s">
        <v>1180</v>
      </c>
      <c r="T73" s="192" t="s">
        <v>1181</v>
      </c>
      <c r="U73" s="192" t="s">
        <v>1182</v>
      </c>
      <c r="V73" s="192" t="s">
        <v>1183</v>
      </c>
      <c r="W73" s="192" t="s">
        <v>1184</v>
      </c>
      <c r="X73" s="192" t="s">
        <v>1185</v>
      </c>
      <c r="Y73" s="192" t="s">
        <v>814</v>
      </c>
      <c r="Z73" s="192">
        <v>4</v>
      </c>
      <c r="AA73" s="192" t="s">
        <v>410</v>
      </c>
      <c r="AB73" s="192" t="s">
        <v>786</v>
      </c>
      <c r="AC73" s="192" t="s">
        <v>319</v>
      </c>
      <c r="AD73" s="192" t="s">
        <v>786</v>
      </c>
      <c r="AE73" s="192" t="s">
        <v>855</v>
      </c>
      <c r="AF73" s="192" t="s">
        <v>653</v>
      </c>
      <c r="AG73" s="192" t="s">
        <v>818</v>
      </c>
      <c r="AH73" s="192">
        <v>4</v>
      </c>
      <c r="AI73" s="192" t="s">
        <v>321</v>
      </c>
      <c r="AJ73" s="192" t="s">
        <v>310</v>
      </c>
      <c r="AK73" s="192" t="s">
        <v>556</v>
      </c>
      <c r="AL73" s="192" t="s">
        <v>556</v>
      </c>
      <c r="AM73" s="192" t="s">
        <v>353</v>
      </c>
      <c r="AN73" s="192" t="s">
        <v>312</v>
      </c>
      <c r="AO73" s="192" t="s">
        <v>821</v>
      </c>
      <c r="AP73" s="192">
        <v>3</v>
      </c>
      <c r="AQ73" s="192" t="s">
        <v>530</v>
      </c>
      <c r="AR73" s="192" t="s">
        <v>1035</v>
      </c>
      <c r="AS73" s="192" t="s">
        <v>1036</v>
      </c>
      <c r="AT73" s="192" t="s">
        <v>530</v>
      </c>
      <c r="AU73" s="192" t="s">
        <v>272</v>
      </c>
      <c r="AV73" s="192" t="s">
        <v>1036</v>
      </c>
      <c r="AW73" s="192" t="s">
        <v>827</v>
      </c>
      <c r="AX73" s="192">
        <v>3</v>
      </c>
      <c r="AY73" s="192" t="s">
        <v>179</v>
      </c>
      <c r="AZ73" s="192" t="s">
        <v>412</v>
      </c>
      <c r="BA73" s="192" t="s">
        <v>648</v>
      </c>
      <c r="BB73" s="192" t="s">
        <v>179</v>
      </c>
      <c r="BC73" s="192" t="s">
        <v>831</v>
      </c>
      <c r="BD73" s="192" t="s">
        <v>1037</v>
      </c>
      <c r="BE73" s="192" t="s">
        <v>832</v>
      </c>
      <c r="BF73" s="192">
        <v>3</v>
      </c>
      <c r="BG73" s="192" t="s">
        <v>186</v>
      </c>
      <c r="BH73" s="192" t="s">
        <v>185</v>
      </c>
      <c r="BI73" s="192" t="s">
        <v>761</v>
      </c>
      <c r="BJ73" s="192" t="s">
        <v>186</v>
      </c>
      <c r="BK73" s="192" t="s">
        <v>185</v>
      </c>
      <c r="BL73" s="192" t="s">
        <v>235</v>
      </c>
      <c r="BM73" s="192" t="s">
        <v>198</v>
      </c>
      <c r="BN73" s="192">
        <v>3</v>
      </c>
      <c r="BO73" s="192" t="s">
        <v>199</v>
      </c>
      <c r="BP73" s="192" t="s">
        <v>1038</v>
      </c>
      <c r="BQ73" s="192" t="s">
        <v>311</v>
      </c>
      <c r="BR73" s="192" t="s">
        <v>199</v>
      </c>
      <c r="BS73" s="192" t="s">
        <v>202</v>
      </c>
      <c r="BT73" s="192" t="s">
        <v>1038</v>
      </c>
    </row>
    <row r="74" spans="1:72" x14ac:dyDescent="0.25">
      <c r="A74" s="192">
        <v>22</v>
      </c>
      <c r="B74" s="192" t="s">
        <v>836</v>
      </c>
      <c r="C74" s="192" t="s">
        <v>570</v>
      </c>
      <c r="D74" s="192" t="s">
        <v>1186</v>
      </c>
      <c r="E74" s="192" t="s">
        <v>1187</v>
      </c>
      <c r="F74" s="192" t="s">
        <v>1188</v>
      </c>
      <c r="G74" s="192" t="s">
        <v>1189</v>
      </c>
      <c r="H74" s="192" t="s">
        <v>1190</v>
      </c>
      <c r="I74" s="192" t="s">
        <v>1191</v>
      </c>
      <c r="J74" s="192" t="s">
        <v>1192</v>
      </c>
      <c r="K74" s="192" t="s">
        <v>1193</v>
      </c>
      <c r="L74" s="192" t="s">
        <v>805</v>
      </c>
      <c r="M74" s="192" t="s">
        <v>1026</v>
      </c>
      <c r="N74" s="192" t="s">
        <v>807</v>
      </c>
      <c r="O74" s="192">
        <v>20</v>
      </c>
      <c r="P74" s="192" t="s">
        <v>259</v>
      </c>
      <c r="Q74" s="192" t="s">
        <v>1194</v>
      </c>
      <c r="R74" s="192" t="s">
        <v>1195</v>
      </c>
      <c r="S74" s="192" t="s">
        <v>1196</v>
      </c>
      <c r="T74" s="192" t="s">
        <v>1197</v>
      </c>
      <c r="U74" s="192" t="s">
        <v>1198</v>
      </c>
      <c r="V74" s="192" t="s">
        <v>1199</v>
      </c>
      <c r="W74" s="192" t="s">
        <v>1200</v>
      </c>
      <c r="X74" s="192" t="s">
        <v>1201</v>
      </c>
      <c r="Y74" s="192" t="s">
        <v>814</v>
      </c>
      <c r="Z74" s="192">
        <v>4</v>
      </c>
      <c r="AA74" s="192" t="s">
        <v>410</v>
      </c>
      <c r="AB74" s="192" t="s">
        <v>786</v>
      </c>
      <c r="AC74" s="192" t="s">
        <v>319</v>
      </c>
      <c r="AD74" s="192" t="s">
        <v>786</v>
      </c>
      <c r="AE74" s="192" t="s">
        <v>855</v>
      </c>
      <c r="AF74" s="192" t="s">
        <v>653</v>
      </c>
      <c r="AG74" s="192" t="s">
        <v>818</v>
      </c>
      <c r="AH74" s="192">
        <v>4</v>
      </c>
      <c r="AI74" s="192" t="s">
        <v>321</v>
      </c>
      <c r="AJ74" s="192" t="s">
        <v>310</v>
      </c>
      <c r="AK74" s="192" t="s">
        <v>556</v>
      </c>
      <c r="AL74" s="192" t="s">
        <v>556</v>
      </c>
      <c r="AM74" s="192" t="s">
        <v>353</v>
      </c>
      <c r="AN74" s="192" t="s">
        <v>312</v>
      </c>
      <c r="AO74" s="192" t="s">
        <v>821</v>
      </c>
      <c r="AP74" s="192">
        <v>3</v>
      </c>
      <c r="AQ74" s="192" t="s">
        <v>530</v>
      </c>
      <c r="AR74" s="192" t="s">
        <v>1035</v>
      </c>
      <c r="AS74" s="192" t="s">
        <v>1036</v>
      </c>
      <c r="AT74" s="192" t="s">
        <v>530</v>
      </c>
      <c r="AU74" s="192" t="s">
        <v>272</v>
      </c>
      <c r="AV74" s="192" t="s">
        <v>1036</v>
      </c>
      <c r="AW74" s="192" t="s">
        <v>827</v>
      </c>
      <c r="AX74" s="192">
        <v>3</v>
      </c>
      <c r="AY74" s="192" t="s">
        <v>179</v>
      </c>
      <c r="AZ74" s="192" t="s">
        <v>412</v>
      </c>
      <c r="BA74" s="192" t="s">
        <v>648</v>
      </c>
      <c r="BB74" s="192" t="s">
        <v>179</v>
      </c>
      <c r="BC74" s="192" t="s">
        <v>831</v>
      </c>
      <c r="BD74" s="192" t="s">
        <v>1037</v>
      </c>
      <c r="BE74" s="192" t="s">
        <v>832</v>
      </c>
      <c r="BF74" s="192">
        <v>3</v>
      </c>
      <c r="BG74" s="192" t="s">
        <v>186</v>
      </c>
      <c r="BH74" s="192" t="s">
        <v>185</v>
      </c>
      <c r="BI74" s="192" t="s">
        <v>761</v>
      </c>
      <c r="BJ74" s="192" t="s">
        <v>186</v>
      </c>
      <c r="BK74" s="192" t="s">
        <v>185</v>
      </c>
      <c r="BL74" s="192" t="s">
        <v>235</v>
      </c>
      <c r="BM74" s="192" t="s">
        <v>198</v>
      </c>
      <c r="BN74" s="192">
        <v>3</v>
      </c>
      <c r="BO74" s="192" t="s">
        <v>199</v>
      </c>
      <c r="BP74" s="192" t="s">
        <v>1038</v>
      </c>
      <c r="BQ74" s="192" t="s">
        <v>311</v>
      </c>
      <c r="BR74" s="192" t="s">
        <v>199</v>
      </c>
      <c r="BS74" s="192" t="s">
        <v>202</v>
      </c>
      <c r="BT74" s="192" t="s">
        <v>1038</v>
      </c>
    </row>
    <row r="75" spans="1:72" x14ac:dyDescent="0.25">
      <c r="A75" s="192">
        <v>23</v>
      </c>
      <c r="B75" s="192" t="s">
        <v>324</v>
      </c>
      <c r="C75" s="192" t="s">
        <v>205</v>
      </c>
      <c r="D75" s="192" t="s">
        <v>1202</v>
      </c>
      <c r="E75" s="192" t="s">
        <v>1203</v>
      </c>
      <c r="F75" s="192" t="s">
        <v>1204</v>
      </c>
      <c r="G75" s="192" t="s">
        <v>1205</v>
      </c>
      <c r="H75" s="192" t="s">
        <v>1206</v>
      </c>
      <c r="I75" s="192" t="s">
        <v>1207</v>
      </c>
      <c r="J75" s="192" t="s">
        <v>1208</v>
      </c>
      <c r="K75" s="192" t="s">
        <v>1209</v>
      </c>
      <c r="L75" s="192" t="s">
        <v>805</v>
      </c>
      <c r="M75" s="192" t="s">
        <v>1026</v>
      </c>
      <c r="N75" s="192" t="s">
        <v>807</v>
      </c>
      <c r="O75" s="192">
        <v>20</v>
      </c>
      <c r="P75" s="192" t="s">
        <v>259</v>
      </c>
      <c r="Q75" s="192" t="s">
        <v>1210</v>
      </c>
      <c r="R75" s="192" t="s">
        <v>1211</v>
      </c>
      <c r="S75" s="192" t="s">
        <v>1212</v>
      </c>
      <c r="T75" s="192" t="s">
        <v>429</v>
      </c>
      <c r="U75" s="192" t="s">
        <v>521</v>
      </c>
      <c r="V75" s="192" t="s">
        <v>1213</v>
      </c>
      <c r="W75" s="192" t="s">
        <v>1214</v>
      </c>
      <c r="X75" s="192" t="s">
        <v>1215</v>
      </c>
      <c r="Y75" s="192" t="s">
        <v>814</v>
      </c>
      <c r="Z75" s="192">
        <v>4</v>
      </c>
      <c r="AA75" s="192" t="s">
        <v>410</v>
      </c>
      <c r="AB75" s="192" t="s">
        <v>786</v>
      </c>
      <c r="AC75" s="192" t="s">
        <v>319</v>
      </c>
      <c r="AD75" s="192" t="s">
        <v>786</v>
      </c>
      <c r="AE75" s="192" t="s">
        <v>855</v>
      </c>
      <c r="AF75" s="192" t="s">
        <v>653</v>
      </c>
      <c r="AG75" s="192" t="s">
        <v>818</v>
      </c>
      <c r="AH75" s="192">
        <v>4</v>
      </c>
      <c r="AI75" s="192" t="s">
        <v>321</v>
      </c>
      <c r="AJ75" s="192" t="s">
        <v>310</v>
      </c>
      <c r="AK75" s="192" t="s">
        <v>556</v>
      </c>
      <c r="AL75" s="192" t="s">
        <v>556</v>
      </c>
      <c r="AM75" s="192" t="s">
        <v>353</v>
      </c>
      <c r="AN75" s="192" t="s">
        <v>312</v>
      </c>
      <c r="AO75" s="192" t="s">
        <v>821</v>
      </c>
      <c r="AP75" s="192">
        <v>3</v>
      </c>
      <c r="AQ75" s="192" t="s">
        <v>530</v>
      </c>
      <c r="AR75" s="192" t="s">
        <v>1035</v>
      </c>
      <c r="AS75" s="192" t="s">
        <v>1036</v>
      </c>
      <c r="AT75" s="192" t="s">
        <v>530</v>
      </c>
      <c r="AU75" s="192" t="s">
        <v>272</v>
      </c>
      <c r="AV75" s="192" t="s">
        <v>1036</v>
      </c>
      <c r="AW75" s="192" t="s">
        <v>827</v>
      </c>
      <c r="AX75" s="192">
        <v>3</v>
      </c>
      <c r="AY75" s="192" t="s">
        <v>179</v>
      </c>
      <c r="AZ75" s="192" t="s">
        <v>412</v>
      </c>
      <c r="BA75" s="192" t="s">
        <v>648</v>
      </c>
      <c r="BB75" s="192" t="s">
        <v>179</v>
      </c>
      <c r="BC75" s="192" t="s">
        <v>831</v>
      </c>
      <c r="BD75" s="192" t="s">
        <v>1037</v>
      </c>
      <c r="BE75" s="192" t="s">
        <v>832</v>
      </c>
      <c r="BF75" s="192">
        <v>3</v>
      </c>
      <c r="BG75" s="192" t="s">
        <v>186</v>
      </c>
      <c r="BH75" s="192" t="s">
        <v>185</v>
      </c>
      <c r="BI75" s="192" t="s">
        <v>761</v>
      </c>
      <c r="BJ75" s="192" t="s">
        <v>186</v>
      </c>
      <c r="BK75" s="192" t="s">
        <v>185</v>
      </c>
      <c r="BL75" s="192" t="s">
        <v>235</v>
      </c>
      <c r="BM75" s="192" t="s">
        <v>198</v>
      </c>
      <c r="BN75" s="192">
        <v>3</v>
      </c>
      <c r="BO75" s="192" t="s">
        <v>199</v>
      </c>
      <c r="BP75" s="192" t="s">
        <v>1038</v>
      </c>
      <c r="BQ75" s="192" t="s">
        <v>311</v>
      </c>
      <c r="BR75" s="192" t="s">
        <v>199</v>
      </c>
      <c r="BS75" s="192" t="s">
        <v>202</v>
      </c>
      <c r="BT75" s="192" t="s">
        <v>1038</v>
      </c>
    </row>
    <row r="76" spans="1:72" x14ac:dyDescent="0.25">
      <c r="A76" s="192">
        <v>24</v>
      </c>
      <c r="B76" s="192" t="s">
        <v>246</v>
      </c>
      <c r="C76" s="192" t="s">
        <v>247</v>
      </c>
      <c r="D76" s="192" t="s">
        <v>1216</v>
      </c>
      <c r="E76" s="192" t="s">
        <v>1217</v>
      </c>
      <c r="F76" s="192" t="s">
        <v>1218</v>
      </c>
      <c r="G76" s="192" t="s">
        <v>1219</v>
      </c>
      <c r="H76" s="192" t="s">
        <v>1220</v>
      </c>
      <c r="I76" s="192" t="s">
        <v>1221</v>
      </c>
      <c r="J76" s="192" t="s">
        <v>1222</v>
      </c>
      <c r="K76" s="192" t="s">
        <v>1223</v>
      </c>
      <c r="L76" s="192" t="s">
        <v>805</v>
      </c>
      <c r="M76" s="192" t="s">
        <v>1026</v>
      </c>
      <c r="N76" s="192" t="s">
        <v>807</v>
      </c>
      <c r="O76" s="192">
        <v>20</v>
      </c>
      <c r="P76" s="192" t="s">
        <v>164</v>
      </c>
      <c r="Q76" s="192" t="s">
        <v>1224</v>
      </c>
      <c r="R76" s="192" t="s">
        <v>1225</v>
      </c>
      <c r="S76" s="192" t="s">
        <v>1226</v>
      </c>
      <c r="T76" s="192" t="s">
        <v>1227</v>
      </c>
      <c r="U76" s="192" t="s">
        <v>1228</v>
      </c>
      <c r="V76" s="192" t="s">
        <v>1229</v>
      </c>
      <c r="W76" s="192" t="s">
        <v>1230</v>
      </c>
      <c r="X76" s="192" t="s">
        <v>1231</v>
      </c>
      <c r="Y76" s="192" t="s">
        <v>814</v>
      </c>
      <c r="Z76" s="192">
        <v>4</v>
      </c>
      <c r="AA76" s="192" t="s">
        <v>410</v>
      </c>
      <c r="AB76" s="192" t="s">
        <v>786</v>
      </c>
      <c r="AC76" s="192" t="s">
        <v>319</v>
      </c>
      <c r="AD76" s="192" t="s">
        <v>786</v>
      </c>
      <c r="AE76" s="192" t="s">
        <v>855</v>
      </c>
      <c r="AF76" s="192" t="s">
        <v>653</v>
      </c>
      <c r="AG76" s="192" t="s">
        <v>818</v>
      </c>
      <c r="AH76" s="192">
        <v>4</v>
      </c>
      <c r="AI76" s="192" t="s">
        <v>321</v>
      </c>
      <c r="AJ76" s="192" t="s">
        <v>310</v>
      </c>
      <c r="AK76" s="192" t="s">
        <v>556</v>
      </c>
      <c r="AL76" s="192" t="s">
        <v>556</v>
      </c>
      <c r="AM76" s="192" t="s">
        <v>353</v>
      </c>
      <c r="AN76" s="192" t="s">
        <v>312</v>
      </c>
      <c r="AO76" s="192" t="s">
        <v>821</v>
      </c>
      <c r="AP76" s="192">
        <v>3</v>
      </c>
      <c r="AQ76" s="192" t="s">
        <v>530</v>
      </c>
      <c r="AR76" s="192" t="s">
        <v>1035</v>
      </c>
      <c r="AS76" s="192" t="s">
        <v>1036</v>
      </c>
      <c r="AT76" s="192" t="s">
        <v>530</v>
      </c>
      <c r="AU76" s="192" t="s">
        <v>272</v>
      </c>
      <c r="AV76" s="192" t="s">
        <v>1036</v>
      </c>
      <c r="AW76" s="192" t="s">
        <v>827</v>
      </c>
      <c r="AX76" s="192">
        <v>3</v>
      </c>
      <c r="AY76" s="192" t="s">
        <v>179</v>
      </c>
      <c r="AZ76" s="192" t="s">
        <v>412</v>
      </c>
      <c r="BA76" s="192" t="s">
        <v>648</v>
      </c>
      <c r="BB76" s="192" t="s">
        <v>179</v>
      </c>
      <c r="BC76" s="192" t="s">
        <v>831</v>
      </c>
      <c r="BD76" s="192" t="s">
        <v>1037</v>
      </c>
      <c r="BE76" s="192" t="s">
        <v>832</v>
      </c>
      <c r="BF76" s="192">
        <v>3</v>
      </c>
      <c r="BG76" s="192" t="s">
        <v>186</v>
      </c>
      <c r="BH76" s="192" t="s">
        <v>185</v>
      </c>
      <c r="BI76" s="192" t="s">
        <v>761</v>
      </c>
      <c r="BJ76" s="192" t="s">
        <v>186</v>
      </c>
      <c r="BK76" s="192" t="s">
        <v>185</v>
      </c>
      <c r="BL76" s="192" t="s">
        <v>235</v>
      </c>
      <c r="BM76" s="192" t="s">
        <v>198</v>
      </c>
      <c r="BN76" s="192">
        <v>3</v>
      </c>
      <c r="BO76" s="192" t="s">
        <v>199</v>
      </c>
      <c r="BP76" s="192" t="s">
        <v>1038</v>
      </c>
      <c r="BQ76" s="192" t="s">
        <v>311</v>
      </c>
      <c r="BR76" s="192" t="s">
        <v>199</v>
      </c>
      <c r="BS76" s="192" t="s">
        <v>202</v>
      </c>
      <c r="BT76" s="192" t="s">
        <v>1038</v>
      </c>
    </row>
    <row r="77" spans="1:72" x14ac:dyDescent="0.25">
      <c r="A77" s="192">
        <v>25</v>
      </c>
      <c r="B77" s="192" t="s">
        <v>415</v>
      </c>
      <c r="C77" s="192" t="s">
        <v>205</v>
      </c>
      <c r="D77" s="192" t="s">
        <v>1232</v>
      </c>
      <c r="E77" s="192" t="s">
        <v>1233</v>
      </c>
      <c r="F77" s="192" t="s">
        <v>1234</v>
      </c>
      <c r="G77" s="192" t="s">
        <v>1235</v>
      </c>
      <c r="H77" s="192" t="s">
        <v>1236</v>
      </c>
      <c r="I77" s="192" t="s">
        <v>1237</v>
      </c>
      <c r="J77" s="192" t="s">
        <v>1238</v>
      </c>
      <c r="K77" s="192" t="s">
        <v>1239</v>
      </c>
      <c r="L77" s="192" t="s">
        <v>805</v>
      </c>
      <c r="M77" s="192" t="s">
        <v>1026</v>
      </c>
      <c r="N77" s="192" t="s">
        <v>807</v>
      </c>
      <c r="O77" s="192">
        <v>20</v>
      </c>
      <c r="P77" s="192" t="s">
        <v>259</v>
      </c>
      <c r="Q77" s="192" t="s">
        <v>1240</v>
      </c>
      <c r="R77" s="192" t="s">
        <v>612</v>
      </c>
      <c r="S77" s="192" t="s">
        <v>1241</v>
      </c>
      <c r="T77" s="192" t="s">
        <v>1242</v>
      </c>
      <c r="U77" s="192" t="s">
        <v>1243</v>
      </c>
      <c r="V77" s="192" t="s">
        <v>1244</v>
      </c>
      <c r="W77" s="192" t="s">
        <v>1245</v>
      </c>
      <c r="X77" s="192" t="s">
        <v>1246</v>
      </c>
      <c r="Y77" s="192" t="s">
        <v>814</v>
      </c>
      <c r="Z77" s="192">
        <v>4</v>
      </c>
      <c r="AA77" s="192" t="s">
        <v>410</v>
      </c>
      <c r="AB77" s="192" t="s">
        <v>786</v>
      </c>
      <c r="AC77" s="192" t="s">
        <v>319</v>
      </c>
      <c r="AD77" s="192" t="s">
        <v>786</v>
      </c>
      <c r="AE77" s="192" t="s">
        <v>855</v>
      </c>
      <c r="AF77" s="192" t="s">
        <v>653</v>
      </c>
      <c r="AG77" s="192" t="s">
        <v>818</v>
      </c>
      <c r="AH77" s="192">
        <v>4</v>
      </c>
      <c r="AI77" s="192" t="s">
        <v>321</v>
      </c>
      <c r="AJ77" s="192" t="s">
        <v>310</v>
      </c>
      <c r="AK77" s="192" t="s">
        <v>556</v>
      </c>
      <c r="AL77" s="192" t="s">
        <v>556</v>
      </c>
      <c r="AM77" s="192" t="s">
        <v>353</v>
      </c>
      <c r="AN77" s="192" t="s">
        <v>312</v>
      </c>
      <c r="AO77" s="192" t="s">
        <v>821</v>
      </c>
      <c r="AP77" s="192">
        <v>3</v>
      </c>
      <c r="AQ77" s="192" t="s">
        <v>530</v>
      </c>
      <c r="AR77" s="192" t="s">
        <v>1035</v>
      </c>
      <c r="AS77" s="192" t="s">
        <v>1036</v>
      </c>
      <c r="AT77" s="192" t="s">
        <v>530</v>
      </c>
      <c r="AU77" s="192" t="s">
        <v>272</v>
      </c>
      <c r="AV77" s="192" t="s">
        <v>1036</v>
      </c>
      <c r="AW77" s="192" t="s">
        <v>827</v>
      </c>
      <c r="AX77" s="192">
        <v>3</v>
      </c>
      <c r="AY77" s="192" t="s">
        <v>179</v>
      </c>
      <c r="AZ77" s="192" t="s">
        <v>412</v>
      </c>
      <c r="BA77" s="192" t="s">
        <v>648</v>
      </c>
      <c r="BB77" s="192" t="s">
        <v>179</v>
      </c>
      <c r="BC77" s="192" t="s">
        <v>831</v>
      </c>
      <c r="BD77" s="192" t="s">
        <v>1037</v>
      </c>
      <c r="BE77" s="192" t="s">
        <v>832</v>
      </c>
      <c r="BF77" s="192">
        <v>3</v>
      </c>
      <c r="BG77" s="192" t="s">
        <v>186</v>
      </c>
      <c r="BH77" s="192" t="s">
        <v>185</v>
      </c>
      <c r="BI77" s="192" t="s">
        <v>761</v>
      </c>
      <c r="BJ77" s="192" t="s">
        <v>186</v>
      </c>
      <c r="BK77" s="192" t="s">
        <v>185</v>
      </c>
      <c r="BL77" s="192" t="s">
        <v>235</v>
      </c>
      <c r="BM77" s="192" t="s">
        <v>198</v>
      </c>
      <c r="BN77" s="192">
        <v>3</v>
      </c>
      <c r="BO77" s="192" t="s">
        <v>199</v>
      </c>
      <c r="BP77" s="192" t="s">
        <v>1038</v>
      </c>
      <c r="BQ77" s="192" t="s">
        <v>311</v>
      </c>
      <c r="BR77" s="192" t="s">
        <v>199</v>
      </c>
      <c r="BS77" s="192" t="s">
        <v>202</v>
      </c>
      <c r="BT77" s="192" t="s">
        <v>1038</v>
      </c>
    </row>
    <row r="78" spans="1:72" x14ac:dyDescent="0.25">
      <c r="A78" s="192">
        <v>26</v>
      </c>
      <c r="B78" s="192" t="s">
        <v>739</v>
      </c>
      <c r="C78" s="192" t="s">
        <v>154</v>
      </c>
      <c r="D78" s="192" t="s">
        <v>1247</v>
      </c>
      <c r="E78" s="192" t="s">
        <v>1248</v>
      </c>
      <c r="F78" s="192" t="s">
        <v>1249</v>
      </c>
      <c r="G78" s="192" t="s">
        <v>1250</v>
      </c>
      <c r="H78" s="192" t="s">
        <v>1251</v>
      </c>
      <c r="I78" s="192" t="s">
        <v>1252</v>
      </c>
      <c r="J78" s="192" t="s">
        <v>1253</v>
      </c>
      <c r="K78" s="192" t="s">
        <v>1254</v>
      </c>
      <c r="L78" s="192" t="s">
        <v>805</v>
      </c>
      <c r="M78" s="192" t="s">
        <v>1026</v>
      </c>
      <c r="N78" s="192" t="s">
        <v>807</v>
      </c>
      <c r="O78" s="192">
        <v>20</v>
      </c>
      <c r="P78" s="192" t="s">
        <v>259</v>
      </c>
      <c r="Q78" s="192" t="s">
        <v>1255</v>
      </c>
      <c r="R78" s="192" t="s">
        <v>1256</v>
      </c>
      <c r="S78" s="192" t="s">
        <v>1257</v>
      </c>
      <c r="T78" s="192" t="s">
        <v>1258</v>
      </c>
      <c r="U78" s="192" t="s">
        <v>1259</v>
      </c>
      <c r="V78" s="192" t="s">
        <v>1091</v>
      </c>
      <c r="W78" s="192" t="s">
        <v>1260</v>
      </c>
      <c r="X78" s="192" t="s">
        <v>1261</v>
      </c>
      <c r="Y78" s="192" t="s">
        <v>814</v>
      </c>
      <c r="Z78" s="192">
        <v>4</v>
      </c>
      <c r="AA78" s="192" t="s">
        <v>410</v>
      </c>
      <c r="AB78" s="192" t="s">
        <v>786</v>
      </c>
      <c r="AC78" s="192" t="s">
        <v>319</v>
      </c>
      <c r="AD78" s="192" t="s">
        <v>786</v>
      </c>
      <c r="AE78" s="192" t="s">
        <v>855</v>
      </c>
      <c r="AF78" s="192" t="s">
        <v>653</v>
      </c>
      <c r="AG78" s="192" t="s">
        <v>818</v>
      </c>
      <c r="AH78" s="192">
        <v>4</v>
      </c>
      <c r="AI78" s="192" t="s">
        <v>321</v>
      </c>
      <c r="AJ78" s="192" t="s">
        <v>310</v>
      </c>
      <c r="AK78" s="192" t="s">
        <v>556</v>
      </c>
      <c r="AL78" s="192" t="s">
        <v>556</v>
      </c>
      <c r="AM78" s="192" t="s">
        <v>353</v>
      </c>
      <c r="AN78" s="192" t="s">
        <v>312</v>
      </c>
      <c r="AO78" s="192" t="s">
        <v>821</v>
      </c>
      <c r="AP78" s="192">
        <v>3</v>
      </c>
      <c r="AQ78" s="192" t="s">
        <v>530</v>
      </c>
      <c r="AR78" s="192" t="s">
        <v>1035</v>
      </c>
      <c r="AS78" s="192" t="s">
        <v>1036</v>
      </c>
      <c r="AT78" s="192" t="s">
        <v>530</v>
      </c>
      <c r="AU78" s="192" t="s">
        <v>272</v>
      </c>
      <c r="AV78" s="192" t="s">
        <v>1036</v>
      </c>
      <c r="AW78" s="192" t="s">
        <v>827</v>
      </c>
      <c r="AX78" s="192">
        <v>3</v>
      </c>
      <c r="AY78" s="192" t="s">
        <v>179</v>
      </c>
      <c r="AZ78" s="192" t="s">
        <v>412</v>
      </c>
      <c r="BA78" s="192" t="s">
        <v>648</v>
      </c>
      <c r="BB78" s="192" t="s">
        <v>179</v>
      </c>
      <c r="BC78" s="192" t="s">
        <v>831</v>
      </c>
      <c r="BD78" s="192" t="s">
        <v>1037</v>
      </c>
      <c r="BE78" s="192" t="s">
        <v>832</v>
      </c>
      <c r="BF78" s="192">
        <v>3</v>
      </c>
      <c r="BG78" s="192" t="s">
        <v>186</v>
      </c>
      <c r="BH78" s="192" t="s">
        <v>185</v>
      </c>
      <c r="BI78" s="192" t="s">
        <v>761</v>
      </c>
      <c r="BJ78" s="192" t="s">
        <v>186</v>
      </c>
      <c r="BK78" s="192" t="s">
        <v>185</v>
      </c>
      <c r="BL78" s="192" t="s">
        <v>235</v>
      </c>
      <c r="BM78" s="192" t="s">
        <v>198</v>
      </c>
      <c r="BN78" s="192">
        <v>3</v>
      </c>
      <c r="BO78" s="192" t="s">
        <v>199</v>
      </c>
      <c r="BP78" s="192" t="s">
        <v>1038</v>
      </c>
      <c r="BQ78" s="192" t="s">
        <v>311</v>
      </c>
      <c r="BR78" s="192" t="s">
        <v>199</v>
      </c>
      <c r="BS78" s="192" t="s">
        <v>202</v>
      </c>
      <c r="BT78" s="192" t="s">
        <v>1038</v>
      </c>
    </row>
    <row r="79" spans="1:72" x14ac:dyDescent="0.25">
      <c r="A79" s="192">
        <v>27</v>
      </c>
      <c r="B79" s="192" t="s">
        <v>385</v>
      </c>
      <c r="C79" s="192" t="s">
        <v>570</v>
      </c>
      <c r="D79" s="192" t="s">
        <v>1262</v>
      </c>
      <c r="E79" s="192" t="s">
        <v>1263</v>
      </c>
      <c r="F79" s="192" t="s">
        <v>1264</v>
      </c>
      <c r="G79" s="192" t="s">
        <v>1265</v>
      </c>
      <c r="H79" s="192" t="s">
        <v>1266</v>
      </c>
      <c r="I79" s="192" t="s">
        <v>1267</v>
      </c>
      <c r="J79" s="192" t="s">
        <v>1268</v>
      </c>
      <c r="K79" s="192" t="s">
        <v>1269</v>
      </c>
      <c r="L79" s="192" t="s">
        <v>805</v>
      </c>
      <c r="M79" s="192" t="s">
        <v>1026</v>
      </c>
      <c r="N79" s="192" t="s">
        <v>807</v>
      </c>
      <c r="O79" s="192">
        <v>20</v>
      </c>
      <c r="P79" s="192" t="s">
        <v>259</v>
      </c>
      <c r="Q79" s="192" t="s">
        <v>1270</v>
      </c>
      <c r="R79" s="192" t="s">
        <v>1271</v>
      </c>
      <c r="S79" s="192" t="s">
        <v>1272</v>
      </c>
      <c r="T79" s="192" t="s">
        <v>1273</v>
      </c>
      <c r="U79" s="192" t="s">
        <v>1274</v>
      </c>
      <c r="V79" s="192" t="s">
        <v>1275</v>
      </c>
      <c r="W79" s="192" t="s">
        <v>1276</v>
      </c>
      <c r="X79" s="192" t="s">
        <v>1277</v>
      </c>
      <c r="Y79" s="192" t="s">
        <v>814</v>
      </c>
      <c r="Z79" s="192">
        <v>4</v>
      </c>
      <c r="AA79" s="192" t="s">
        <v>410</v>
      </c>
      <c r="AB79" s="192" t="s">
        <v>786</v>
      </c>
      <c r="AC79" s="192" t="s">
        <v>319</v>
      </c>
      <c r="AD79" s="192" t="s">
        <v>786</v>
      </c>
      <c r="AE79" s="192" t="s">
        <v>855</v>
      </c>
      <c r="AF79" s="192" t="s">
        <v>653</v>
      </c>
      <c r="AG79" s="192" t="s">
        <v>818</v>
      </c>
      <c r="AH79" s="192">
        <v>4</v>
      </c>
      <c r="AI79" s="192" t="s">
        <v>321</v>
      </c>
      <c r="AJ79" s="192" t="s">
        <v>310</v>
      </c>
      <c r="AK79" s="192" t="s">
        <v>556</v>
      </c>
      <c r="AL79" s="192" t="s">
        <v>556</v>
      </c>
      <c r="AM79" s="192" t="s">
        <v>353</v>
      </c>
      <c r="AN79" s="192" t="s">
        <v>312</v>
      </c>
      <c r="AO79" s="192" t="s">
        <v>821</v>
      </c>
      <c r="AP79" s="192">
        <v>3</v>
      </c>
      <c r="AQ79" s="192" t="s">
        <v>530</v>
      </c>
      <c r="AR79" s="192" t="s">
        <v>1035</v>
      </c>
      <c r="AS79" s="192" t="s">
        <v>1036</v>
      </c>
      <c r="AT79" s="192" t="s">
        <v>530</v>
      </c>
      <c r="AU79" s="192" t="s">
        <v>272</v>
      </c>
      <c r="AV79" s="192" t="s">
        <v>1036</v>
      </c>
      <c r="AW79" s="192" t="s">
        <v>827</v>
      </c>
      <c r="AX79" s="192">
        <v>3</v>
      </c>
      <c r="AY79" s="192" t="s">
        <v>179</v>
      </c>
      <c r="AZ79" s="192" t="s">
        <v>412</v>
      </c>
      <c r="BA79" s="192" t="s">
        <v>648</v>
      </c>
      <c r="BB79" s="192" t="s">
        <v>179</v>
      </c>
      <c r="BC79" s="192" t="s">
        <v>831</v>
      </c>
      <c r="BD79" s="192" t="s">
        <v>1037</v>
      </c>
      <c r="BE79" s="192" t="s">
        <v>832</v>
      </c>
      <c r="BF79" s="192">
        <v>3</v>
      </c>
      <c r="BG79" s="192" t="s">
        <v>186</v>
      </c>
      <c r="BH79" s="192" t="s">
        <v>185</v>
      </c>
      <c r="BI79" s="192" t="s">
        <v>761</v>
      </c>
      <c r="BJ79" s="192" t="s">
        <v>186</v>
      </c>
      <c r="BK79" s="192" t="s">
        <v>185</v>
      </c>
      <c r="BL79" s="192" t="s">
        <v>235</v>
      </c>
      <c r="BM79" s="192" t="s">
        <v>198</v>
      </c>
      <c r="BN79" s="192">
        <v>3</v>
      </c>
      <c r="BO79" s="192" t="s">
        <v>199</v>
      </c>
      <c r="BP79" s="192" t="s">
        <v>1038</v>
      </c>
      <c r="BQ79" s="192" t="s">
        <v>311</v>
      </c>
      <c r="BR79" s="192" t="s">
        <v>199</v>
      </c>
      <c r="BS79" s="192" t="s">
        <v>202</v>
      </c>
      <c r="BT79" s="192" t="s">
        <v>1038</v>
      </c>
    </row>
    <row r="80" spans="1:72" x14ac:dyDescent="0.25">
      <c r="A80" s="192">
        <v>28</v>
      </c>
      <c r="B80" s="192" t="s">
        <v>959</v>
      </c>
      <c r="C80" s="192" t="s">
        <v>325</v>
      </c>
      <c r="D80" s="192" t="s">
        <v>1278</v>
      </c>
      <c r="E80" s="192" t="s">
        <v>1279</v>
      </c>
      <c r="F80" s="192" t="s">
        <v>1280</v>
      </c>
      <c r="G80" s="192" t="s">
        <v>1281</v>
      </c>
      <c r="H80" s="192" t="s">
        <v>1282</v>
      </c>
      <c r="I80" s="192" t="s">
        <v>1283</v>
      </c>
      <c r="J80" s="192" t="s">
        <v>1284</v>
      </c>
      <c r="K80" s="192" t="s">
        <v>1285</v>
      </c>
      <c r="L80" s="192" t="s">
        <v>805</v>
      </c>
      <c r="M80" s="192" t="s">
        <v>1026</v>
      </c>
      <c r="N80" s="192" t="s">
        <v>807</v>
      </c>
      <c r="O80" s="192">
        <v>20</v>
      </c>
      <c r="P80" s="192" t="s">
        <v>164</v>
      </c>
      <c r="Q80" s="192" t="s">
        <v>1286</v>
      </c>
      <c r="R80" s="192" t="s">
        <v>1287</v>
      </c>
      <c r="S80" s="192" t="s">
        <v>1288</v>
      </c>
      <c r="T80" s="192" t="s">
        <v>705</v>
      </c>
      <c r="U80" s="192" t="s">
        <v>1106</v>
      </c>
      <c r="V80" s="192" t="s">
        <v>1289</v>
      </c>
      <c r="W80" s="192" t="s">
        <v>1290</v>
      </c>
      <c r="X80" s="192" t="s">
        <v>1291</v>
      </c>
      <c r="Y80" s="192" t="s">
        <v>814</v>
      </c>
      <c r="Z80" s="192">
        <v>4</v>
      </c>
      <c r="AA80" s="192" t="s">
        <v>410</v>
      </c>
      <c r="AB80" s="192" t="s">
        <v>786</v>
      </c>
      <c r="AC80" s="192" t="s">
        <v>319</v>
      </c>
      <c r="AD80" s="192" t="s">
        <v>786</v>
      </c>
      <c r="AE80" s="192" t="s">
        <v>855</v>
      </c>
      <c r="AF80" s="192" t="s">
        <v>653</v>
      </c>
      <c r="AG80" s="192" t="s">
        <v>818</v>
      </c>
      <c r="AH80" s="192">
        <v>4</v>
      </c>
      <c r="AI80" s="192" t="s">
        <v>321</v>
      </c>
      <c r="AJ80" s="192" t="s">
        <v>310</v>
      </c>
      <c r="AK80" s="192" t="s">
        <v>556</v>
      </c>
      <c r="AL80" s="192" t="s">
        <v>556</v>
      </c>
      <c r="AM80" s="192" t="s">
        <v>353</v>
      </c>
      <c r="AN80" s="192" t="s">
        <v>312</v>
      </c>
      <c r="AO80" s="192" t="s">
        <v>821</v>
      </c>
      <c r="AP80" s="192">
        <v>3</v>
      </c>
      <c r="AQ80" s="192" t="s">
        <v>530</v>
      </c>
      <c r="AR80" s="192" t="s">
        <v>1035</v>
      </c>
      <c r="AS80" s="192" t="s">
        <v>1036</v>
      </c>
      <c r="AT80" s="192" t="s">
        <v>530</v>
      </c>
      <c r="AU80" s="192" t="s">
        <v>272</v>
      </c>
      <c r="AV80" s="192" t="s">
        <v>1036</v>
      </c>
      <c r="AW80" s="192" t="s">
        <v>827</v>
      </c>
      <c r="AX80" s="192">
        <v>3</v>
      </c>
      <c r="AY80" s="192" t="s">
        <v>179</v>
      </c>
      <c r="AZ80" s="192" t="s">
        <v>412</v>
      </c>
      <c r="BA80" s="192" t="s">
        <v>648</v>
      </c>
      <c r="BB80" s="192" t="s">
        <v>179</v>
      </c>
      <c r="BC80" s="192" t="s">
        <v>831</v>
      </c>
      <c r="BD80" s="192" t="s">
        <v>1037</v>
      </c>
      <c r="BE80" s="192" t="s">
        <v>832</v>
      </c>
      <c r="BF80" s="192">
        <v>3</v>
      </c>
      <c r="BG80" s="192" t="s">
        <v>186</v>
      </c>
      <c r="BH80" s="192" t="s">
        <v>185</v>
      </c>
      <c r="BI80" s="192" t="s">
        <v>761</v>
      </c>
      <c r="BJ80" s="192" t="s">
        <v>186</v>
      </c>
      <c r="BK80" s="192" t="s">
        <v>185</v>
      </c>
      <c r="BL80" s="192" t="s">
        <v>235</v>
      </c>
      <c r="BM80" s="192" t="s">
        <v>198</v>
      </c>
      <c r="BN80" s="192">
        <v>3</v>
      </c>
      <c r="BO80" s="192" t="s">
        <v>199</v>
      </c>
      <c r="BP80" s="192" t="s">
        <v>1038</v>
      </c>
      <c r="BQ80" s="192" t="s">
        <v>311</v>
      </c>
      <c r="BR80" s="192" t="s">
        <v>199</v>
      </c>
      <c r="BS80" s="192" t="s">
        <v>202</v>
      </c>
      <c r="BT80" s="192" t="s">
        <v>1038</v>
      </c>
    </row>
    <row r="81" spans="1:72" x14ac:dyDescent="0.25">
      <c r="A81" s="192">
        <v>29</v>
      </c>
      <c r="B81" s="192" t="s">
        <v>978</v>
      </c>
      <c r="C81" s="192" t="s">
        <v>154</v>
      </c>
      <c r="D81" s="192" t="s">
        <v>1292</v>
      </c>
      <c r="E81" s="192" t="s">
        <v>1293</v>
      </c>
      <c r="F81" s="192" t="s">
        <v>1294</v>
      </c>
      <c r="G81" s="192" t="s">
        <v>1295</v>
      </c>
      <c r="H81" s="192" t="s">
        <v>1296</v>
      </c>
      <c r="I81" s="192" t="s">
        <v>1297</v>
      </c>
      <c r="J81" s="192" t="s">
        <v>1298</v>
      </c>
      <c r="K81" s="192" t="s">
        <v>1299</v>
      </c>
      <c r="L81" s="192" t="s">
        <v>805</v>
      </c>
      <c r="M81" s="192" t="s">
        <v>1026</v>
      </c>
      <c r="N81" s="192" t="s">
        <v>807</v>
      </c>
      <c r="O81" s="192">
        <v>20</v>
      </c>
      <c r="P81" s="192" t="s">
        <v>259</v>
      </c>
      <c r="Q81" s="192" t="s">
        <v>1300</v>
      </c>
      <c r="R81" s="192" t="s">
        <v>1301</v>
      </c>
      <c r="S81" s="192" t="s">
        <v>1302</v>
      </c>
      <c r="T81" s="192" t="s">
        <v>1303</v>
      </c>
      <c r="U81" s="192" t="s">
        <v>1304</v>
      </c>
      <c r="V81" s="192" t="s">
        <v>1305</v>
      </c>
      <c r="W81" s="192" t="s">
        <v>1306</v>
      </c>
      <c r="X81" s="192" t="s">
        <v>1307</v>
      </c>
      <c r="Y81" s="192" t="s">
        <v>814</v>
      </c>
      <c r="Z81" s="192">
        <v>4</v>
      </c>
      <c r="AA81" s="192" t="s">
        <v>410</v>
      </c>
      <c r="AB81" s="192" t="s">
        <v>786</v>
      </c>
      <c r="AC81" s="192" t="s">
        <v>319</v>
      </c>
      <c r="AD81" s="192" t="s">
        <v>786</v>
      </c>
      <c r="AE81" s="192" t="s">
        <v>855</v>
      </c>
      <c r="AF81" s="192" t="s">
        <v>653</v>
      </c>
      <c r="AG81" s="192" t="s">
        <v>818</v>
      </c>
      <c r="AH81" s="192">
        <v>4</v>
      </c>
      <c r="AI81" s="192" t="s">
        <v>321</v>
      </c>
      <c r="AJ81" s="192" t="s">
        <v>310</v>
      </c>
      <c r="AK81" s="192" t="s">
        <v>556</v>
      </c>
      <c r="AL81" s="192" t="s">
        <v>556</v>
      </c>
      <c r="AM81" s="192" t="s">
        <v>353</v>
      </c>
      <c r="AN81" s="192" t="s">
        <v>312</v>
      </c>
      <c r="AO81" s="192" t="s">
        <v>821</v>
      </c>
      <c r="AP81" s="192">
        <v>3</v>
      </c>
      <c r="AQ81" s="192" t="s">
        <v>530</v>
      </c>
      <c r="AR81" s="192" t="s">
        <v>1035</v>
      </c>
      <c r="AS81" s="192" t="s">
        <v>1036</v>
      </c>
      <c r="AT81" s="192" t="s">
        <v>530</v>
      </c>
      <c r="AU81" s="192" t="s">
        <v>272</v>
      </c>
      <c r="AV81" s="192" t="s">
        <v>1036</v>
      </c>
      <c r="AW81" s="192" t="s">
        <v>827</v>
      </c>
      <c r="AX81" s="192">
        <v>3</v>
      </c>
      <c r="AY81" s="192" t="s">
        <v>179</v>
      </c>
      <c r="AZ81" s="192" t="s">
        <v>412</v>
      </c>
      <c r="BA81" s="192" t="s">
        <v>648</v>
      </c>
      <c r="BB81" s="192" t="s">
        <v>179</v>
      </c>
      <c r="BC81" s="192" t="s">
        <v>831</v>
      </c>
      <c r="BD81" s="192" t="s">
        <v>1037</v>
      </c>
      <c r="BE81" s="192" t="s">
        <v>832</v>
      </c>
      <c r="BF81" s="192">
        <v>3</v>
      </c>
      <c r="BG81" s="192" t="s">
        <v>186</v>
      </c>
      <c r="BH81" s="192" t="s">
        <v>185</v>
      </c>
      <c r="BI81" s="192" t="s">
        <v>761</v>
      </c>
      <c r="BJ81" s="192" t="s">
        <v>186</v>
      </c>
      <c r="BK81" s="192" t="s">
        <v>185</v>
      </c>
      <c r="BL81" s="192" t="s">
        <v>235</v>
      </c>
      <c r="BM81" s="192" t="s">
        <v>198</v>
      </c>
      <c r="BN81" s="192">
        <v>3</v>
      </c>
      <c r="BO81" s="192" t="s">
        <v>199</v>
      </c>
      <c r="BP81" s="192" t="s">
        <v>1038</v>
      </c>
      <c r="BQ81" s="192" t="s">
        <v>311</v>
      </c>
      <c r="BR81" s="192" t="s">
        <v>199</v>
      </c>
      <c r="BS81" s="192" t="s">
        <v>202</v>
      </c>
      <c r="BT81" s="192" t="s">
        <v>1038</v>
      </c>
    </row>
    <row r="82" spans="1:72" x14ac:dyDescent="0.25">
      <c r="A82" s="192">
        <v>30</v>
      </c>
      <c r="B82" s="192" t="s">
        <v>472</v>
      </c>
      <c r="C82" s="192" t="s">
        <v>247</v>
      </c>
      <c r="D82" s="192" t="s">
        <v>1308</v>
      </c>
      <c r="E82" s="192" t="s">
        <v>1309</v>
      </c>
      <c r="F82" s="192" t="s">
        <v>1310</v>
      </c>
      <c r="G82" s="192" t="s">
        <v>1311</v>
      </c>
      <c r="H82" s="192" t="s">
        <v>1312</v>
      </c>
      <c r="I82" s="192" t="s">
        <v>1313</v>
      </c>
      <c r="J82" s="192" t="s">
        <v>1314</v>
      </c>
      <c r="K82" s="192" t="s">
        <v>1315</v>
      </c>
      <c r="L82" s="192" t="s">
        <v>805</v>
      </c>
      <c r="M82" s="192" t="s">
        <v>1026</v>
      </c>
      <c r="N82" s="192" t="s">
        <v>807</v>
      </c>
      <c r="O82" s="192">
        <v>20</v>
      </c>
      <c r="P82" s="192" t="s">
        <v>484</v>
      </c>
      <c r="Q82" s="192" t="s">
        <v>1316</v>
      </c>
      <c r="R82" s="192" t="s">
        <v>1317</v>
      </c>
      <c r="S82" s="192" t="s">
        <v>1318</v>
      </c>
      <c r="T82" s="192" t="s">
        <v>1319</v>
      </c>
      <c r="U82" s="192" t="s">
        <v>1304</v>
      </c>
      <c r="V82" s="192" t="s">
        <v>1320</v>
      </c>
      <c r="W82" s="192" t="s">
        <v>1321</v>
      </c>
      <c r="X82" s="192" t="s">
        <v>1322</v>
      </c>
      <c r="Y82" s="192" t="s">
        <v>814</v>
      </c>
      <c r="Z82" s="192">
        <v>4</v>
      </c>
      <c r="AA82" s="192" t="s">
        <v>410</v>
      </c>
      <c r="AB82" s="192" t="s">
        <v>786</v>
      </c>
      <c r="AC82" s="192" t="s">
        <v>319</v>
      </c>
      <c r="AD82" s="192" t="s">
        <v>786</v>
      </c>
      <c r="AE82" s="192" t="s">
        <v>855</v>
      </c>
      <c r="AF82" s="192" t="s">
        <v>653</v>
      </c>
      <c r="AG82" s="192" t="s">
        <v>818</v>
      </c>
      <c r="AH82" s="192">
        <v>4</v>
      </c>
      <c r="AI82" s="192" t="s">
        <v>321</v>
      </c>
      <c r="AJ82" s="192" t="s">
        <v>310</v>
      </c>
      <c r="AK82" s="192" t="s">
        <v>556</v>
      </c>
      <c r="AL82" s="192" t="s">
        <v>556</v>
      </c>
      <c r="AM82" s="192" t="s">
        <v>353</v>
      </c>
      <c r="AN82" s="192" t="s">
        <v>312</v>
      </c>
      <c r="AO82" s="192" t="s">
        <v>821</v>
      </c>
      <c r="AP82" s="192">
        <v>3</v>
      </c>
      <c r="AQ82" s="192" t="s">
        <v>530</v>
      </c>
      <c r="AR82" s="192" t="s">
        <v>1035</v>
      </c>
      <c r="AS82" s="192" t="s">
        <v>1036</v>
      </c>
      <c r="AT82" s="192" t="s">
        <v>530</v>
      </c>
      <c r="AU82" s="192" t="s">
        <v>272</v>
      </c>
      <c r="AV82" s="192" t="s">
        <v>1036</v>
      </c>
      <c r="AW82" s="192" t="s">
        <v>827</v>
      </c>
      <c r="AX82" s="192">
        <v>3</v>
      </c>
      <c r="AY82" s="192" t="s">
        <v>179</v>
      </c>
      <c r="AZ82" s="192" t="s">
        <v>412</v>
      </c>
      <c r="BA82" s="192" t="s">
        <v>648</v>
      </c>
      <c r="BB82" s="192" t="s">
        <v>179</v>
      </c>
      <c r="BC82" s="192" t="s">
        <v>831</v>
      </c>
      <c r="BD82" s="192" t="s">
        <v>1037</v>
      </c>
      <c r="BE82" s="192" t="s">
        <v>832</v>
      </c>
      <c r="BF82" s="192">
        <v>3</v>
      </c>
      <c r="BG82" s="192" t="s">
        <v>186</v>
      </c>
      <c r="BH82" s="192" t="s">
        <v>185</v>
      </c>
      <c r="BI82" s="192" t="s">
        <v>761</v>
      </c>
      <c r="BJ82" s="192" t="s">
        <v>186</v>
      </c>
      <c r="BK82" s="192" t="s">
        <v>185</v>
      </c>
      <c r="BL82" s="192" t="s">
        <v>235</v>
      </c>
      <c r="BM82" s="192" t="s">
        <v>198</v>
      </c>
      <c r="BN82" s="192">
        <v>3</v>
      </c>
      <c r="BO82" s="192" t="s">
        <v>199</v>
      </c>
      <c r="BP82" s="192" t="s">
        <v>1038</v>
      </c>
      <c r="BQ82" s="192" t="s">
        <v>311</v>
      </c>
      <c r="BR82" s="192" t="s">
        <v>199</v>
      </c>
      <c r="BS82" s="192" t="s">
        <v>202</v>
      </c>
      <c r="BT82" s="192" t="s">
        <v>1038</v>
      </c>
    </row>
  </sheetData>
  <mergeCells count="16">
    <mergeCell ref="I9:M9"/>
    <mergeCell ref="B11:F11"/>
    <mergeCell ref="I11:M11"/>
    <mergeCell ref="B12:F12"/>
    <mergeCell ref="I12:M12"/>
    <mergeCell ref="B19:F19"/>
    <mergeCell ref="I19:M19"/>
    <mergeCell ref="A11:A12"/>
    <mergeCell ref="A15:A16"/>
    <mergeCell ref="B15:F15"/>
    <mergeCell ref="I15:M15"/>
    <mergeCell ref="B16:F16"/>
    <mergeCell ref="I16:M16"/>
    <mergeCell ref="B17:F17"/>
    <mergeCell ref="I17:M17"/>
    <mergeCell ref="I13:M1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D6EBC-B059-42E1-B52F-26B16584A42B}">
  <dimension ref="A1:BT82"/>
  <sheetViews>
    <sheetView workbookViewId="0">
      <selection activeCell="A2" sqref="A2"/>
    </sheetView>
  </sheetViews>
  <sheetFormatPr baseColWidth="10" defaultColWidth="9" defaultRowHeight="15" x14ac:dyDescent="0.25"/>
  <cols>
    <col min="1" max="1" width="31.75" style="89" customWidth="1"/>
    <col min="2" max="2" width="37.625" style="89" customWidth="1"/>
    <col min="3" max="3" width="14.625" style="89" customWidth="1"/>
    <col min="4" max="4" width="37.625" style="89" customWidth="1"/>
    <col min="5" max="5" width="16.625" style="89" customWidth="1"/>
    <col min="6" max="6" width="33.625" style="89" customWidth="1"/>
    <col min="7" max="7" width="18" style="89" customWidth="1"/>
    <col min="8" max="8" width="31.625" style="89" customWidth="1"/>
    <col min="9" max="9" width="38.625" style="89" customWidth="1"/>
    <col min="10" max="10" width="31.625" style="89" customWidth="1"/>
    <col min="11" max="11" width="18.625" style="89" customWidth="1"/>
    <col min="12" max="12" width="31.625" style="89" customWidth="1"/>
    <col min="13" max="13" width="16" style="89" customWidth="1"/>
    <col min="14" max="15" width="18" style="89" customWidth="1"/>
    <col min="16" max="16" width="22" style="89" customWidth="1"/>
    <col min="17" max="17" width="18" style="89" customWidth="1"/>
    <col min="18" max="24" width="30" style="89" customWidth="1"/>
    <col min="25" max="26" width="14" style="85" customWidth="1"/>
    <col min="27" max="27" width="27.75" style="85" customWidth="1"/>
    <col min="28" max="34" width="14" style="85" customWidth="1"/>
    <col min="35" max="35" width="15" style="85" customWidth="1"/>
    <col min="36" max="72" width="14" style="85" customWidth="1"/>
    <col min="73" max="16384" width="9" style="89"/>
  </cols>
  <sheetData>
    <row r="1" spans="1:35" ht="24" customHeight="1" x14ac:dyDescent="0.25">
      <c r="A1" s="81" t="s">
        <v>4773</v>
      </c>
      <c r="B1" s="82"/>
      <c r="C1" s="83"/>
      <c r="D1" s="83"/>
      <c r="E1" s="83"/>
      <c r="F1" s="83"/>
      <c r="G1" s="83"/>
      <c r="H1" s="83"/>
      <c r="I1" s="83"/>
      <c r="J1" s="83"/>
      <c r="K1" s="83"/>
      <c r="L1" s="83"/>
      <c r="M1" s="83"/>
      <c r="N1" s="84"/>
      <c r="O1" s="84"/>
      <c r="P1" s="84"/>
      <c r="Q1" s="84"/>
      <c r="R1" s="84"/>
      <c r="S1" s="84"/>
      <c r="T1" s="84"/>
      <c r="U1" s="84"/>
      <c r="V1" s="84"/>
      <c r="W1" s="84"/>
      <c r="X1" s="84"/>
    </row>
    <row r="2" spans="1:35" ht="20.100000000000001" customHeight="1" x14ac:dyDescent="0.25">
      <c r="A2" s="86" t="s">
        <v>1323</v>
      </c>
      <c r="B2" s="87"/>
      <c r="C2" s="88"/>
      <c r="D2" s="88"/>
      <c r="E2" s="88"/>
      <c r="F2" s="88"/>
      <c r="G2" s="88"/>
      <c r="H2" s="88"/>
      <c r="I2" s="88"/>
      <c r="J2" s="88"/>
      <c r="K2" s="88"/>
      <c r="L2" s="88"/>
      <c r="M2" s="88"/>
      <c r="AA2" s="1757" t="s">
        <v>7939</v>
      </c>
      <c r="AI2" s="1757" t="s">
        <v>7939</v>
      </c>
    </row>
    <row r="3" spans="1:35" ht="18.75" x14ac:dyDescent="0.25">
      <c r="A3" s="90"/>
      <c r="B3" s="1758" t="s">
        <v>4756</v>
      </c>
      <c r="C3" s="90"/>
      <c r="D3" s="90"/>
      <c r="E3" s="90"/>
      <c r="F3" s="90"/>
      <c r="G3" s="90"/>
      <c r="H3" s="1759" t="s">
        <v>7941</v>
      </c>
      <c r="I3" s="90"/>
      <c r="J3" s="90"/>
      <c r="K3" s="90"/>
      <c r="L3" s="90"/>
      <c r="M3" s="90"/>
      <c r="AA3" s="91" t="s">
        <v>2</v>
      </c>
      <c r="AI3" s="91" t="s">
        <v>3</v>
      </c>
    </row>
    <row r="4" spans="1:35" ht="24" customHeight="1" x14ac:dyDescent="0.25">
      <c r="A4" s="92" t="s">
        <v>7940</v>
      </c>
      <c r="B4" s="40">
        <v>1</v>
      </c>
      <c r="C4" s="38" t="s">
        <v>5</v>
      </c>
      <c r="D4" s="39" t="str">
        <f>IFERROR(INDEX($B$53:$B$82,MATCH($B$4,$A$53:$A$82,0)),"")</f>
        <v>École primaire</v>
      </c>
      <c r="E4" s="38" t="s">
        <v>6</v>
      </c>
      <c r="F4" s="39" t="str">
        <f>IFERROR(INDEX($C$53:$C$82,MATCH($B$4,$A$53:$A$82,0)),"")</f>
        <v>Hiver</v>
      </c>
      <c r="G4" s="38" t="s">
        <v>7</v>
      </c>
      <c r="H4" s="138" t="s">
        <v>8</v>
      </c>
      <c r="I4" s="38" t="s">
        <v>9</v>
      </c>
      <c r="J4" s="39" t="str">
        <f>IFERROR(INDEX($Q$53:$Q$82,MATCH($B$4,$A$53:$A$82,0)),"")</f>
        <v>Trop blanc / sec</v>
      </c>
      <c r="K4" s="1"/>
      <c r="L4" s="92" t="s">
        <v>10</v>
      </c>
      <c r="M4" s="94" t="str">
        <f>IFERROR(INDEX($P$53:$P$82,MATCH($B$4,$A$53:$A$82,0)),"")</f>
        <v>Facile</v>
      </c>
      <c r="AA4" s="91"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"&amp;$B$12),CHAR(160)," ")," "," "),CHAR(10)," "),CHAR(13)," "),CHAR(9)," "),"’","'"),"."," "),","," "),";"," "),":"," "),"-"," "),"("," "),")"," "),"?"," "),"!"," "),"/"," "),"é","e"),"è","e"),"ê","e"),"ë","e"),"à","a"),"â","a"),"ä","a"),"ù","u"),"û","u"),"ü","u"),"ô","o"),"ö","o"),"î","i"),"ï","i"),"ç","c")))</f>
        <v>l'assiette presente une dominante blanche avec poisson riz chou fleur et fromage blanc il faut ajouter une couleur de contraste par exemple brocolis ou carottes</v>
      </c>
      <c r="AI4" s="91"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H$53:$H$82,MATCH($B$4,$A$53:$A$82,0)),"")),CHAR(160)," ")," "," "),CHAR(10)," "),CHAR(13)," "),CHAR(9)," "),"’","'"),"."," "),","," "),";"," "),":"," "),"-"," "),"("," "),")"," "),"?"," "),"!"," "),"/"," "),"é","e"),"è","e"),"ê","e"),"ë","e"),"à","a"),"â","a"),"ä","a"),"ù","u"),"û","u"),"ü","u"),"ô","o"),"ö","o"),"î","i"),"ï","i"),"ç","c")))</f>
        <v>l'assiette presente une dominante blanche avec poisson riz chou fleur et fromage blanc il faut ajouter une couleur de contraste par exemple brocolis ou carottes une sauce citron herbes pour limiter le sec et remplacer le dessert blanc par un fruit de saison colore</v>
      </c>
    </row>
    <row r="5" spans="1:35" ht="24" customHeight="1" x14ac:dyDescent="0.25">
      <c r="A5" s="95" t="s">
        <v>11</v>
      </c>
      <c r="B5" s="93" t="str">
        <f>IFERROR(INDEX($E$53:$E$82,MATCH($B$4,$A$53:$A$82,0)),"")</f>
        <v>Assiette trop blanche, sèche et peu attractive</v>
      </c>
      <c r="C5" s="96"/>
      <c r="D5" s="96"/>
      <c r="E5" s="97"/>
      <c r="F5" s="97"/>
      <c r="G5" s="98"/>
      <c r="H5" s="97"/>
      <c r="I5" s="97"/>
      <c r="J5" s="97"/>
      <c r="K5" s="97"/>
      <c r="L5" s="97"/>
      <c r="M5" s="97"/>
      <c r="O5" s="162" t="s">
        <v>4830</v>
      </c>
      <c r="AA5" s="91"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B$11&amp;" "&amp;$B$12&amp;" "&amp;$B$15&amp;" "&amp;$B$16),CHAR(160)," ")," "," "),CHAR(10)," "),CHAR(13)," "),CHAR(9)," "),"’","'"),"."," "),","," "),";"," "),":"," "),"-"," "),"("," "),")"," "),"?"," "),"!"," "),"/"," "),"é","e"),"è","e"),"ê","e"),"ë","e"),"à","a"),"â","a"),"ä","a"),"ù","u"),"û","u"),"ü","u"),"ô","o"),"ö","o"),"î","i"),"ï","i"),"ç","c")))</f>
        <v>l'assiette presente une dominante blanche avec poisson riz chou fleur et fromage blanc il faut ajouter une couleur de contraste par exemple brocolis ou carottes une sauce citron herbes pour limiter le sec et remplacer le dessert blanc par un fruit de saison colore</v>
      </c>
      <c r="AI5" s="91"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FERROR(INDEX($I$53:$I$82,MATCH($B$4,$A$53:$A$82,0)),"")),CHAR(160)," ")," "," "),CHAR(10)," "),CHAR(13)," "),CHAR(9)," "),"’","'"),"."," "),","," "),";"," "),":"," "),"-"," "),"("," "),")"," "),"?"," "),"!"," "),"/"," "),"é","e"),"è","e"),"ê","e"),"ë","e"),"à","a"),"â","a"),"ä","a"),"ù","u"),"û","u"),"ü","u"),"ô","o"),"ö","o"),"î","i"),"ï","i"),"ç","c")))</f>
        <v>c'est trop blanc et le poisson risque d'etre sec je mets une sauce un legume vert ou orange et je finis avec un fruit colore plutot qu'un fromage blanc</v>
      </c>
    </row>
    <row r="6" spans="1:35" ht="24" customHeight="1" x14ac:dyDescent="0.25">
      <c r="A6" s="95" t="s">
        <v>1324</v>
      </c>
      <c r="B6" s="99" t="str">
        <f>IFERROR(INDEX($D$53:$D$82,MATCH($B$4,$A$53:$A$82,0)),"")</f>
        <v>Poisson blanc vapeur ; riz ; chou-fleur ; fromage blanc</v>
      </c>
      <c r="C6" s="100"/>
      <c r="D6" s="100"/>
      <c r="E6" s="100"/>
      <c r="F6" s="100"/>
      <c r="G6" s="98"/>
      <c r="H6" s="97"/>
      <c r="I6" s="97"/>
      <c r="J6" s="97"/>
      <c r="K6" s="97"/>
      <c r="L6" s="97"/>
      <c r="M6" s="97"/>
      <c r="O6" s="157" t="s">
        <v>4844</v>
      </c>
      <c r="AA6" s="91"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"&amp;$I$12),CHAR(160)," ")," "," "),CHAR(10)," "),CHAR(13)," "),CHAR(9)," "),"’","'"),"."," "),","," "),";"," "),":"," "),"-"," "),"("," "),")"," "),"?"," "),"!"," "),"/"," "),"é","e"),"è","e"),"ê","e"),"ë","e"),"à","a"),"â","a"),"ä","a"),"ù","u"),"û","u"),"ü","u"),"ô","o"),"ö","o"),"î","i"),"ï","i"),"ç","c")))</f>
        <v>c'est trop blanc et le poisson risque d'etre sec j</v>
      </c>
    </row>
    <row r="7" spans="1:35" ht="15.75" x14ac:dyDescent="0.25">
      <c r="A7" s="101"/>
      <c r="B7" s="102"/>
      <c r="C7" s="102"/>
      <c r="D7" s="102"/>
      <c r="E7" s="102"/>
      <c r="F7" s="102"/>
      <c r="G7" s="101"/>
      <c r="H7" s="101"/>
      <c r="I7" s="102"/>
      <c r="J7" s="102"/>
      <c r="K7" s="102"/>
      <c r="L7" s="102"/>
      <c r="M7" s="102"/>
      <c r="AA7" s="91" t="str">
        <f>TRIM(CLEAN(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LOWER($I$11&amp;" "&amp;$I$12&amp;" "&amp;$I$15&amp;" "&amp;$I$16),CHAR(160)," ")," "," "),CHAR(10)," "),CHAR(13)," "),CHAR(9)," "),"’","'"),"."," "),","," "),";"," "),":"," "),"-"," "),"("," "),")"," "),"?"," "),"!"," "),"/"," "),"é","e"),"è","e"),"ê","e"),"ë","e"),"à","a"),"â","a"),"ä","a"),"ù","u"),"û","u"),"ü","u"),"ô","o"),"ö","o"),"î","i"),"ï","i"),"ç","c")))</f>
        <v>c'est trop blanc et le poisson risque d'etre sec j je mets une sauce un legume vert ou orange et je finis avec un fruit colore plutot qu'un fromage blanc</v>
      </c>
    </row>
    <row r="8" spans="1:35" ht="24" customHeight="1" x14ac:dyDescent="0.25">
      <c r="A8" s="145" t="s">
        <v>1325</v>
      </c>
      <c r="B8" s="103"/>
      <c r="C8" s="103"/>
      <c r="D8" s="103"/>
      <c r="E8" s="103"/>
      <c r="F8" s="103"/>
      <c r="G8" s="104"/>
      <c r="H8" s="146" t="s">
        <v>1326</v>
      </c>
      <c r="I8" s="105"/>
      <c r="J8" s="105"/>
      <c r="K8" s="105"/>
      <c r="L8" s="105"/>
      <c r="M8" s="105"/>
      <c r="O8" s="106" t="s">
        <v>4829</v>
      </c>
      <c r="P8" s="107"/>
      <c r="Q8" s="107"/>
      <c r="R8" s="107"/>
      <c r="S8" s="107"/>
      <c r="T8" s="107"/>
      <c r="V8" s="85"/>
      <c r="W8" s="85"/>
      <c r="X8" s="85"/>
    </row>
    <row r="9" spans="1:35" ht="54.95" customHeight="1" x14ac:dyDescent="0.25">
      <c r="A9" s="108" t="s">
        <v>16</v>
      </c>
      <c r="B9" s="1251" t="str">
        <f>IFERROR(INDEX($F$53:$F$82,MATCH($B$4,$A$53:$A$82,0)),"")</f>
        <v>Analysez la dominante visuelle et la texture de cette assiette, puis proposez une correction réaliste par couleur, saison et texture.</v>
      </c>
      <c r="C9" s="1251"/>
      <c r="D9" s="1251"/>
      <c r="E9" s="1251"/>
      <c r="F9" s="1251"/>
      <c r="G9" s="104"/>
      <c r="H9" s="109" t="s">
        <v>17</v>
      </c>
      <c r="I9" s="1252" t="str">
        <f>IFERROR(INDEX($G$53:$G$82,MATCH($B$4,$A$53:$A$82,0)),"")</f>
        <v>Pourquoi cette assiette fait-elle trop blanche et sèche, et que peux-tu changer simplement ?</v>
      </c>
      <c r="J9" s="1252"/>
      <c r="K9" s="1252"/>
      <c r="L9" s="1252"/>
      <c r="M9" s="1252"/>
      <c r="O9" s="151" t="s">
        <v>18</v>
      </c>
      <c r="P9" s="152" t="s">
        <v>19</v>
      </c>
      <c r="Q9" s="153"/>
      <c r="R9" s="153"/>
      <c r="S9" s="110"/>
      <c r="T9" s="110"/>
      <c r="V9" s="111"/>
      <c r="W9" s="111"/>
      <c r="X9" s="111"/>
    </row>
    <row r="10" spans="1:35" ht="18.75" x14ac:dyDescent="0.25">
      <c r="A10" s="101"/>
      <c r="B10" s="102"/>
      <c r="C10" s="102"/>
      <c r="D10" s="102"/>
      <c r="E10" s="102"/>
      <c r="F10" s="102"/>
      <c r="G10" s="101"/>
      <c r="H10" s="101"/>
      <c r="I10" s="102"/>
      <c r="J10" s="102"/>
      <c r="K10" s="102"/>
      <c r="L10" s="102"/>
      <c r="M10" s="102"/>
      <c r="O10" s="151" t="s">
        <v>20</v>
      </c>
      <c r="P10" s="152" t="s">
        <v>1327</v>
      </c>
      <c r="Q10" s="153"/>
      <c r="R10" s="153"/>
      <c r="S10" s="110"/>
      <c r="T10" s="110"/>
      <c r="V10" s="111"/>
      <c r="W10" s="111"/>
      <c r="X10" s="111"/>
    </row>
    <row r="11" spans="1:35" ht="50.1" customHeight="1" x14ac:dyDescent="0.25">
      <c r="A11" s="1253" t="s">
        <v>22</v>
      </c>
      <c r="B11" s="1249" t="s">
        <v>4817</v>
      </c>
      <c r="C11" s="1249"/>
      <c r="D11" s="1249"/>
      <c r="E11" s="1249"/>
      <c r="F11" s="1249"/>
      <c r="G11" s="104"/>
      <c r="H11" s="1250" t="s">
        <v>23</v>
      </c>
      <c r="I11" s="1249" t="s">
        <v>4821</v>
      </c>
      <c r="J11" s="1249"/>
      <c r="K11" s="1249"/>
      <c r="L11" s="1249"/>
      <c r="M11" s="1249"/>
      <c r="O11" s="151" t="s">
        <v>25</v>
      </c>
      <c r="P11" s="152" t="s">
        <v>1330</v>
      </c>
      <c r="Q11" s="153"/>
      <c r="R11" s="153"/>
      <c r="S11" s="110"/>
      <c r="T11" s="110"/>
      <c r="V11" s="111"/>
      <c r="W11" s="111"/>
      <c r="X11" s="111"/>
    </row>
    <row r="12" spans="1:35" ht="50.1" customHeight="1" x14ac:dyDescent="0.25">
      <c r="A12" s="1253"/>
      <c r="B12" s="1249" t="s">
        <v>4818</v>
      </c>
      <c r="C12" s="1249"/>
      <c r="D12" s="1249"/>
      <c r="E12" s="1249"/>
      <c r="F12" s="1249"/>
      <c r="G12" s="104"/>
      <c r="H12" s="1250"/>
      <c r="I12" s="1249" t="s">
        <v>4822</v>
      </c>
      <c r="J12" s="1249"/>
      <c r="K12" s="1249"/>
      <c r="L12" s="1249"/>
      <c r="M12" s="1249"/>
      <c r="O12" s="151" t="s">
        <v>28</v>
      </c>
      <c r="P12" s="152" t="s">
        <v>1331</v>
      </c>
      <c r="Q12" s="153"/>
      <c r="R12" s="153"/>
      <c r="S12" s="110"/>
      <c r="T12" s="110"/>
      <c r="V12" s="111"/>
      <c r="W12" s="111"/>
      <c r="X12" s="111"/>
    </row>
    <row r="13" spans="1:35" ht="60" customHeight="1" x14ac:dyDescent="0.25">
      <c r="A13" s="108" t="s">
        <v>30</v>
      </c>
      <c r="B13" s="112" t="str">
        <f>IFERROR(INDEX($J$53:$J$82,MATCH($B$4,$A$53:$A$82,0)),"")</f>
        <v>Si la réponse dit seulement « ajouter un légume », demander quelle couleur manque et quel problème de texture est corrigé.</v>
      </c>
      <c r="C13" s="112"/>
      <c r="D13" s="112"/>
      <c r="E13" s="112"/>
      <c r="F13" s="112"/>
      <c r="G13" s="104"/>
      <c r="H13" s="109" t="s">
        <v>31</v>
      </c>
      <c r="I13" s="1244" t="str">
        <f>IFERROR(INDEX($K$53:$K$82,MATCH($B$4,$A$53:$A$82,0)),"")</f>
        <v>Demander : « Quelle couleur tu ajoutes ? Et comment tu évites que le poisson soit sec ? »</v>
      </c>
      <c r="J13" s="1244"/>
      <c r="K13" s="1244"/>
      <c r="L13" s="1244"/>
      <c r="M13" s="1244"/>
      <c r="O13" s="151" t="s">
        <v>32</v>
      </c>
      <c r="P13" s="152" t="s">
        <v>1332</v>
      </c>
      <c r="Q13" s="153"/>
      <c r="R13" s="153"/>
      <c r="S13" s="110"/>
      <c r="T13" s="110"/>
      <c r="V13" s="111"/>
      <c r="W13" s="111"/>
      <c r="X13" s="111"/>
    </row>
    <row r="14" spans="1:35" ht="18.75" x14ac:dyDescent="0.25">
      <c r="A14" s="101"/>
      <c r="B14" s="102"/>
      <c r="C14" s="102"/>
      <c r="D14" s="102"/>
      <c r="E14" s="102"/>
      <c r="F14" s="102"/>
      <c r="G14" s="101"/>
      <c r="H14" s="101"/>
      <c r="I14" s="102"/>
      <c r="J14" s="102"/>
      <c r="K14" s="102"/>
      <c r="L14" s="102"/>
      <c r="M14" s="102"/>
      <c r="O14" s="151" t="s">
        <v>34</v>
      </c>
      <c r="P14" s="152" t="s">
        <v>35</v>
      </c>
      <c r="Q14" s="153"/>
      <c r="R14" s="153"/>
      <c r="S14" s="110"/>
      <c r="T14" s="110"/>
      <c r="V14" s="111"/>
      <c r="W14" s="111"/>
      <c r="X14" s="111"/>
    </row>
    <row r="15" spans="1:35" ht="50.1" customHeight="1" x14ac:dyDescent="0.25">
      <c r="A15" s="1248" t="s">
        <v>1333</v>
      </c>
      <c r="B15" s="1249" t="s">
        <v>4819</v>
      </c>
      <c r="C15" s="1249"/>
      <c r="D15" s="1249"/>
      <c r="E15" s="1249"/>
      <c r="F15" s="1249"/>
      <c r="G15" s="104"/>
      <c r="H15" s="1250" t="s">
        <v>1334</v>
      </c>
      <c r="I15" s="1249" t="s">
        <v>4849</v>
      </c>
      <c r="J15" s="1249"/>
      <c r="K15" s="1249"/>
      <c r="L15" s="1249"/>
      <c r="M15" s="1249"/>
      <c r="O15" s="151" t="s">
        <v>39</v>
      </c>
      <c r="P15" s="152" t="s">
        <v>40</v>
      </c>
      <c r="Q15" s="153"/>
      <c r="R15" s="153"/>
      <c r="S15" s="110"/>
      <c r="T15" s="110"/>
      <c r="V15" s="111"/>
      <c r="W15" s="111"/>
      <c r="X15" s="111"/>
    </row>
    <row r="16" spans="1:35" ht="50.1" customHeight="1" x14ac:dyDescent="0.25">
      <c r="A16" s="1248"/>
      <c r="B16" s="1249" t="s">
        <v>4820</v>
      </c>
      <c r="C16" s="1249"/>
      <c r="D16" s="1249"/>
      <c r="E16" s="1249"/>
      <c r="F16" s="1249"/>
      <c r="G16" s="104"/>
      <c r="H16" s="1250"/>
      <c r="I16" s="1249" t="s">
        <v>4823</v>
      </c>
      <c r="J16" s="1249"/>
      <c r="K16" s="1249"/>
      <c r="L16" s="1249"/>
      <c r="M16" s="1249"/>
      <c r="O16" s="151" t="s">
        <v>42</v>
      </c>
      <c r="P16" s="152" t="s">
        <v>43</v>
      </c>
      <c r="Q16" s="153"/>
      <c r="R16" s="153"/>
      <c r="S16" s="110"/>
      <c r="T16" s="110"/>
      <c r="V16" s="111"/>
      <c r="W16" s="111"/>
      <c r="X16" s="111"/>
    </row>
    <row r="17" spans="1:34" ht="60" customHeight="1" x14ac:dyDescent="0.25">
      <c r="A17" s="108" t="s">
        <v>44</v>
      </c>
      <c r="B17" s="1243" t="str">
        <f>IF(UPPER($H$4)="X",IFERROR(INDEX($H$53:$H$82,MATCH($B$4,$A$53:$A$82,0)),""),"Réponse attendue masquée — saisir X en H4 pour afficher")</f>
        <v>L’assiette présente une dominante blanche avec poisson, riz, chou-fleur et fromage blanc. Il faut ajouter une couleur de contraste, par exemple brocolis ou carottes, une sauce citron-herbes pour limiter le sec, et remplacer le dessert blanc par un fruit de saison coloré.</v>
      </c>
      <c r="C17" s="1243"/>
      <c r="D17" s="1243"/>
      <c r="E17" s="1243"/>
      <c r="F17" s="1243"/>
      <c r="G17" s="104"/>
      <c r="H17" s="113" t="s">
        <v>45</v>
      </c>
      <c r="I17" s="1244" t="str">
        <f>IF(UPPER($H$4)="X",IFERROR(INDEX($I$53:$I$82,MATCH($B$4,$A$53:$A$82,0)),""),"Réponse attendue masquée — saisir X en H4 pour afficher")</f>
        <v>C’est trop blanc et le poisson risque d’être sec. Je mets une sauce, un légume vert ou orange, et je finis avec un fruit coloré plutôt qu’un fromage blanc.</v>
      </c>
      <c r="J17" s="1244"/>
      <c r="K17" s="1244"/>
      <c r="L17" s="1244"/>
      <c r="M17" s="1244"/>
      <c r="O17" s="151" t="s">
        <v>46</v>
      </c>
      <c r="P17" s="152" t="s">
        <v>1335</v>
      </c>
      <c r="Q17" s="153"/>
      <c r="R17" s="153"/>
      <c r="S17" s="110"/>
      <c r="T17" s="110"/>
      <c r="V17" s="111"/>
      <c r="W17" s="111"/>
      <c r="X17" s="111"/>
    </row>
    <row r="18" spans="1:34" ht="18.75" x14ac:dyDescent="0.25">
      <c r="A18" s="101"/>
      <c r="B18" s="102"/>
      <c r="C18" s="102"/>
      <c r="D18" s="102"/>
      <c r="E18" s="102"/>
      <c r="F18" s="102"/>
      <c r="G18" s="101"/>
      <c r="H18" s="101"/>
      <c r="I18" s="102"/>
      <c r="J18" s="102"/>
      <c r="K18" s="102"/>
      <c r="L18" s="102"/>
      <c r="M18" s="102"/>
      <c r="O18" s="151" t="s">
        <v>48</v>
      </c>
      <c r="P18" s="152" t="s">
        <v>49</v>
      </c>
      <c r="Q18" s="153"/>
      <c r="R18" s="153"/>
      <c r="S18" s="110"/>
      <c r="T18" s="110"/>
      <c r="U18" s="111"/>
      <c r="V18" s="111"/>
      <c r="W18" s="111"/>
      <c r="X18" s="111"/>
    </row>
    <row r="19" spans="1:34" ht="54.95" customHeight="1" x14ac:dyDescent="0.25">
      <c r="A19" s="108" t="s">
        <v>50</v>
      </c>
      <c r="B19" s="1245" t="str">
        <f>IF(ISBLANK(H4),"",IF(UPPER(TRIM($H$4))="X",IFERROR(INDEX($M$53:$M$82,MATCH($B$4,$A$53:$A$82,0)),""),"Mots-clés masqués — saisir X en H4 pour afficher"))</f>
        <v>blanc ; pâle ; sec ; brocolis ; carottes ; sauce ; citron ; herbes ; fruit ; contraste</v>
      </c>
      <c r="C19" s="1245"/>
      <c r="D19" s="1245"/>
      <c r="E19" s="1245"/>
      <c r="F19" s="1245"/>
      <c r="G19" s="104"/>
      <c r="H19" s="109" t="s">
        <v>1336</v>
      </c>
      <c r="I19" s="1246" t="str">
        <f>IFERROR(INDEX($X$53:$X$82,MATCH($B$4,$A$53:$A$82,0)),"")</f>
        <v>Trop blanc = couleur + sauce + fruit</v>
      </c>
      <c r="J19" s="1246"/>
      <c r="K19" s="1246"/>
      <c r="L19" s="1246"/>
      <c r="M19" s="1246"/>
      <c r="O19" s="151"/>
      <c r="P19" s="152"/>
      <c r="Q19" s="153"/>
      <c r="R19" s="153"/>
      <c r="S19" s="110"/>
      <c r="T19" s="110"/>
    </row>
    <row r="20" spans="1:34" ht="15.75" x14ac:dyDescent="0.25">
      <c r="A20" s="114"/>
      <c r="B20" s="102"/>
      <c r="C20" s="102"/>
      <c r="D20" s="102"/>
      <c r="E20" s="102"/>
      <c r="F20" s="102"/>
      <c r="G20" s="101"/>
      <c r="H20" s="104"/>
      <c r="I20" s="98"/>
      <c r="J20" s="98"/>
      <c r="K20" s="98"/>
      <c r="L20" s="98"/>
      <c r="M20" s="98"/>
    </row>
    <row r="21" spans="1:34" ht="18.75" customHeight="1" x14ac:dyDescent="0.25">
      <c r="A21" s="104"/>
      <c r="B21" s="104"/>
      <c r="C21" s="104"/>
      <c r="D21" s="104"/>
      <c r="E21" s="104"/>
      <c r="F21" s="104"/>
      <c r="G21" s="104"/>
      <c r="H21" s="104"/>
      <c r="I21" s="104"/>
      <c r="J21" s="104"/>
      <c r="K21" s="104"/>
      <c r="L21" s="104"/>
      <c r="M21" s="104"/>
    </row>
    <row r="22" spans="1:34" ht="24" customHeight="1" x14ac:dyDescent="0.25">
      <c r="A22" s="115" t="s">
        <v>1337</v>
      </c>
      <c r="B22" s="116"/>
      <c r="C22" s="116"/>
      <c r="D22" s="116"/>
      <c r="E22" s="116"/>
      <c r="F22" s="116"/>
      <c r="G22" s="116"/>
      <c r="H22" s="116"/>
      <c r="I22" s="116"/>
      <c r="J22" s="116"/>
      <c r="K22" s="116"/>
      <c r="L22" s="116"/>
      <c r="M22" s="116"/>
    </row>
    <row r="23" spans="1:34" ht="60" customHeight="1" x14ac:dyDescent="0.25">
      <c r="A23" s="147" t="s">
        <v>1338</v>
      </c>
      <c r="B23" s="148" t="str">
        <f>IF(UPPER($H$4)="X",IFERROR(INDEX($R$53:$R$82,MATCH($B$4,$A$53:$A$82,0)),""),"Masqué")</f>
        <v>Brocolis ou carottes pour créer le contraste</v>
      </c>
      <c r="C23" s="147" t="s">
        <v>1339</v>
      </c>
      <c r="D23" s="148" t="str">
        <f>IF(UPPER($H$4)="X",IFERROR(INDEX($S$53:$S$82,MATCH($B$4,$A$53:$A$82,0)),""),"Masqué")</f>
        <v>Sauce citron-herbes ou jus léger</v>
      </c>
      <c r="E23" s="147" t="s">
        <v>1340</v>
      </c>
      <c r="F23" s="148" t="str">
        <f>IF(UPPER($H$4)="X",IFERROR(INDEX($T$53:$T$82,MATCH($B$4,$A$53:$A$82,0)),""),"Masqué")</f>
        <v>Agrumes, pomme rouge ou carottes en hiver</v>
      </c>
      <c r="G23" s="147" t="s">
        <v>1341</v>
      </c>
      <c r="H23" s="148" t="str">
        <f>IF(UPPER($H$4)="X",IFERROR(INDEX($U$53:$U$82,MATCH($B$4,$A$53:$A$82,0)),""),"Masqué")</f>
        <v>Fruit coloré plutôt que fromage blanc</v>
      </c>
      <c r="I23" s="147" t="s">
        <v>57</v>
      </c>
      <c r="J23" s="148" t="str">
        <f>IF(UPPER($H$4)="X",IFERROR(INDEX($V$53:$V$82,MATCH($B$4,$A$53:$A$82,0)),""),"Masqué")</f>
        <v>Primaire : améliorer l’envie de manger</v>
      </c>
      <c r="K23" s="147" t="s">
        <v>58</v>
      </c>
      <c r="L23" s="148" t="str">
        <f>IF(UPPER($H$4)="X",IFERROR(INDEX($W$53:$W$82,MATCH($B$4,$A$53:$A$82,0)),""),"Masqué")</f>
        <v>Éviter le dessèchement du poisson au maintien chaud</v>
      </c>
      <c r="M23" s="104"/>
    </row>
    <row r="24" spans="1:34" ht="15.75" x14ac:dyDescent="0.25">
      <c r="A24" s="117"/>
      <c r="B24" s="118"/>
      <c r="C24" s="117"/>
      <c r="D24" s="118"/>
      <c r="E24" s="117"/>
      <c r="F24" s="118"/>
      <c r="G24" s="117"/>
      <c r="H24" s="118"/>
      <c r="I24" s="117"/>
      <c r="J24" s="118"/>
      <c r="K24" s="117"/>
      <c r="L24" s="118"/>
      <c r="M24" s="104"/>
    </row>
    <row r="25" spans="1:34" ht="15.75" x14ac:dyDescent="0.25">
      <c r="A25" s="104"/>
      <c r="B25" s="104"/>
      <c r="C25" s="104"/>
      <c r="D25" s="104"/>
      <c r="E25" s="104"/>
      <c r="F25" s="104"/>
      <c r="G25" s="104"/>
      <c r="H25" s="104"/>
      <c r="I25" s="104"/>
      <c r="J25" s="104"/>
      <c r="K25" s="104"/>
      <c r="L25" s="104"/>
      <c r="M25" s="104"/>
    </row>
    <row r="26" spans="1:34" ht="24" customHeight="1" x14ac:dyDescent="0.25">
      <c r="A26" s="1247" t="s">
        <v>1342</v>
      </c>
      <c r="B26" s="119" t="s">
        <v>60</v>
      </c>
      <c r="C26" s="119" t="s">
        <v>61</v>
      </c>
      <c r="D26" s="119" t="s">
        <v>62</v>
      </c>
      <c r="E26" s="119" t="s">
        <v>63</v>
      </c>
      <c r="F26" s="119" t="s">
        <v>64</v>
      </c>
      <c r="G26" s="120"/>
      <c r="H26" s="113" t="s">
        <v>65</v>
      </c>
      <c r="I26" s="113" t="s">
        <v>61</v>
      </c>
      <c r="J26" s="113" t="s">
        <v>62</v>
      </c>
      <c r="K26" s="113" t="s">
        <v>63</v>
      </c>
      <c r="L26" s="113" t="s">
        <v>64</v>
      </c>
      <c r="M26" s="104"/>
      <c r="AA26" s="1757" t="s">
        <v>7939</v>
      </c>
    </row>
    <row r="27" spans="1:34" ht="24" customHeight="1" x14ac:dyDescent="0.25">
      <c r="A27" s="1247"/>
      <c r="B27" s="119" t="s">
        <v>66</v>
      </c>
      <c r="C27" s="119" t="s">
        <v>67</v>
      </c>
      <c r="D27" s="119" t="s">
        <v>68</v>
      </c>
      <c r="E27" s="119" t="s">
        <v>69</v>
      </c>
      <c r="F27" s="119" t="s">
        <v>64</v>
      </c>
      <c r="G27" s="121"/>
      <c r="H27" s="113" t="s">
        <v>66</v>
      </c>
      <c r="I27" s="122" t="s">
        <v>67</v>
      </c>
      <c r="J27" s="122" t="s">
        <v>68</v>
      </c>
      <c r="K27" s="122" t="s">
        <v>69</v>
      </c>
      <c r="L27" s="122" t="s">
        <v>64</v>
      </c>
      <c r="M27" s="104"/>
      <c r="AA27" s="123" t="s">
        <v>70</v>
      </c>
      <c r="AB27" s="123" t="s">
        <v>61</v>
      </c>
      <c r="AC27" s="123" t="s">
        <v>71</v>
      </c>
      <c r="AD27" s="123" t="s">
        <v>72</v>
      </c>
      <c r="AE27" s="123" t="s">
        <v>73</v>
      </c>
      <c r="AF27" s="123" t="s">
        <v>74</v>
      </c>
      <c r="AG27" s="123" t="s">
        <v>75</v>
      </c>
      <c r="AH27" s="123" t="s">
        <v>76</v>
      </c>
    </row>
    <row r="28" spans="1:34" ht="24" customHeight="1" x14ac:dyDescent="0.25">
      <c r="A28" s="1247"/>
      <c r="B28" s="108" t="str">
        <f t="shared" ref="B28:B33" si="0">$AA28</f>
        <v>Diagnostic visuel ou texture</v>
      </c>
      <c r="C28" s="124">
        <f t="shared" ref="C28:C33" si="1">$AB28</f>
        <v>4</v>
      </c>
      <c r="D28" s="124">
        <f t="shared" ref="D28:D33" si="2">IF($B28="","",IF(OR(AND($AI$4&lt;&gt;"",ISNUMBER(SEARCH($AI$4,$AA$4))),AND($AC28&lt;&gt;"",ISNUMBER(SEARCH($AC28,$AA$4))),AND($AD28&lt;&gt;"",ISNUMBER(SEARCH($AD28,$AA$4))),AND($AE28&lt;&gt;"",ISNUMBER(SEARCH($AE28,$AA$4)))),$C28,0))</f>
        <v>4</v>
      </c>
      <c r="E28" s="124">
        <f t="shared" ref="E28:E33" si="3">IF(COUNTA($B$15:$B$16)=0,"",IF(OR(AND($AI$4&lt;&gt;"",ISNUMBER(SEARCH($AI$4,$AA$5))),AND($AC28&lt;&gt;"",ISNUMBER(SEARCH($AC28,$AA$5))),AND($AD28&lt;&gt;"",ISNUMBER(SEARCH($AD28,$AA$5))),AND($AE28&lt;&gt;"",ISNUMBER(SEARCH($AE28,$AA$5)))),$C28,0))</f>
        <v>4</v>
      </c>
      <c r="F28" s="125" t="str">
        <f t="shared" ref="F28:F33" si="4">IF(COUNTA($B$15:$B$16)=0,IF($D28&gt;0,"OK initial","Manque"),IF($E28&gt;0,IF($D28&gt;0,"OK","Corrigé"),"Manque"))</f>
        <v>OK</v>
      </c>
      <c r="G28" s="126"/>
      <c r="H28" s="109" t="str">
        <f t="shared" ref="H28:H33" si="5">$AA28</f>
        <v>Diagnostic visuel ou texture</v>
      </c>
      <c r="I28" s="124">
        <f t="shared" ref="I28:I33" si="6">$AB28</f>
        <v>4</v>
      </c>
      <c r="J28" s="124">
        <f t="shared" ref="J28:J33" si="7">IF($H28="","",IF(OR(AND($AI$5&lt;&gt;"",ISNUMBER(SEARCH($AI$5,$AA$6))),AND($AF28&lt;&gt;"",ISNUMBER(SEARCH($AF28,$AA$6))),AND($AG28&lt;&gt;"",ISNUMBER(SEARCH($AG28,$AA$6))),AND($AH28&lt;&gt;"",ISNUMBER(SEARCH($AH28,$AA$6)))),$I28,0))</f>
        <v>4</v>
      </c>
      <c r="K28" s="124">
        <f t="shared" ref="K28:K33" si="8">IF(COUNTA($I$15:$I$16)=0,"",IF(OR(AND($AI$5&lt;&gt;"",ISNUMBER(SEARCH($AI$5,$AA$7))),AND($AF28&lt;&gt;"",ISNUMBER(SEARCH($AF28,$AA$7))),AND($AG28&lt;&gt;"",ISNUMBER(SEARCH($AG28,$AA$7))),AND($AH28&lt;&gt;"",ISNUMBER(SEARCH($AH28,$AA$7)))),$I28,0))</f>
        <v>4</v>
      </c>
      <c r="L28" s="125" t="str">
        <f t="shared" ref="L28:L33" si="9">IF(COUNTA($I$15:$I$16)=0,IF($J28&gt;0,"OK initial","Manque"),IF($K28&gt;0,IF($J28&gt;0,"OK","Corrigé"),"Manque"))</f>
        <v>OK</v>
      </c>
      <c r="M28" s="104"/>
      <c r="AA28" s="91" t="str">
        <f>IFERROR(INDEX($Y$53:$Y$82,MATCH($B$4,$A$53:$A$82,0)),"")</f>
        <v>Diagnostic visuel ou texture</v>
      </c>
      <c r="AB28" s="127">
        <f>IFERROR(INDEX($Z$53:$Z$82,MATCH($B$4,$A$53:$A$82,0)),0)</f>
        <v>4</v>
      </c>
      <c r="AC28" s="127" t="str">
        <f>IFERROR(INDEX($AA$53:$AA$82,MATCH($B$4,$A$53:$A$82,0)),"")</f>
        <v>blanc</v>
      </c>
      <c r="AD28" s="127" t="str">
        <f>IFERROR(INDEX($AB$53:$AB$82,MATCH($B$4,$A$53:$A$82,0)),"")</f>
        <v>pale</v>
      </c>
      <c r="AE28" s="127" t="str">
        <f>IFERROR(INDEX($AC$53:$AC$82,MATCH($B$4,$A$53:$A$82,0)),"")</f>
        <v>sec</v>
      </c>
      <c r="AF28" s="127" t="str">
        <f>IFERROR(INDEX($AD$53:$AD$82,MATCH($B$4,$A$53:$A$82,0)),"")</f>
        <v>blanc</v>
      </c>
      <c r="AG28" s="127" t="str">
        <f>IFERROR(INDEX($AE$53:$AE$82,MATCH($B$4,$A$53:$A$82,0)),"")</f>
        <v>sec</v>
      </c>
      <c r="AH28" s="127" t="str">
        <f>IFERROR(INDEX($AF$53:$AF$82,MATCH($B$4,$A$53:$A$82,0)),"")</f>
        <v>pas envie</v>
      </c>
    </row>
    <row r="29" spans="1:34" ht="24" customHeight="1" x14ac:dyDescent="0.25">
      <c r="A29" s="1247"/>
      <c r="B29" s="108" t="str">
        <f t="shared" si="0"/>
        <v>Couleur de contraste</v>
      </c>
      <c r="C29" s="124">
        <f t="shared" si="1"/>
        <v>4</v>
      </c>
      <c r="D29" s="124">
        <f t="shared" si="2"/>
        <v>4</v>
      </c>
      <c r="E29" s="124">
        <f t="shared" si="3"/>
        <v>4</v>
      </c>
      <c r="F29" s="125" t="str">
        <f t="shared" si="4"/>
        <v>OK</v>
      </c>
      <c r="G29" s="126"/>
      <c r="H29" s="109" t="str">
        <f t="shared" si="5"/>
        <v>Couleur de contraste</v>
      </c>
      <c r="I29" s="124">
        <f t="shared" si="6"/>
        <v>4</v>
      </c>
      <c r="J29" s="124">
        <f t="shared" si="7"/>
        <v>0</v>
      </c>
      <c r="K29" s="124">
        <f t="shared" si="8"/>
        <v>4</v>
      </c>
      <c r="L29" s="125" t="str">
        <f t="shared" si="9"/>
        <v>Corrigé</v>
      </c>
      <c r="M29" s="104"/>
      <c r="AA29" s="91" t="str">
        <f>IFERROR(INDEX($AG$53:$AG$82,MATCH($B$4,$A$53:$A$82,0)),"")</f>
        <v>Couleur de contraste</v>
      </c>
      <c r="AB29" s="127">
        <f>IFERROR(INDEX($AH$53:$AH$82,MATCH($B$4,$A$53:$A$82,0)),0)</f>
        <v>4</v>
      </c>
      <c r="AC29" s="127" t="str">
        <f>IFERROR(INDEX($AI$53:$AI$82,MATCH($B$4,$A$53:$A$82,0)),"")</f>
        <v>brocolis</v>
      </c>
      <c r="AD29" s="127" t="str">
        <f>IFERROR(INDEX($AJ$53:$AJ$82,MATCH($B$4,$A$53:$A$82,0)),"")</f>
        <v>carottes</v>
      </c>
      <c r="AE29" s="127" t="str">
        <f>IFERROR(INDEX($AK$53:$AK$82,MATCH($B$4,$A$53:$A$82,0)),"")</f>
        <v>orange</v>
      </c>
      <c r="AF29" s="127" t="str">
        <f>IFERROR(INDEX($AL$53:$AL$82,MATCH($B$4,$A$53:$A$82,0)),"")</f>
        <v>vert</v>
      </c>
      <c r="AG29" s="127" t="str">
        <f>IFERROR(INDEX($AM$53:$AM$82,MATCH($B$4,$A$53:$A$82,0)),"")</f>
        <v>orange</v>
      </c>
      <c r="AH29" s="127" t="str">
        <f>IFERROR(INDEX($AN$53:$AN$82,MATCH($B$4,$A$53:$A$82,0)),"")</f>
        <v>couleur</v>
      </c>
    </row>
    <row r="30" spans="1:34" ht="24" customHeight="1" x14ac:dyDescent="0.25">
      <c r="A30" s="1247"/>
      <c r="B30" s="108" t="str">
        <f t="shared" si="0"/>
        <v>Saisonnalité vérifiée</v>
      </c>
      <c r="C30" s="124">
        <f t="shared" si="1"/>
        <v>3</v>
      </c>
      <c r="D30" s="124">
        <f t="shared" si="2"/>
        <v>0</v>
      </c>
      <c r="E30" s="124">
        <f t="shared" si="3"/>
        <v>3</v>
      </c>
      <c r="F30" s="125" t="str">
        <f t="shared" si="4"/>
        <v>Corrigé</v>
      </c>
      <c r="G30" s="126"/>
      <c r="H30" s="109" t="str">
        <f t="shared" si="5"/>
        <v>Saisonnalité vérifiée</v>
      </c>
      <c r="I30" s="124">
        <f t="shared" si="6"/>
        <v>3</v>
      </c>
      <c r="J30" s="124">
        <f t="shared" si="7"/>
        <v>0</v>
      </c>
      <c r="K30" s="124">
        <f t="shared" si="8"/>
        <v>3</v>
      </c>
      <c r="L30" s="125" t="str">
        <f t="shared" si="9"/>
        <v>Corrigé</v>
      </c>
      <c r="M30" s="104"/>
      <c r="AA30" s="91" t="str">
        <f>IFERROR(INDEX($AO$53:$AO$82,MATCH($B$4,$A$53:$A$82,0)),"")</f>
        <v>Saisonnalité vérifiée</v>
      </c>
      <c r="AB30" s="127">
        <f>IFERROR(INDEX($AP$53:$AP$82,MATCH($B$4,$A$53:$A$82,0)),0)</f>
        <v>3</v>
      </c>
      <c r="AC30" s="127" t="str">
        <f>IFERROR(INDEX($AQ$53:$AQ$82,MATCH($B$4,$A$53:$A$82,0)),"")</f>
        <v>hiver</v>
      </c>
      <c r="AD30" s="127" t="str">
        <f>IFERROR(INDEX($AR$53:$AR$82,MATCH($B$4,$A$53:$A$82,0)),"")</f>
        <v>saison</v>
      </c>
      <c r="AE30" s="127" t="str">
        <f>IFERROR(INDEX($AS$53:$AS$82,MATCH($B$4,$A$53:$A$82,0)),"")</f>
        <v>agrumes</v>
      </c>
      <c r="AF30" s="127" t="str">
        <f>IFERROR(INDEX($AT$53:$AT$82,MATCH($B$4,$A$53:$A$82,0)),"")</f>
        <v>hiver</v>
      </c>
      <c r="AG30" s="127" t="str">
        <f>IFERROR(INDEX($AU$53:$AU$82,MATCH($B$4,$A$53:$A$82,0)),"")</f>
        <v>saison</v>
      </c>
      <c r="AH30" s="127" t="str">
        <f>IFERROR(INDEX($AV$53:$AV$82,MATCH($B$4,$A$53:$A$82,0)),"")</f>
        <v>fruit</v>
      </c>
    </row>
    <row r="31" spans="1:34" ht="24" customHeight="1" x14ac:dyDescent="0.25">
      <c r="A31" s="1247"/>
      <c r="B31" s="108" t="str">
        <f t="shared" si="0"/>
        <v>Texture corrigée</v>
      </c>
      <c r="C31" s="124">
        <f t="shared" si="1"/>
        <v>4</v>
      </c>
      <c r="D31" s="124">
        <f t="shared" si="2"/>
        <v>0</v>
      </c>
      <c r="E31" s="124">
        <f t="shared" si="3"/>
        <v>4</v>
      </c>
      <c r="F31" s="125" t="str">
        <f t="shared" si="4"/>
        <v>Corrigé</v>
      </c>
      <c r="G31" s="126"/>
      <c r="H31" s="109" t="str">
        <f t="shared" si="5"/>
        <v>Texture corrigée</v>
      </c>
      <c r="I31" s="124">
        <f t="shared" si="6"/>
        <v>4</v>
      </c>
      <c r="J31" s="124">
        <f t="shared" si="7"/>
        <v>0</v>
      </c>
      <c r="K31" s="124">
        <f t="shared" si="8"/>
        <v>4</v>
      </c>
      <c r="L31" s="125" t="str">
        <f t="shared" si="9"/>
        <v>Corrigé</v>
      </c>
      <c r="M31" s="104"/>
      <c r="AA31" s="91" t="str">
        <f>IFERROR(INDEX($AW$53:$AW$82,MATCH($B$4,$A$53:$A$82,0)),"")</f>
        <v>Texture corrigée</v>
      </c>
      <c r="AB31" s="127">
        <f>IFERROR(INDEX($AX$53:$AX$82,MATCH($B$4,$A$53:$A$82,0)),0)</f>
        <v>4</v>
      </c>
      <c r="AC31" s="127" t="str">
        <f>IFERROR(INDEX($AY$53:$AY$82,MATCH($B$4,$A$53:$A$82,0)),"")</f>
        <v>sauce</v>
      </c>
      <c r="AD31" s="127" t="str">
        <f>IFERROR(INDEX($AZ$53:$AZ$82,MATCH($B$4,$A$53:$A$82,0)),"")</f>
        <v>jus</v>
      </c>
      <c r="AE31" s="127" t="str">
        <f>IFERROR(INDEX($BA$53:$BA$82,MATCH($B$4,$A$53:$A$82,0)),"")</f>
        <v>moelleux</v>
      </c>
      <c r="AF31" s="127" t="str">
        <f>IFERROR(INDEX($BB$53:$BB$82,MATCH($B$4,$A$53:$A$82,0)),"")</f>
        <v>sauce</v>
      </c>
      <c r="AG31" s="127" t="str">
        <f>IFERROR(INDEX($BC$53:$BC$82,MATCH($B$4,$A$53:$A$82,0)),"")</f>
        <v>jus</v>
      </c>
      <c r="AH31" s="127" t="str">
        <f>IFERROR(INDEX($BD$53:$BD$82,MATCH($B$4,$A$53:$A$82,0)),"")</f>
        <v>moins sec</v>
      </c>
    </row>
    <row r="32" spans="1:34" ht="24" customHeight="1" x14ac:dyDescent="0.25">
      <c r="A32" s="1247"/>
      <c r="B32" s="108" t="str">
        <f t="shared" si="0"/>
        <v>Correction réaliste</v>
      </c>
      <c r="C32" s="124">
        <f t="shared" si="1"/>
        <v>3</v>
      </c>
      <c r="D32" s="124">
        <f t="shared" si="2"/>
        <v>3</v>
      </c>
      <c r="E32" s="124">
        <f t="shared" si="3"/>
        <v>3</v>
      </c>
      <c r="F32" s="125" t="str">
        <f t="shared" si="4"/>
        <v>OK</v>
      </c>
      <c r="G32" s="126"/>
      <c r="H32" s="109" t="str">
        <f t="shared" si="5"/>
        <v>Correction réaliste</v>
      </c>
      <c r="I32" s="124">
        <f t="shared" si="6"/>
        <v>3</v>
      </c>
      <c r="J32" s="124">
        <f t="shared" si="7"/>
        <v>0</v>
      </c>
      <c r="K32" s="124">
        <f t="shared" si="8"/>
        <v>3</v>
      </c>
      <c r="L32" s="125" t="str">
        <f t="shared" si="9"/>
        <v>Corrigé</v>
      </c>
      <c r="M32" s="104"/>
      <c r="AA32" s="91" t="str">
        <f>IFERROR(INDEX($BE$53:$BE$82,MATCH($B$4,$A$53:$A$82,0)),"")</f>
        <v>Correction réaliste</v>
      </c>
      <c r="AB32" s="127">
        <f>IFERROR(INDEX($BF$53:$BF$82,MATCH($B$4,$A$53:$A$82,0)),0)</f>
        <v>3</v>
      </c>
      <c r="AC32" s="127" t="str">
        <f>IFERROR(INDEX($BG$53:$BG$82,MATCH($B$4,$A$53:$A$82,0)),"")</f>
        <v>ajouter</v>
      </c>
      <c r="AD32" s="127" t="str">
        <f>IFERROR(INDEX($BH$53:$BH$82,MATCH($B$4,$A$53:$A$82,0)),"")</f>
        <v>remplacer</v>
      </c>
      <c r="AE32" s="127" t="str">
        <f>IFERROR(INDEX($BI$53:$BI$82,MATCH($B$4,$A$53:$A$82,0)),"")</f>
        <v>exemple</v>
      </c>
      <c r="AF32" s="127" t="str">
        <f>IFERROR(INDEX($BJ$53:$BJ$82,MATCH($B$4,$A$53:$A$82,0)),"")</f>
        <v>mets</v>
      </c>
      <c r="AG32" s="127" t="str">
        <f>IFERROR(INDEX($BK$53:$BK$82,MATCH($B$4,$A$53:$A$82,0)),"")</f>
        <v>sauce</v>
      </c>
      <c r="AH32" s="127" t="str">
        <f>IFERROR(INDEX($BL$53:$BL$82,MATCH($B$4,$A$53:$A$82,0)),"")</f>
        <v>legume</v>
      </c>
    </row>
    <row r="33" spans="1:34" ht="24" customHeight="1" x14ac:dyDescent="0.25">
      <c r="A33" s="1247"/>
      <c r="B33" s="108" t="str">
        <f t="shared" si="0"/>
        <v>Justification claire</v>
      </c>
      <c r="C33" s="124">
        <f t="shared" si="1"/>
        <v>2</v>
      </c>
      <c r="D33" s="124">
        <f t="shared" si="2"/>
        <v>0</v>
      </c>
      <c r="E33" s="124">
        <f t="shared" si="3"/>
        <v>2</v>
      </c>
      <c r="F33" s="125" t="str">
        <f t="shared" si="4"/>
        <v>Corrigé</v>
      </c>
      <c r="G33" s="126"/>
      <c r="H33" s="109" t="str">
        <f t="shared" si="5"/>
        <v>Justification claire</v>
      </c>
      <c r="I33" s="124">
        <f t="shared" si="6"/>
        <v>2</v>
      </c>
      <c r="J33" s="124">
        <f t="shared" si="7"/>
        <v>0</v>
      </c>
      <c r="K33" s="124">
        <f t="shared" si="8"/>
        <v>2</v>
      </c>
      <c r="L33" s="125" t="str">
        <f t="shared" si="9"/>
        <v>Corrigé</v>
      </c>
      <c r="M33" s="104"/>
      <c r="AA33" s="91" t="str">
        <f>IFERROR(INDEX($BM$53:$BM$82,MATCH($B$4,$A$53:$A$82,0)),"")</f>
        <v>Justification claire</v>
      </c>
      <c r="AB33" s="127">
        <f>IFERROR(INDEX($BN$53:$BN$82,MATCH($B$4,$A$53:$A$82,0)),0)</f>
        <v>2</v>
      </c>
      <c r="AC33" s="127" t="str">
        <f>IFERROR(INDEX($BO$53:$BO$82,MATCH($B$4,$A$53:$A$82,0)),"")</f>
        <v>pour</v>
      </c>
      <c r="AD33" s="127" t="str">
        <f>IFERROR(INDEX($BP$53:$BP$82,MATCH($B$4,$A$53:$A$82,0)),"")</f>
        <v>limiter</v>
      </c>
      <c r="AE33" s="127" t="str">
        <f>IFERROR(INDEX($BQ$53:$BQ$82,MATCH($B$4,$A$53:$A$82,0)),"")</f>
        <v>remplacer</v>
      </c>
      <c r="AF33" s="127" t="str">
        <f>IFERROR(INDEX($BR$53:$BR$82,MATCH($B$4,$A$53:$A$82,0)),"")</f>
        <v>plutot</v>
      </c>
      <c r="AG33" s="127" t="str">
        <f>IFERROR(INDEX($BS$53:$BS$82,MATCH($B$4,$A$53:$A$82,0)),"")</f>
        <v>fromage</v>
      </c>
      <c r="AH33" s="127" t="str">
        <f>IFERROR(INDEX($BT$53:$BT$82,MATCH($B$4,$A$53:$A$82,0)),"")</f>
        <v>fruit</v>
      </c>
    </row>
    <row r="34" spans="1:34" ht="24" customHeight="1" x14ac:dyDescent="0.25">
      <c r="A34" s="1247"/>
      <c r="B34" s="108" t="s">
        <v>77</v>
      </c>
      <c r="C34" s="119">
        <f>SUM($D$28:$D$33)</f>
        <v>11</v>
      </c>
      <c r="D34" s="128"/>
      <c r="E34" s="128"/>
      <c r="F34" s="128"/>
      <c r="G34" s="129"/>
      <c r="H34" s="109" t="s">
        <v>78</v>
      </c>
      <c r="I34" s="113">
        <f>SUM($J$28:$J$33)</f>
        <v>4</v>
      </c>
      <c r="J34" s="128"/>
      <c r="K34" s="128"/>
      <c r="L34" s="128"/>
      <c r="M34" s="104"/>
    </row>
    <row r="35" spans="1:34" ht="24" customHeight="1" x14ac:dyDescent="0.25">
      <c r="A35" s="1247"/>
      <c r="B35" s="108" t="s">
        <v>79</v>
      </c>
      <c r="C35" s="119">
        <f>IF(COUNTA($B$15:$B$16)=0,"",SUM($E$28:$E$33))</f>
        <v>20</v>
      </c>
      <c r="D35" s="128"/>
      <c r="E35" s="128"/>
      <c r="F35" s="128"/>
      <c r="G35" s="129"/>
      <c r="H35" s="109" t="s">
        <v>80</v>
      </c>
      <c r="I35" s="113">
        <f>IF(COUNTA($I$15:$I$16)=0,"",SUM($K$28:$K$33))</f>
        <v>20</v>
      </c>
      <c r="J35" s="128"/>
      <c r="K35" s="128"/>
      <c r="L35" s="128"/>
      <c r="M35" s="104"/>
    </row>
    <row r="36" spans="1:34" ht="24" customHeight="1" x14ac:dyDescent="0.25">
      <c r="A36" s="1247"/>
      <c r="B36" s="149" t="s">
        <v>81</v>
      </c>
      <c r="C36" s="150">
        <f>IF($C$35="","",$C$35-$C$34)</f>
        <v>9</v>
      </c>
      <c r="D36" s="130"/>
      <c r="E36" s="130"/>
      <c r="F36" s="130"/>
      <c r="G36" s="101"/>
      <c r="H36" s="149" t="s">
        <v>82</v>
      </c>
      <c r="I36" s="150">
        <f>IF($I$35="","",$I$35-$I$34)</f>
        <v>16</v>
      </c>
      <c r="J36" s="130"/>
      <c r="K36" s="130"/>
      <c r="L36" s="130"/>
      <c r="M36" s="104"/>
    </row>
    <row r="37" spans="1:34" ht="15.75" x14ac:dyDescent="0.25">
      <c r="A37" s="88"/>
      <c r="B37" s="87"/>
      <c r="C37" s="88"/>
      <c r="D37" s="88"/>
      <c r="E37" s="88"/>
      <c r="F37" s="88"/>
      <c r="G37" s="88"/>
      <c r="H37" s="88"/>
      <c r="I37" s="88"/>
      <c r="J37" s="131"/>
      <c r="K37" s="131"/>
      <c r="L37" s="131"/>
      <c r="M37" s="131"/>
    </row>
    <row r="52" spans="1:72" ht="27.95" customHeight="1" x14ac:dyDescent="0.25">
      <c r="A52" s="132" t="s">
        <v>83</v>
      </c>
      <c r="B52" s="132" t="s">
        <v>5</v>
      </c>
      <c r="C52" s="132" t="s">
        <v>6</v>
      </c>
      <c r="D52" s="132" t="s">
        <v>84</v>
      </c>
      <c r="E52" s="132" t="s">
        <v>85</v>
      </c>
      <c r="F52" s="132" t="s">
        <v>86</v>
      </c>
      <c r="G52" s="132" t="s">
        <v>87</v>
      </c>
      <c r="H52" s="132" t="s">
        <v>88</v>
      </c>
      <c r="I52" s="132" t="s">
        <v>89</v>
      </c>
      <c r="J52" s="132" t="s">
        <v>90</v>
      </c>
      <c r="K52" s="132" t="s">
        <v>91</v>
      </c>
      <c r="L52" s="132" t="s">
        <v>92</v>
      </c>
      <c r="M52" s="132" t="s">
        <v>93</v>
      </c>
      <c r="N52" s="132" t="s">
        <v>94</v>
      </c>
      <c r="O52" s="132" t="s">
        <v>95</v>
      </c>
      <c r="P52" s="132" t="s">
        <v>96</v>
      </c>
      <c r="Q52" s="132" t="s">
        <v>97</v>
      </c>
      <c r="R52" s="132" t="s">
        <v>98</v>
      </c>
      <c r="S52" s="132" t="s">
        <v>99</v>
      </c>
      <c r="T52" s="132" t="s">
        <v>100</v>
      </c>
      <c r="U52" s="132" t="s">
        <v>101</v>
      </c>
      <c r="V52" s="132" t="s">
        <v>102</v>
      </c>
      <c r="W52" s="132" t="s">
        <v>103</v>
      </c>
      <c r="X52" s="132" t="s">
        <v>104</v>
      </c>
      <c r="Y52" s="133" t="s">
        <v>105</v>
      </c>
      <c r="Z52" s="133" t="s">
        <v>106</v>
      </c>
      <c r="AA52" s="133" t="s">
        <v>107</v>
      </c>
      <c r="AB52" s="133" t="s">
        <v>108</v>
      </c>
      <c r="AC52" s="133" t="s">
        <v>109</v>
      </c>
      <c r="AD52" s="133" t="s">
        <v>110</v>
      </c>
      <c r="AE52" s="133" t="s">
        <v>111</v>
      </c>
      <c r="AF52" s="133" t="s">
        <v>112</v>
      </c>
      <c r="AG52" s="133" t="s">
        <v>113</v>
      </c>
      <c r="AH52" s="133" t="s">
        <v>114</v>
      </c>
      <c r="AI52" s="133" t="s">
        <v>115</v>
      </c>
      <c r="AJ52" s="133" t="s">
        <v>116</v>
      </c>
      <c r="AK52" s="133" t="s">
        <v>117</v>
      </c>
      <c r="AL52" s="133" t="s">
        <v>118</v>
      </c>
      <c r="AM52" s="133" t="s">
        <v>119</v>
      </c>
      <c r="AN52" s="133" t="s">
        <v>120</v>
      </c>
      <c r="AO52" s="133" t="s">
        <v>121</v>
      </c>
      <c r="AP52" s="133" t="s">
        <v>122</v>
      </c>
      <c r="AQ52" s="133" t="s">
        <v>123</v>
      </c>
      <c r="AR52" s="133" t="s">
        <v>124</v>
      </c>
      <c r="AS52" s="133" t="s">
        <v>125</v>
      </c>
      <c r="AT52" s="133" t="s">
        <v>126</v>
      </c>
      <c r="AU52" s="133" t="s">
        <v>127</v>
      </c>
      <c r="AV52" s="133" t="s">
        <v>128</v>
      </c>
      <c r="AW52" s="133" t="s">
        <v>129</v>
      </c>
      <c r="AX52" s="133" t="s">
        <v>130</v>
      </c>
      <c r="AY52" s="133" t="s">
        <v>131</v>
      </c>
      <c r="AZ52" s="133" t="s">
        <v>132</v>
      </c>
      <c r="BA52" s="133" t="s">
        <v>133</v>
      </c>
      <c r="BB52" s="133" t="s">
        <v>134</v>
      </c>
      <c r="BC52" s="133" t="s">
        <v>135</v>
      </c>
      <c r="BD52" s="133" t="s">
        <v>136</v>
      </c>
      <c r="BE52" s="133" t="s">
        <v>137</v>
      </c>
      <c r="BF52" s="133" t="s">
        <v>138</v>
      </c>
      <c r="BG52" s="133" t="s">
        <v>139</v>
      </c>
      <c r="BH52" s="133" t="s">
        <v>140</v>
      </c>
      <c r="BI52" s="133" t="s">
        <v>141</v>
      </c>
      <c r="BJ52" s="133" t="s">
        <v>142</v>
      </c>
      <c r="BK52" s="133" t="s">
        <v>143</v>
      </c>
      <c r="BL52" s="133" t="s">
        <v>144</v>
      </c>
      <c r="BM52" s="133" t="s">
        <v>145</v>
      </c>
      <c r="BN52" s="133" t="s">
        <v>146</v>
      </c>
      <c r="BO52" s="133" t="s">
        <v>147</v>
      </c>
      <c r="BP52" s="133" t="s">
        <v>148</v>
      </c>
      <c r="BQ52" s="133" t="s">
        <v>149</v>
      </c>
      <c r="BR52" s="133" t="s">
        <v>150</v>
      </c>
      <c r="BS52" s="133" t="s">
        <v>151</v>
      </c>
      <c r="BT52" s="133" t="s">
        <v>152</v>
      </c>
    </row>
    <row r="53" spans="1:72" s="186" customFormat="1" ht="54.95" customHeight="1" x14ac:dyDescent="0.25">
      <c r="A53" s="156">
        <v>1</v>
      </c>
      <c r="B53" s="186" t="s">
        <v>153</v>
      </c>
      <c r="C53" s="186" t="s">
        <v>154</v>
      </c>
      <c r="D53" s="186" t="s">
        <v>1343</v>
      </c>
      <c r="E53" s="186" t="s">
        <v>1344</v>
      </c>
      <c r="F53" s="186" t="s">
        <v>1345</v>
      </c>
      <c r="G53" s="186" t="s">
        <v>1346</v>
      </c>
      <c r="H53" s="186" t="s">
        <v>1328</v>
      </c>
      <c r="I53" s="186" t="s">
        <v>1329</v>
      </c>
      <c r="J53" s="186" t="s">
        <v>1347</v>
      </c>
      <c r="K53" s="186" t="s">
        <v>1348</v>
      </c>
      <c r="L53" s="186" t="s">
        <v>1349</v>
      </c>
      <c r="M53" s="186" t="s">
        <v>1350</v>
      </c>
      <c r="N53" s="186" t="s">
        <v>163</v>
      </c>
      <c r="O53" s="186">
        <v>20</v>
      </c>
      <c r="P53" s="186" t="s">
        <v>164</v>
      </c>
      <c r="Q53" s="186" t="s">
        <v>1351</v>
      </c>
      <c r="R53" s="186" t="s">
        <v>1352</v>
      </c>
      <c r="S53" s="186" t="s">
        <v>1353</v>
      </c>
      <c r="T53" s="186" t="s">
        <v>1354</v>
      </c>
      <c r="U53" s="186" t="s">
        <v>1355</v>
      </c>
      <c r="V53" s="186" t="s">
        <v>1356</v>
      </c>
      <c r="W53" s="186" t="s">
        <v>171</v>
      </c>
      <c r="X53" s="186" t="s">
        <v>1357</v>
      </c>
      <c r="Y53" s="187" t="s">
        <v>1358</v>
      </c>
      <c r="Z53" s="187">
        <v>4</v>
      </c>
      <c r="AA53" s="187" t="s">
        <v>174</v>
      </c>
      <c r="AB53" s="187" t="s">
        <v>175</v>
      </c>
      <c r="AC53" s="187" t="s">
        <v>176</v>
      </c>
      <c r="AD53" s="187" t="s">
        <v>174</v>
      </c>
      <c r="AE53" s="187" t="s">
        <v>176</v>
      </c>
      <c r="AF53" s="187" t="s">
        <v>177</v>
      </c>
      <c r="AG53" s="187" t="s">
        <v>1359</v>
      </c>
      <c r="AH53" s="187">
        <v>4</v>
      </c>
      <c r="AI53" s="187" t="s">
        <v>181</v>
      </c>
      <c r="AJ53" s="187" t="s">
        <v>182</v>
      </c>
      <c r="AK53" s="187" t="s">
        <v>407</v>
      </c>
      <c r="AL53" s="187" t="s">
        <v>406</v>
      </c>
      <c r="AM53" s="187" t="s">
        <v>407</v>
      </c>
      <c r="AN53" s="187" t="s">
        <v>437</v>
      </c>
      <c r="AO53" s="187" t="s">
        <v>1360</v>
      </c>
      <c r="AP53" s="187">
        <v>3</v>
      </c>
      <c r="AQ53" s="187" t="s">
        <v>619</v>
      </c>
      <c r="AR53" s="187" t="s">
        <v>411</v>
      </c>
      <c r="AS53" s="187" t="s">
        <v>1361</v>
      </c>
      <c r="AT53" s="187" t="s">
        <v>619</v>
      </c>
      <c r="AU53" s="187" t="s">
        <v>411</v>
      </c>
      <c r="AV53" s="187" t="s">
        <v>185</v>
      </c>
      <c r="AW53" s="187" t="s">
        <v>1362</v>
      </c>
      <c r="AX53" s="187">
        <v>4</v>
      </c>
      <c r="AY53" s="187" t="s">
        <v>179</v>
      </c>
      <c r="AZ53" s="187" t="s">
        <v>231</v>
      </c>
      <c r="BA53" s="187" t="s">
        <v>314</v>
      </c>
      <c r="BB53" s="187" t="s">
        <v>179</v>
      </c>
      <c r="BC53" s="187" t="s">
        <v>231</v>
      </c>
      <c r="BD53" s="187" t="s">
        <v>442</v>
      </c>
      <c r="BE53" s="187" t="s">
        <v>1363</v>
      </c>
      <c r="BF53" s="187">
        <v>3</v>
      </c>
      <c r="BG53" s="187" t="s">
        <v>1403</v>
      </c>
      <c r="BH53" s="187" t="s">
        <v>1484</v>
      </c>
      <c r="BI53" s="187" t="s">
        <v>4771</v>
      </c>
      <c r="BJ53" s="187" t="s">
        <v>4827</v>
      </c>
      <c r="BK53" s="187" t="s">
        <v>179</v>
      </c>
      <c r="BL53" s="187" t="s">
        <v>408</v>
      </c>
      <c r="BM53" s="187" t="s">
        <v>198</v>
      </c>
      <c r="BN53" s="187">
        <v>2</v>
      </c>
      <c r="BO53" s="187" t="s">
        <v>202</v>
      </c>
      <c r="BP53" s="187" t="s">
        <v>4772</v>
      </c>
      <c r="BQ53" s="187" t="s">
        <v>1484</v>
      </c>
      <c r="BR53" s="187" t="s">
        <v>4828</v>
      </c>
      <c r="BS53" s="187" t="s">
        <v>529</v>
      </c>
      <c r="BT53" s="187" t="s">
        <v>185</v>
      </c>
    </row>
    <row r="54" spans="1:72" s="186" customFormat="1" ht="54.95" customHeight="1" x14ac:dyDescent="0.25">
      <c r="A54" s="156">
        <v>2</v>
      </c>
      <c r="B54" s="186" t="s">
        <v>204</v>
      </c>
      <c r="C54" s="186" t="s">
        <v>205</v>
      </c>
      <c r="D54" s="186" t="s">
        <v>1366</v>
      </c>
      <c r="E54" s="186" t="s">
        <v>1367</v>
      </c>
      <c r="F54" s="186" t="s">
        <v>1368</v>
      </c>
      <c r="G54" s="186" t="s">
        <v>1369</v>
      </c>
      <c r="H54" s="186" t="s">
        <v>1370</v>
      </c>
      <c r="I54" s="186" t="s">
        <v>1371</v>
      </c>
      <c r="J54" s="186" t="s">
        <v>1372</v>
      </c>
      <c r="K54" s="186" t="s">
        <v>1373</v>
      </c>
      <c r="L54" s="186" t="s">
        <v>1349</v>
      </c>
      <c r="M54" s="186" t="s">
        <v>1374</v>
      </c>
      <c r="N54" s="186" t="s">
        <v>163</v>
      </c>
      <c r="O54" s="186">
        <v>20</v>
      </c>
      <c r="P54" s="186" t="s">
        <v>164</v>
      </c>
      <c r="Q54" s="186" t="s">
        <v>1375</v>
      </c>
      <c r="R54" s="186" t="s">
        <v>1376</v>
      </c>
      <c r="S54" s="186" t="s">
        <v>1377</v>
      </c>
      <c r="T54" s="186" t="s">
        <v>1378</v>
      </c>
      <c r="U54" s="186" t="s">
        <v>400</v>
      </c>
      <c r="V54" s="186" t="s">
        <v>1379</v>
      </c>
      <c r="W54" s="186" t="s">
        <v>1380</v>
      </c>
      <c r="X54" s="186" t="s">
        <v>1381</v>
      </c>
      <c r="Y54" s="187" t="s">
        <v>1358</v>
      </c>
      <c r="Z54" s="187">
        <v>4</v>
      </c>
      <c r="AA54" s="187" t="s">
        <v>404</v>
      </c>
      <c r="AB54" s="187" t="s">
        <v>405</v>
      </c>
      <c r="AC54" s="187" t="s">
        <v>226</v>
      </c>
      <c r="AD54" s="187" t="s">
        <v>405</v>
      </c>
      <c r="AE54" s="187" t="s">
        <v>404</v>
      </c>
      <c r="AF54" s="187" t="s">
        <v>226</v>
      </c>
      <c r="AG54" s="187" t="s">
        <v>1359</v>
      </c>
      <c r="AH54" s="187">
        <v>4</v>
      </c>
      <c r="AI54" s="187" t="s">
        <v>406</v>
      </c>
      <c r="AJ54" s="187" t="s">
        <v>407</v>
      </c>
      <c r="AK54" s="187" t="s">
        <v>182</v>
      </c>
      <c r="AL54" s="187" t="s">
        <v>406</v>
      </c>
      <c r="AM54" s="187" t="s">
        <v>407</v>
      </c>
      <c r="AN54" s="187" t="s">
        <v>437</v>
      </c>
      <c r="AO54" s="187" t="s">
        <v>1360</v>
      </c>
      <c r="AP54" s="187">
        <v>3</v>
      </c>
      <c r="AQ54" s="187" t="s">
        <v>409</v>
      </c>
      <c r="AR54" s="187" t="s">
        <v>411</v>
      </c>
      <c r="AS54" s="187" t="s">
        <v>624</v>
      </c>
      <c r="AT54" s="187" t="s">
        <v>409</v>
      </c>
      <c r="AU54" s="187" t="s">
        <v>411</v>
      </c>
      <c r="AV54" s="187" t="s">
        <v>185</v>
      </c>
      <c r="AW54" s="187" t="s">
        <v>1362</v>
      </c>
      <c r="AX54" s="187">
        <v>4</v>
      </c>
      <c r="AY54" s="187" t="s">
        <v>179</v>
      </c>
      <c r="AZ54" s="187" t="s">
        <v>620</v>
      </c>
      <c r="BA54" s="187" t="s">
        <v>226</v>
      </c>
      <c r="BB54" s="187" t="s">
        <v>179</v>
      </c>
      <c r="BC54" s="187" t="s">
        <v>226</v>
      </c>
      <c r="BD54" s="187" t="s">
        <v>528</v>
      </c>
      <c r="BE54" s="187" t="s">
        <v>1363</v>
      </c>
      <c r="BF54" s="187">
        <v>3</v>
      </c>
      <c r="BG54" s="187" t="s">
        <v>185</v>
      </c>
      <c r="BH54" s="187" t="s">
        <v>244</v>
      </c>
      <c r="BI54" s="187" t="s">
        <v>383</v>
      </c>
      <c r="BJ54" s="187" t="s">
        <v>185</v>
      </c>
      <c r="BK54" s="187" t="s">
        <v>414</v>
      </c>
      <c r="BL54" s="187" t="s">
        <v>384</v>
      </c>
      <c r="BM54" s="187" t="s">
        <v>198</v>
      </c>
      <c r="BN54" s="187">
        <v>2</v>
      </c>
      <c r="BO54" s="187" t="s">
        <v>199</v>
      </c>
      <c r="BP54" s="187" t="s">
        <v>1365</v>
      </c>
      <c r="BQ54" s="187" t="s">
        <v>201</v>
      </c>
      <c r="BR54" s="187" t="s">
        <v>199</v>
      </c>
      <c r="BS54" s="187" t="s">
        <v>202</v>
      </c>
      <c r="BT54" s="187" t="s">
        <v>203</v>
      </c>
    </row>
    <row r="55" spans="1:72" s="186" customFormat="1" ht="54.95" customHeight="1" x14ac:dyDescent="0.25">
      <c r="A55" s="156">
        <v>3</v>
      </c>
      <c r="B55" s="186" t="s">
        <v>246</v>
      </c>
      <c r="C55" s="186" t="s">
        <v>247</v>
      </c>
      <c r="D55" s="186" t="s">
        <v>416</v>
      </c>
      <c r="E55" s="186" t="s">
        <v>1382</v>
      </c>
      <c r="F55" s="186" t="s">
        <v>1383</v>
      </c>
      <c r="G55" s="186" t="s">
        <v>1384</v>
      </c>
      <c r="H55" s="186" t="s">
        <v>1385</v>
      </c>
      <c r="I55" s="186" t="s">
        <v>1386</v>
      </c>
      <c r="J55" s="186" t="s">
        <v>1387</v>
      </c>
      <c r="K55" s="186" t="s">
        <v>423</v>
      </c>
      <c r="L55" s="186" t="s">
        <v>1349</v>
      </c>
      <c r="M55" s="186" t="s">
        <v>1388</v>
      </c>
      <c r="N55" s="186" t="s">
        <v>163</v>
      </c>
      <c r="O55" s="186">
        <v>20</v>
      </c>
      <c r="P55" s="186" t="s">
        <v>164</v>
      </c>
      <c r="Q55" s="186" t="s">
        <v>1389</v>
      </c>
      <c r="R55" s="186" t="s">
        <v>1390</v>
      </c>
      <c r="S55" s="186" t="s">
        <v>428</v>
      </c>
      <c r="T55" s="186" t="s">
        <v>1391</v>
      </c>
      <c r="U55" s="186" t="s">
        <v>1392</v>
      </c>
      <c r="V55" s="186" t="s">
        <v>1393</v>
      </c>
      <c r="W55" s="186" t="s">
        <v>1394</v>
      </c>
      <c r="X55" s="186" t="s">
        <v>1395</v>
      </c>
      <c r="Y55" s="187" t="s">
        <v>1358</v>
      </c>
      <c r="Z55" s="187">
        <v>4</v>
      </c>
      <c r="AA55" s="187" t="s">
        <v>176</v>
      </c>
      <c r="AB55" s="187" t="s">
        <v>1396</v>
      </c>
      <c r="AC55" s="187" t="s">
        <v>1397</v>
      </c>
      <c r="AD55" s="187" t="s">
        <v>176</v>
      </c>
      <c r="AE55" s="187" t="s">
        <v>1398</v>
      </c>
      <c r="AF55" s="187" t="s">
        <v>176</v>
      </c>
      <c r="AG55" s="187" t="s">
        <v>1359</v>
      </c>
      <c r="AH55" s="187">
        <v>4</v>
      </c>
      <c r="AI55" s="187" t="s">
        <v>437</v>
      </c>
      <c r="AJ55" s="187" t="s">
        <v>232</v>
      </c>
      <c r="AK55" s="187" t="s">
        <v>182</v>
      </c>
      <c r="AL55" s="187" t="s">
        <v>437</v>
      </c>
      <c r="AM55" s="187" t="s">
        <v>232</v>
      </c>
      <c r="AN55" s="187" t="s">
        <v>407</v>
      </c>
      <c r="AO55" s="187" t="s">
        <v>1360</v>
      </c>
      <c r="AP55" s="187">
        <v>3</v>
      </c>
      <c r="AQ55" s="187" t="s">
        <v>411</v>
      </c>
      <c r="AR55" s="187" t="s">
        <v>1399</v>
      </c>
      <c r="AS55" s="187" t="s">
        <v>1400</v>
      </c>
      <c r="AT55" s="187" t="s">
        <v>411</v>
      </c>
      <c r="AU55" s="187" t="s">
        <v>408</v>
      </c>
      <c r="AV55" s="187" t="s">
        <v>1401</v>
      </c>
      <c r="AW55" s="187" t="s">
        <v>1362</v>
      </c>
      <c r="AX55" s="187">
        <v>4</v>
      </c>
      <c r="AY55" s="187" t="s">
        <v>179</v>
      </c>
      <c r="AZ55" s="187" t="s">
        <v>231</v>
      </c>
      <c r="BA55" s="187" t="s">
        <v>1402</v>
      </c>
      <c r="BB55" s="187" t="s">
        <v>179</v>
      </c>
      <c r="BC55" s="187" t="s">
        <v>231</v>
      </c>
      <c r="BD55" s="187" t="s">
        <v>442</v>
      </c>
      <c r="BE55" s="187" t="s">
        <v>1363</v>
      </c>
      <c r="BF55" s="187">
        <v>3</v>
      </c>
      <c r="BG55" s="187" t="s">
        <v>1364</v>
      </c>
      <c r="BH55" s="187" t="s">
        <v>919</v>
      </c>
      <c r="BI55" s="187" t="s">
        <v>717</v>
      </c>
      <c r="BJ55" s="187" t="s">
        <v>1403</v>
      </c>
      <c r="BK55" s="187" t="s">
        <v>1404</v>
      </c>
      <c r="BL55" s="187" t="s">
        <v>919</v>
      </c>
      <c r="BM55" s="187" t="s">
        <v>198</v>
      </c>
      <c r="BN55" s="187">
        <v>2</v>
      </c>
      <c r="BO55" s="187" t="s">
        <v>199</v>
      </c>
      <c r="BP55" s="187" t="s">
        <v>1365</v>
      </c>
      <c r="BQ55" s="187" t="s">
        <v>201</v>
      </c>
      <c r="BR55" s="187" t="s">
        <v>199</v>
      </c>
      <c r="BS55" s="187" t="s">
        <v>202</v>
      </c>
      <c r="BT55" s="187" t="s">
        <v>203</v>
      </c>
    </row>
    <row r="56" spans="1:72" s="186" customFormat="1" ht="54.95" customHeight="1" x14ac:dyDescent="0.25">
      <c r="A56" s="156">
        <v>4</v>
      </c>
      <c r="B56" s="186" t="s">
        <v>978</v>
      </c>
      <c r="C56" s="186" t="s">
        <v>154</v>
      </c>
      <c r="D56" s="186" t="s">
        <v>1405</v>
      </c>
      <c r="E56" s="186" t="s">
        <v>1406</v>
      </c>
      <c r="F56" s="186" t="s">
        <v>1407</v>
      </c>
      <c r="G56" s="186" t="s">
        <v>1408</v>
      </c>
      <c r="H56" s="186" t="s">
        <v>1409</v>
      </c>
      <c r="I56" s="186" t="s">
        <v>1410</v>
      </c>
      <c r="J56" s="186" t="s">
        <v>1411</v>
      </c>
      <c r="K56" s="186" t="s">
        <v>1412</v>
      </c>
      <c r="L56" s="186" t="s">
        <v>1349</v>
      </c>
      <c r="M56" s="186" t="s">
        <v>1413</v>
      </c>
      <c r="N56" s="186" t="s">
        <v>163</v>
      </c>
      <c r="O56" s="186">
        <v>20</v>
      </c>
      <c r="P56" s="186" t="s">
        <v>259</v>
      </c>
      <c r="Q56" s="186" t="s">
        <v>1414</v>
      </c>
      <c r="R56" s="186" t="s">
        <v>1415</v>
      </c>
      <c r="S56" s="186" t="s">
        <v>1416</v>
      </c>
      <c r="T56" s="186" t="s">
        <v>1417</v>
      </c>
      <c r="U56" s="186" t="s">
        <v>1418</v>
      </c>
      <c r="V56" s="186" t="s">
        <v>1419</v>
      </c>
      <c r="W56" s="186" t="s">
        <v>1420</v>
      </c>
      <c r="X56" s="186" t="s">
        <v>1421</v>
      </c>
      <c r="Y56" s="187" t="s">
        <v>1358</v>
      </c>
      <c r="Z56" s="187">
        <v>4</v>
      </c>
      <c r="AA56" s="187" t="s">
        <v>373</v>
      </c>
      <c r="AB56" s="187" t="s">
        <v>1422</v>
      </c>
      <c r="AC56" s="187" t="s">
        <v>321</v>
      </c>
      <c r="AD56" s="187" t="s">
        <v>373</v>
      </c>
      <c r="AE56" s="187" t="s">
        <v>375</v>
      </c>
      <c r="AF56" s="187" t="s">
        <v>321</v>
      </c>
      <c r="AG56" s="187" t="s">
        <v>1359</v>
      </c>
      <c r="AH56" s="187">
        <v>4</v>
      </c>
      <c r="AI56" s="187" t="s">
        <v>437</v>
      </c>
      <c r="AJ56" s="187" t="s">
        <v>1423</v>
      </c>
      <c r="AK56" s="187" t="s">
        <v>1424</v>
      </c>
      <c r="AL56" s="187" t="s">
        <v>437</v>
      </c>
      <c r="AM56" s="187" t="s">
        <v>1423</v>
      </c>
      <c r="AN56" s="187" t="s">
        <v>831</v>
      </c>
      <c r="AO56" s="187" t="s">
        <v>1360</v>
      </c>
      <c r="AP56" s="187">
        <v>3</v>
      </c>
      <c r="AQ56" s="187" t="s">
        <v>619</v>
      </c>
      <c r="AR56" s="187" t="s">
        <v>411</v>
      </c>
      <c r="AS56" s="187" t="s">
        <v>621</v>
      </c>
      <c r="AT56" s="187" t="s">
        <v>619</v>
      </c>
      <c r="AU56" s="187" t="s">
        <v>411</v>
      </c>
      <c r="AV56" s="187" t="s">
        <v>1425</v>
      </c>
      <c r="AW56" s="187" t="s">
        <v>1362</v>
      </c>
      <c r="AX56" s="187">
        <v>4</v>
      </c>
      <c r="AY56" s="187" t="s">
        <v>179</v>
      </c>
      <c r="AZ56" s="187" t="s">
        <v>1402</v>
      </c>
      <c r="BA56" s="187" t="s">
        <v>310</v>
      </c>
      <c r="BB56" s="187" t="s">
        <v>179</v>
      </c>
      <c r="BC56" s="187" t="s">
        <v>323</v>
      </c>
      <c r="BD56" s="187" t="s">
        <v>353</v>
      </c>
      <c r="BE56" s="187" t="s">
        <v>1363</v>
      </c>
      <c r="BF56" s="187">
        <v>3</v>
      </c>
      <c r="BG56" s="187" t="s">
        <v>978</v>
      </c>
      <c r="BH56" s="187" t="s">
        <v>1038</v>
      </c>
      <c r="BI56" s="187" t="s">
        <v>1364</v>
      </c>
      <c r="BJ56" s="187" t="s">
        <v>318</v>
      </c>
      <c r="BK56" s="187" t="s">
        <v>503</v>
      </c>
      <c r="BL56" s="187" t="s">
        <v>568</v>
      </c>
      <c r="BM56" s="187" t="s">
        <v>198</v>
      </c>
      <c r="BN56" s="187">
        <v>2</v>
      </c>
      <c r="BO56" s="187" t="s">
        <v>199</v>
      </c>
      <c r="BP56" s="187" t="s">
        <v>1365</v>
      </c>
      <c r="BQ56" s="187" t="s">
        <v>1426</v>
      </c>
      <c r="BR56" s="187" t="s">
        <v>199</v>
      </c>
      <c r="BS56" s="187" t="s">
        <v>202</v>
      </c>
      <c r="BT56" s="187" t="s">
        <v>203</v>
      </c>
    </row>
    <row r="57" spans="1:72" s="186" customFormat="1" ht="54.95" customHeight="1" x14ac:dyDescent="0.25">
      <c r="A57" s="156">
        <v>5</v>
      </c>
      <c r="B57" s="186" t="s">
        <v>385</v>
      </c>
      <c r="C57" s="186" t="s">
        <v>570</v>
      </c>
      <c r="D57" s="186" t="s">
        <v>571</v>
      </c>
      <c r="E57" s="186" t="s">
        <v>1427</v>
      </c>
      <c r="F57" s="186" t="s">
        <v>573</v>
      </c>
      <c r="G57" s="186" t="s">
        <v>574</v>
      </c>
      <c r="H57" s="186" t="s">
        <v>1428</v>
      </c>
      <c r="I57" s="186" t="s">
        <v>1429</v>
      </c>
      <c r="J57" s="186" t="s">
        <v>1430</v>
      </c>
      <c r="K57" s="186" t="s">
        <v>1431</v>
      </c>
      <c r="L57" s="186" t="s">
        <v>1349</v>
      </c>
      <c r="M57" s="186" t="s">
        <v>1432</v>
      </c>
      <c r="N57" s="186" t="s">
        <v>163</v>
      </c>
      <c r="O57" s="186">
        <v>20</v>
      </c>
      <c r="P57" s="186" t="s">
        <v>164</v>
      </c>
      <c r="Q57" s="186" t="s">
        <v>1433</v>
      </c>
      <c r="R57" s="186" t="s">
        <v>1434</v>
      </c>
      <c r="S57" s="186" t="s">
        <v>1435</v>
      </c>
      <c r="T57" s="186" t="s">
        <v>1436</v>
      </c>
      <c r="U57" s="186" t="s">
        <v>1437</v>
      </c>
      <c r="V57" s="186" t="s">
        <v>1438</v>
      </c>
      <c r="W57" s="186" t="s">
        <v>1439</v>
      </c>
      <c r="X57" s="186" t="s">
        <v>588</v>
      </c>
      <c r="Y57" s="187" t="s">
        <v>1358</v>
      </c>
      <c r="Z57" s="187">
        <v>4</v>
      </c>
      <c r="AA57" s="187" t="s">
        <v>589</v>
      </c>
      <c r="AB57" s="187" t="s">
        <v>590</v>
      </c>
      <c r="AC57" s="187" t="s">
        <v>591</v>
      </c>
      <c r="AD57" s="187" t="s">
        <v>589</v>
      </c>
      <c r="AE57" s="187" t="s">
        <v>590</v>
      </c>
      <c r="AF57" s="187" t="s">
        <v>592</v>
      </c>
      <c r="AG57" s="187" t="s">
        <v>1359</v>
      </c>
      <c r="AH57" s="187">
        <v>4</v>
      </c>
      <c r="AI57" s="187" t="s">
        <v>406</v>
      </c>
      <c r="AJ57" s="187" t="s">
        <v>1440</v>
      </c>
      <c r="AK57" s="187" t="s">
        <v>349</v>
      </c>
      <c r="AL57" s="187" t="s">
        <v>406</v>
      </c>
      <c r="AM57" s="187" t="s">
        <v>1440</v>
      </c>
      <c r="AN57" s="187" t="s">
        <v>593</v>
      </c>
      <c r="AO57" s="187" t="s">
        <v>1360</v>
      </c>
      <c r="AP57" s="187">
        <v>3</v>
      </c>
      <c r="AQ57" s="187" t="s">
        <v>598</v>
      </c>
      <c r="AR57" s="187" t="s">
        <v>411</v>
      </c>
      <c r="AS57" s="187" t="s">
        <v>594</v>
      </c>
      <c r="AT57" s="187" t="s">
        <v>598</v>
      </c>
      <c r="AU57" s="187" t="s">
        <v>411</v>
      </c>
      <c r="AV57" s="187" t="s">
        <v>593</v>
      </c>
      <c r="AW57" s="187" t="s">
        <v>1362</v>
      </c>
      <c r="AX57" s="187">
        <v>4</v>
      </c>
      <c r="AY57" s="187" t="s">
        <v>1441</v>
      </c>
      <c r="AZ57" s="187" t="s">
        <v>321</v>
      </c>
      <c r="BA57" s="187" t="s">
        <v>1442</v>
      </c>
      <c r="BB57" s="187" t="s">
        <v>1443</v>
      </c>
      <c r="BC57" s="187" t="s">
        <v>528</v>
      </c>
      <c r="BD57" s="187" t="s">
        <v>599</v>
      </c>
      <c r="BE57" s="187" t="s">
        <v>1363</v>
      </c>
      <c r="BF57" s="187">
        <v>3</v>
      </c>
      <c r="BG57" s="187" t="s">
        <v>599</v>
      </c>
      <c r="BH57" s="187" t="s">
        <v>383</v>
      </c>
      <c r="BI57" s="187" t="s">
        <v>1364</v>
      </c>
      <c r="BJ57" s="187" t="s">
        <v>384</v>
      </c>
      <c r="BK57" s="187" t="s">
        <v>599</v>
      </c>
      <c r="BL57" s="187" t="s">
        <v>860</v>
      </c>
      <c r="BM57" s="187" t="s">
        <v>198</v>
      </c>
      <c r="BN57" s="187">
        <v>2</v>
      </c>
      <c r="BO57" s="187" t="s">
        <v>199</v>
      </c>
      <c r="BP57" s="187" t="s">
        <v>1365</v>
      </c>
      <c r="BQ57" s="187" t="s">
        <v>201</v>
      </c>
      <c r="BR57" s="187" t="s">
        <v>199</v>
      </c>
      <c r="BS57" s="187" t="s">
        <v>202</v>
      </c>
      <c r="BT57" s="187" t="s">
        <v>203</v>
      </c>
    </row>
    <row r="58" spans="1:72" s="186" customFormat="1" ht="54.95" customHeight="1" x14ac:dyDescent="0.25">
      <c r="A58" s="156">
        <v>6</v>
      </c>
      <c r="B58" s="186" t="s">
        <v>324</v>
      </c>
      <c r="C58" s="186" t="s">
        <v>325</v>
      </c>
      <c r="D58" s="186" t="s">
        <v>1444</v>
      </c>
      <c r="E58" s="186" t="s">
        <v>1445</v>
      </c>
      <c r="F58" s="186" t="s">
        <v>1446</v>
      </c>
      <c r="G58" s="186" t="s">
        <v>1447</v>
      </c>
      <c r="H58" s="186" t="s">
        <v>1448</v>
      </c>
      <c r="I58" s="186" t="s">
        <v>1449</v>
      </c>
      <c r="J58" s="186" t="s">
        <v>1450</v>
      </c>
      <c r="K58" s="186" t="s">
        <v>1451</v>
      </c>
      <c r="L58" s="186" t="s">
        <v>1349</v>
      </c>
      <c r="M58" s="186" t="s">
        <v>1452</v>
      </c>
      <c r="N58" s="186" t="s">
        <v>163</v>
      </c>
      <c r="O58" s="186">
        <v>20</v>
      </c>
      <c r="P58" s="186" t="s">
        <v>164</v>
      </c>
      <c r="Q58" s="186" t="s">
        <v>1453</v>
      </c>
      <c r="R58" s="186" t="s">
        <v>1454</v>
      </c>
      <c r="S58" s="186" t="s">
        <v>1455</v>
      </c>
      <c r="T58" s="186" t="s">
        <v>1456</v>
      </c>
      <c r="U58" s="186" t="s">
        <v>1457</v>
      </c>
      <c r="V58" s="186" t="s">
        <v>1458</v>
      </c>
      <c r="W58" s="186" t="s">
        <v>1459</v>
      </c>
      <c r="X58" s="186" t="s">
        <v>1460</v>
      </c>
      <c r="Y58" s="187" t="s">
        <v>1358</v>
      </c>
      <c r="Z58" s="187">
        <v>4</v>
      </c>
      <c r="AA58" s="187" t="s">
        <v>860</v>
      </c>
      <c r="AB58" s="187" t="s">
        <v>1461</v>
      </c>
      <c r="AC58" s="187" t="s">
        <v>935</v>
      </c>
      <c r="AD58" s="187" t="s">
        <v>860</v>
      </c>
      <c r="AE58" s="187" t="s">
        <v>935</v>
      </c>
      <c r="AF58" s="187" t="s">
        <v>177</v>
      </c>
      <c r="AG58" s="187" t="s">
        <v>1359</v>
      </c>
      <c r="AH58" s="187">
        <v>4</v>
      </c>
      <c r="AI58" s="187" t="s">
        <v>437</v>
      </c>
      <c r="AJ58" s="187" t="s">
        <v>180</v>
      </c>
      <c r="AK58" s="187" t="s">
        <v>232</v>
      </c>
      <c r="AL58" s="187" t="s">
        <v>437</v>
      </c>
      <c r="AM58" s="187" t="s">
        <v>180</v>
      </c>
      <c r="AN58" s="187" t="s">
        <v>232</v>
      </c>
      <c r="AO58" s="187" t="s">
        <v>1360</v>
      </c>
      <c r="AP58" s="187">
        <v>3</v>
      </c>
      <c r="AQ58" s="187" t="s">
        <v>1462</v>
      </c>
      <c r="AR58" s="187" t="s">
        <v>411</v>
      </c>
      <c r="AS58" s="187" t="s">
        <v>563</v>
      </c>
      <c r="AT58" s="187" t="s">
        <v>1462</v>
      </c>
      <c r="AU58" s="187" t="s">
        <v>411</v>
      </c>
      <c r="AV58" s="187" t="s">
        <v>348</v>
      </c>
      <c r="AW58" s="187" t="s">
        <v>1362</v>
      </c>
      <c r="AX58" s="187">
        <v>4</v>
      </c>
      <c r="AY58" s="187" t="s">
        <v>176</v>
      </c>
      <c r="AZ58" s="187" t="s">
        <v>314</v>
      </c>
      <c r="BA58" s="187" t="s">
        <v>321</v>
      </c>
      <c r="BB58" s="187" t="s">
        <v>176</v>
      </c>
      <c r="BC58" s="187" t="s">
        <v>314</v>
      </c>
      <c r="BD58" s="187" t="s">
        <v>241</v>
      </c>
      <c r="BE58" s="187" t="s">
        <v>1363</v>
      </c>
      <c r="BF58" s="187">
        <v>3</v>
      </c>
      <c r="BG58" s="187" t="s">
        <v>1463</v>
      </c>
      <c r="BH58" s="187" t="s">
        <v>1364</v>
      </c>
      <c r="BI58" s="187" t="s">
        <v>919</v>
      </c>
      <c r="BJ58" s="187" t="s">
        <v>1403</v>
      </c>
      <c r="BK58" s="187" t="s">
        <v>471</v>
      </c>
      <c r="BL58" s="187" t="s">
        <v>384</v>
      </c>
      <c r="BM58" s="187" t="s">
        <v>198</v>
      </c>
      <c r="BN58" s="187">
        <v>2</v>
      </c>
      <c r="BO58" s="187" t="s">
        <v>199</v>
      </c>
      <c r="BP58" s="187" t="s">
        <v>1365</v>
      </c>
      <c r="BQ58" s="187" t="s">
        <v>201</v>
      </c>
      <c r="BR58" s="187" t="s">
        <v>199</v>
      </c>
      <c r="BS58" s="187" t="s">
        <v>202</v>
      </c>
      <c r="BT58" s="187" t="s">
        <v>203</v>
      </c>
    </row>
    <row r="59" spans="1:72" s="186" customFormat="1" ht="54.95" customHeight="1" x14ac:dyDescent="0.25">
      <c r="A59" s="156">
        <v>7</v>
      </c>
      <c r="B59" s="186" t="s">
        <v>506</v>
      </c>
      <c r="C59" s="186" t="s">
        <v>154</v>
      </c>
      <c r="D59" s="186" t="s">
        <v>1464</v>
      </c>
      <c r="E59" s="186" t="s">
        <v>1465</v>
      </c>
      <c r="F59" s="186" t="s">
        <v>1466</v>
      </c>
      <c r="G59" s="186" t="s">
        <v>1467</v>
      </c>
      <c r="H59" s="186" t="s">
        <v>1468</v>
      </c>
      <c r="I59" s="186" t="s">
        <v>1469</v>
      </c>
      <c r="J59" s="186" t="s">
        <v>1470</v>
      </c>
      <c r="K59" s="186" t="s">
        <v>1471</v>
      </c>
      <c r="L59" s="186" t="s">
        <v>1349</v>
      </c>
      <c r="M59" s="186" t="s">
        <v>1472</v>
      </c>
      <c r="N59" s="186" t="s">
        <v>163</v>
      </c>
      <c r="O59" s="186">
        <v>20</v>
      </c>
      <c r="P59" s="186" t="s">
        <v>164</v>
      </c>
      <c r="Q59" s="186" t="s">
        <v>1473</v>
      </c>
      <c r="R59" s="186" t="s">
        <v>1474</v>
      </c>
      <c r="S59" s="186" t="s">
        <v>1475</v>
      </c>
      <c r="T59" s="186" t="s">
        <v>1476</v>
      </c>
      <c r="U59" s="186" t="s">
        <v>1477</v>
      </c>
      <c r="V59" s="186" t="s">
        <v>1478</v>
      </c>
      <c r="W59" s="186" t="s">
        <v>1479</v>
      </c>
      <c r="X59" s="186" t="s">
        <v>1480</v>
      </c>
      <c r="Y59" s="187" t="s">
        <v>1358</v>
      </c>
      <c r="Z59" s="187">
        <v>4</v>
      </c>
      <c r="AA59" s="187" t="s">
        <v>1481</v>
      </c>
      <c r="AB59" s="187" t="s">
        <v>226</v>
      </c>
      <c r="AC59" s="187" t="s">
        <v>1482</v>
      </c>
      <c r="AD59" s="187" t="s">
        <v>1481</v>
      </c>
      <c r="AE59" s="187" t="s">
        <v>226</v>
      </c>
      <c r="AF59" s="187" t="s">
        <v>228</v>
      </c>
      <c r="AG59" s="187" t="s">
        <v>1359</v>
      </c>
      <c r="AH59" s="187">
        <v>4</v>
      </c>
      <c r="AI59" s="187" t="s">
        <v>232</v>
      </c>
      <c r="AJ59" s="187" t="s">
        <v>182</v>
      </c>
      <c r="AK59" s="187" t="s">
        <v>406</v>
      </c>
      <c r="AL59" s="187" t="s">
        <v>232</v>
      </c>
      <c r="AM59" s="187" t="s">
        <v>437</v>
      </c>
      <c r="AN59" s="187" t="s">
        <v>185</v>
      </c>
      <c r="AO59" s="187" t="s">
        <v>1360</v>
      </c>
      <c r="AP59" s="187">
        <v>3</v>
      </c>
      <c r="AQ59" s="187" t="s">
        <v>619</v>
      </c>
      <c r="AR59" s="187" t="s">
        <v>411</v>
      </c>
      <c r="AS59" s="187" t="s">
        <v>182</v>
      </c>
      <c r="AT59" s="187" t="s">
        <v>619</v>
      </c>
      <c r="AU59" s="187" t="s">
        <v>411</v>
      </c>
      <c r="AV59" s="187" t="s">
        <v>235</v>
      </c>
      <c r="AW59" s="187" t="s">
        <v>1362</v>
      </c>
      <c r="AX59" s="187">
        <v>4</v>
      </c>
      <c r="AY59" s="187" t="s">
        <v>620</v>
      </c>
      <c r="AZ59" s="187" t="s">
        <v>176</v>
      </c>
      <c r="BA59" s="187" t="s">
        <v>321</v>
      </c>
      <c r="BB59" s="187" t="s">
        <v>226</v>
      </c>
      <c r="BC59" s="187" t="s">
        <v>176</v>
      </c>
      <c r="BD59" s="187" t="s">
        <v>1483</v>
      </c>
      <c r="BE59" s="187" t="s">
        <v>1363</v>
      </c>
      <c r="BF59" s="187">
        <v>3</v>
      </c>
      <c r="BG59" s="187" t="s">
        <v>1364</v>
      </c>
      <c r="BH59" s="187" t="s">
        <v>185</v>
      </c>
      <c r="BI59" s="187" t="s">
        <v>919</v>
      </c>
      <c r="BJ59" s="187" t="s">
        <v>717</v>
      </c>
      <c r="BK59" s="187" t="s">
        <v>1484</v>
      </c>
      <c r="BL59" s="187" t="s">
        <v>919</v>
      </c>
      <c r="BM59" s="187" t="s">
        <v>198</v>
      </c>
      <c r="BN59" s="187">
        <v>2</v>
      </c>
      <c r="BO59" s="187" t="s">
        <v>199</v>
      </c>
      <c r="BP59" s="187" t="s">
        <v>1365</v>
      </c>
      <c r="BQ59" s="187" t="s">
        <v>201</v>
      </c>
      <c r="BR59" s="187" t="s">
        <v>199</v>
      </c>
      <c r="BS59" s="187" t="s">
        <v>202</v>
      </c>
      <c r="BT59" s="187" t="s">
        <v>203</v>
      </c>
    </row>
    <row r="60" spans="1:72" s="186" customFormat="1" ht="54.95" customHeight="1" x14ac:dyDescent="0.25">
      <c r="A60" s="156">
        <v>8</v>
      </c>
      <c r="B60" s="186" t="s">
        <v>444</v>
      </c>
      <c r="C60" s="186" t="s">
        <v>205</v>
      </c>
      <c r="D60" s="186" t="s">
        <v>1485</v>
      </c>
      <c r="E60" s="186" t="s">
        <v>1486</v>
      </c>
      <c r="F60" s="186" t="s">
        <v>1487</v>
      </c>
      <c r="G60" s="186" t="s">
        <v>1488</v>
      </c>
      <c r="H60" s="186" t="s">
        <v>1489</v>
      </c>
      <c r="I60" s="186" t="s">
        <v>1490</v>
      </c>
      <c r="J60" s="186" t="s">
        <v>1491</v>
      </c>
      <c r="K60" s="186" t="s">
        <v>725</v>
      </c>
      <c r="L60" s="186" t="s">
        <v>1349</v>
      </c>
      <c r="M60" s="186" t="s">
        <v>1492</v>
      </c>
      <c r="N60" s="186" t="s">
        <v>163</v>
      </c>
      <c r="O60" s="186">
        <v>20</v>
      </c>
      <c r="P60" s="186" t="s">
        <v>259</v>
      </c>
      <c r="Q60" s="186" t="s">
        <v>1493</v>
      </c>
      <c r="R60" s="186" t="s">
        <v>1494</v>
      </c>
      <c r="S60" s="186" t="s">
        <v>1495</v>
      </c>
      <c r="T60" s="186" t="s">
        <v>1496</v>
      </c>
      <c r="U60" s="186" t="s">
        <v>1497</v>
      </c>
      <c r="V60" s="186" t="s">
        <v>1498</v>
      </c>
      <c r="W60" s="186" t="s">
        <v>1499</v>
      </c>
      <c r="X60" s="186" t="s">
        <v>1500</v>
      </c>
      <c r="Y60" s="187" t="s">
        <v>1358</v>
      </c>
      <c r="Z60" s="187">
        <v>4</v>
      </c>
      <c r="AA60" s="187" t="s">
        <v>373</v>
      </c>
      <c r="AB60" s="187" t="s">
        <v>1402</v>
      </c>
      <c r="AC60" s="187" t="s">
        <v>321</v>
      </c>
      <c r="AD60" s="187" t="s">
        <v>373</v>
      </c>
      <c r="AE60" s="187" t="s">
        <v>375</v>
      </c>
      <c r="AF60" s="187" t="s">
        <v>1501</v>
      </c>
      <c r="AG60" s="187" t="s">
        <v>1359</v>
      </c>
      <c r="AH60" s="187">
        <v>4</v>
      </c>
      <c r="AI60" s="187" t="s">
        <v>383</v>
      </c>
      <c r="AJ60" s="187" t="s">
        <v>377</v>
      </c>
      <c r="AK60" s="187" t="s">
        <v>279</v>
      </c>
      <c r="AL60" s="187" t="s">
        <v>377</v>
      </c>
      <c r="AM60" s="187" t="s">
        <v>383</v>
      </c>
      <c r="AN60" s="187" t="s">
        <v>531</v>
      </c>
      <c r="AO60" s="187" t="s">
        <v>1360</v>
      </c>
      <c r="AP60" s="187">
        <v>3</v>
      </c>
      <c r="AQ60" s="187" t="s">
        <v>409</v>
      </c>
      <c r="AR60" s="187" t="s">
        <v>411</v>
      </c>
      <c r="AS60" s="187" t="s">
        <v>1425</v>
      </c>
      <c r="AT60" s="187" t="s">
        <v>409</v>
      </c>
      <c r="AU60" s="187" t="s">
        <v>411</v>
      </c>
      <c r="AV60" s="187" t="s">
        <v>624</v>
      </c>
      <c r="AW60" s="187" t="s">
        <v>1362</v>
      </c>
      <c r="AX60" s="187">
        <v>4</v>
      </c>
      <c r="AY60" s="187" t="s">
        <v>321</v>
      </c>
      <c r="AZ60" s="187" t="s">
        <v>1502</v>
      </c>
      <c r="BA60" s="187" t="s">
        <v>681</v>
      </c>
      <c r="BB60" s="187" t="s">
        <v>1502</v>
      </c>
      <c r="BC60" s="187" t="s">
        <v>681</v>
      </c>
      <c r="BD60" s="187" t="s">
        <v>235</v>
      </c>
      <c r="BE60" s="187" t="s">
        <v>1363</v>
      </c>
      <c r="BF60" s="187">
        <v>3</v>
      </c>
      <c r="BG60" s="187" t="s">
        <v>1364</v>
      </c>
      <c r="BH60" s="187" t="s">
        <v>503</v>
      </c>
      <c r="BI60" s="187" t="s">
        <v>786</v>
      </c>
      <c r="BJ60" s="187" t="s">
        <v>717</v>
      </c>
      <c r="BK60" s="187" t="s">
        <v>1403</v>
      </c>
      <c r="BL60" s="187" t="s">
        <v>503</v>
      </c>
      <c r="BM60" s="187" t="s">
        <v>198</v>
      </c>
      <c r="BN60" s="187">
        <v>2</v>
      </c>
      <c r="BO60" s="187" t="s">
        <v>199</v>
      </c>
      <c r="BP60" s="187" t="s">
        <v>1365</v>
      </c>
      <c r="BQ60" s="187" t="s">
        <v>201</v>
      </c>
      <c r="BR60" s="187" t="s">
        <v>199</v>
      </c>
      <c r="BS60" s="187" t="s">
        <v>202</v>
      </c>
      <c r="BT60" s="187" t="s">
        <v>203</v>
      </c>
    </row>
    <row r="61" spans="1:72" s="186" customFormat="1" ht="54.95" customHeight="1" x14ac:dyDescent="0.25">
      <c r="A61" s="156">
        <v>9</v>
      </c>
      <c r="B61" s="186" t="s">
        <v>385</v>
      </c>
      <c r="C61" s="186" t="s">
        <v>325</v>
      </c>
      <c r="D61" s="186" t="s">
        <v>1503</v>
      </c>
      <c r="E61" s="186" t="s">
        <v>1504</v>
      </c>
      <c r="F61" s="186" t="s">
        <v>1505</v>
      </c>
      <c r="G61" s="186" t="s">
        <v>1506</v>
      </c>
      <c r="H61" s="186" t="s">
        <v>1507</v>
      </c>
      <c r="I61" s="186" t="s">
        <v>1508</v>
      </c>
      <c r="J61" s="186" t="s">
        <v>1509</v>
      </c>
      <c r="K61" s="186" t="s">
        <v>1510</v>
      </c>
      <c r="L61" s="186" t="s">
        <v>1349</v>
      </c>
      <c r="M61" s="186" t="s">
        <v>1511</v>
      </c>
      <c r="N61" s="186" t="s">
        <v>163</v>
      </c>
      <c r="O61" s="186">
        <v>20</v>
      </c>
      <c r="P61" s="186" t="s">
        <v>259</v>
      </c>
      <c r="Q61" s="186" t="s">
        <v>1512</v>
      </c>
      <c r="R61" s="186" t="s">
        <v>1513</v>
      </c>
      <c r="S61" s="186" t="s">
        <v>1514</v>
      </c>
      <c r="T61" s="186" t="s">
        <v>1515</v>
      </c>
      <c r="U61" s="186" t="s">
        <v>1516</v>
      </c>
      <c r="V61" s="186" t="s">
        <v>1517</v>
      </c>
      <c r="W61" s="186" t="s">
        <v>1518</v>
      </c>
      <c r="X61" s="186" t="s">
        <v>1519</v>
      </c>
      <c r="Y61" s="187" t="s">
        <v>1358</v>
      </c>
      <c r="Z61" s="187">
        <v>4</v>
      </c>
      <c r="AA61" s="187" t="s">
        <v>407</v>
      </c>
      <c r="AB61" s="187" t="s">
        <v>590</v>
      </c>
      <c r="AC61" s="187" t="s">
        <v>591</v>
      </c>
      <c r="AD61" s="187" t="s">
        <v>407</v>
      </c>
      <c r="AE61" s="187" t="s">
        <v>590</v>
      </c>
      <c r="AF61" s="187" t="s">
        <v>1520</v>
      </c>
      <c r="AG61" s="187" t="s">
        <v>1359</v>
      </c>
      <c r="AH61" s="187">
        <v>4</v>
      </c>
      <c r="AI61" s="187" t="s">
        <v>406</v>
      </c>
      <c r="AJ61" s="187" t="s">
        <v>279</v>
      </c>
      <c r="AK61" s="187" t="s">
        <v>383</v>
      </c>
      <c r="AL61" s="187" t="s">
        <v>406</v>
      </c>
      <c r="AM61" s="187" t="s">
        <v>279</v>
      </c>
      <c r="AN61" s="187" t="s">
        <v>383</v>
      </c>
      <c r="AO61" s="187" t="s">
        <v>1360</v>
      </c>
      <c r="AP61" s="187">
        <v>3</v>
      </c>
      <c r="AQ61" s="187" t="s">
        <v>1462</v>
      </c>
      <c r="AR61" s="187" t="s">
        <v>411</v>
      </c>
      <c r="AS61" s="187" t="s">
        <v>185</v>
      </c>
      <c r="AT61" s="187" t="s">
        <v>1462</v>
      </c>
      <c r="AU61" s="187" t="s">
        <v>411</v>
      </c>
      <c r="AV61" s="187" t="s">
        <v>1521</v>
      </c>
      <c r="AW61" s="187" t="s">
        <v>1362</v>
      </c>
      <c r="AX61" s="187">
        <v>4</v>
      </c>
      <c r="AY61" s="187" t="s">
        <v>321</v>
      </c>
      <c r="AZ61" s="187" t="s">
        <v>466</v>
      </c>
      <c r="BA61" s="187" t="s">
        <v>179</v>
      </c>
      <c r="BB61" s="187" t="s">
        <v>321</v>
      </c>
      <c r="BC61" s="187" t="s">
        <v>179</v>
      </c>
      <c r="BD61" s="187" t="s">
        <v>466</v>
      </c>
      <c r="BE61" s="187" t="s">
        <v>1363</v>
      </c>
      <c r="BF61" s="187">
        <v>3</v>
      </c>
      <c r="BG61" s="187" t="s">
        <v>919</v>
      </c>
      <c r="BH61" s="187" t="s">
        <v>1364</v>
      </c>
      <c r="BI61" s="187" t="s">
        <v>505</v>
      </c>
      <c r="BJ61" s="187" t="s">
        <v>384</v>
      </c>
      <c r="BK61" s="187" t="s">
        <v>505</v>
      </c>
      <c r="BL61" s="187" t="s">
        <v>503</v>
      </c>
      <c r="BM61" s="187" t="s">
        <v>198</v>
      </c>
      <c r="BN61" s="187">
        <v>2</v>
      </c>
      <c r="BO61" s="187" t="s">
        <v>199</v>
      </c>
      <c r="BP61" s="187" t="s">
        <v>1365</v>
      </c>
      <c r="BQ61" s="187" t="s">
        <v>201</v>
      </c>
      <c r="BR61" s="187" t="s">
        <v>199</v>
      </c>
      <c r="BS61" s="187" t="s">
        <v>202</v>
      </c>
      <c r="BT61" s="187" t="s">
        <v>203</v>
      </c>
    </row>
    <row r="62" spans="1:72" s="186" customFormat="1" ht="54.95" customHeight="1" x14ac:dyDescent="0.25">
      <c r="A62" s="156">
        <v>10</v>
      </c>
      <c r="B62" s="186" t="s">
        <v>978</v>
      </c>
      <c r="C62" s="186" t="s">
        <v>570</v>
      </c>
      <c r="D62" s="186" t="s">
        <v>1522</v>
      </c>
      <c r="E62" s="186" t="s">
        <v>1523</v>
      </c>
      <c r="F62" s="186" t="s">
        <v>1524</v>
      </c>
      <c r="G62" s="186" t="s">
        <v>1525</v>
      </c>
      <c r="H62" s="186" t="s">
        <v>1526</v>
      </c>
      <c r="I62" s="186" t="s">
        <v>1527</v>
      </c>
      <c r="J62" s="186" t="s">
        <v>1528</v>
      </c>
      <c r="K62" s="186" t="s">
        <v>1529</v>
      </c>
      <c r="L62" s="186" t="s">
        <v>1349</v>
      </c>
      <c r="M62" s="186" t="s">
        <v>1530</v>
      </c>
      <c r="N62" s="186" t="s">
        <v>163</v>
      </c>
      <c r="O62" s="186">
        <v>20</v>
      </c>
      <c r="P62" s="186" t="s">
        <v>259</v>
      </c>
      <c r="Q62" s="186" t="s">
        <v>1531</v>
      </c>
      <c r="R62" s="186" t="s">
        <v>1532</v>
      </c>
      <c r="S62" s="186" t="s">
        <v>1533</v>
      </c>
      <c r="T62" s="186" t="s">
        <v>1534</v>
      </c>
      <c r="U62" s="186" t="s">
        <v>1535</v>
      </c>
      <c r="V62" s="186" t="s">
        <v>1536</v>
      </c>
      <c r="W62" s="186" t="s">
        <v>1537</v>
      </c>
      <c r="X62" s="186" t="s">
        <v>1538</v>
      </c>
      <c r="Y62" s="187" t="s">
        <v>1358</v>
      </c>
      <c r="Z62" s="187">
        <v>4</v>
      </c>
      <c r="AA62" s="187" t="s">
        <v>174</v>
      </c>
      <c r="AB62" s="187" t="s">
        <v>1539</v>
      </c>
      <c r="AC62" s="187" t="s">
        <v>1540</v>
      </c>
      <c r="AD62" s="187" t="s">
        <v>174</v>
      </c>
      <c r="AE62" s="187" t="s">
        <v>646</v>
      </c>
      <c r="AF62" s="187" t="s">
        <v>177</v>
      </c>
      <c r="AG62" s="187" t="s">
        <v>1359</v>
      </c>
      <c r="AH62" s="187">
        <v>4</v>
      </c>
      <c r="AI62" s="187" t="s">
        <v>621</v>
      </c>
      <c r="AJ62" s="187" t="s">
        <v>406</v>
      </c>
      <c r="AK62" s="187" t="s">
        <v>437</v>
      </c>
      <c r="AL62" s="187" t="s">
        <v>407</v>
      </c>
      <c r="AM62" s="187" t="s">
        <v>406</v>
      </c>
      <c r="AN62" s="187" t="s">
        <v>437</v>
      </c>
      <c r="AO62" s="187" t="s">
        <v>1360</v>
      </c>
      <c r="AP62" s="187">
        <v>3</v>
      </c>
      <c r="AQ62" s="187" t="s">
        <v>598</v>
      </c>
      <c r="AR62" s="187" t="s">
        <v>411</v>
      </c>
      <c r="AS62" s="187" t="s">
        <v>594</v>
      </c>
      <c r="AT62" s="187" t="s">
        <v>598</v>
      </c>
      <c r="AU62" s="187" t="s">
        <v>411</v>
      </c>
      <c r="AV62" s="187" t="s">
        <v>185</v>
      </c>
      <c r="AW62" s="187" t="s">
        <v>1362</v>
      </c>
      <c r="AX62" s="187">
        <v>4</v>
      </c>
      <c r="AY62" s="187" t="s">
        <v>321</v>
      </c>
      <c r="AZ62" s="187" t="s">
        <v>179</v>
      </c>
      <c r="BA62" s="187" t="s">
        <v>1423</v>
      </c>
      <c r="BB62" s="187" t="s">
        <v>321</v>
      </c>
      <c r="BC62" s="187" t="s">
        <v>179</v>
      </c>
      <c r="BD62" s="187" t="s">
        <v>1423</v>
      </c>
      <c r="BE62" s="187" t="s">
        <v>1363</v>
      </c>
      <c r="BF62" s="187">
        <v>3</v>
      </c>
      <c r="BG62" s="187" t="s">
        <v>978</v>
      </c>
      <c r="BH62" s="187" t="s">
        <v>566</v>
      </c>
      <c r="BI62" s="187" t="s">
        <v>652</v>
      </c>
      <c r="BJ62" s="187" t="s">
        <v>318</v>
      </c>
      <c r="BK62" s="187" t="s">
        <v>503</v>
      </c>
      <c r="BL62" s="187" t="s">
        <v>566</v>
      </c>
      <c r="BM62" s="187" t="s">
        <v>198</v>
      </c>
      <c r="BN62" s="187">
        <v>2</v>
      </c>
      <c r="BO62" s="187" t="s">
        <v>199</v>
      </c>
      <c r="BP62" s="187" t="s">
        <v>1365</v>
      </c>
      <c r="BQ62" s="187" t="s">
        <v>1426</v>
      </c>
      <c r="BR62" s="187" t="s">
        <v>199</v>
      </c>
      <c r="BS62" s="187" t="s">
        <v>202</v>
      </c>
      <c r="BT62" s="187" t="s">
        <v>203</v>
      </c>
    </row>
    <row r="63" spans="1:72" s="186" customFormat="1" ht="54.95" customHeight="1" x14ac:dyDescent="0.25">
      <c r="A63" s="156">
        <v>11</v>
      </c>
      <c r="B63" s="186" t="s">
        <v>385</v>
      </c>
      <c r="C63" s="186" t="s">
        <v>154</v>
      </c>
      <c r="D63" s="186" t="s">
        <v>1541</v>
      </c>
      <c r="E63" s="186" t="s">
        <v>1542</v>
      </c>
      <c r="F63" s="186" t="s">
        <v>1543</v>
      </c>
      <c r="G63" s="186" t="s">
        <v>1544</v>
      </c>
      <c r="H63" s="186" t="s">
        <v>1545</v>
      </c>
      <c r="I63" s="186" t="s">
        <v>1546</v>
      </c>
      <c r="J63" s="186" t="s">
        <v>1547</v>
      </c>
      <c r="K63" s="186" t="s">
        <v>1548</v>
      </c>
      <c r="L63" s="186" t="s">
        <v>1349</v>
      </c>
      <c r="M63" s="186" t="s">
        <v>1549</v>
      </c>
      <c r="N63" s="186" t="s">
        <v>163</v>
      </c>
      <c r="O63" s="186">
        <v>20</v>
      </c>
      <c r="P63" s="186" t="s">
        <v>259</v>
      </c>
      <c r="Q63" s="186" t="s">
        <v>1550</v>
      </c>
      <c r="R63" s="186" t="s">
        <v>1551</v>
      </c>
      <c r="S63" s="186" t="s">
        <v>778</v>
      </c>
      <c r="T63" s="186" t="s">
        <v>1552</v>
      </c>
      <c r="U63" s="186" t="s">
        <v>1553</v>
      </c>
      <c r="V63" s="186" t="s">
        <v>1554</v>
      </c>
      <c r="W63" s="186" t="s">
        <v>1555</v>
      </c>
      <c r="X63" s="186" t="s">
        <v>1556</v>
      </c>
      <c r="Y63" s="187" t="s">
        <v>1358</v>
      </c>
      <c r="Z63" s="187">
        <v>4</v>
      </c>
      <c r="AA63" s="187" t="s">
        <v>1461</v>
      </c>
      <c r="AB63" s="187" t="s">
        <v>176</v>
      </c>
      <c r="AC63" s="187" t="s">
        <v>1557</v>
      </c>
      <c r="AD63" s="187" t="s">
        <v>1461</v>
      </c>
      <c r="AE63" s="187" t="s">
        <v>176</v>
      </c>
      <c r="AF63" s="187" t="s">
        <v>1557</v>
      </c>
      <c r="AG63" s="187" t="s">
        <v>1359</v>
      </c>
      <c r="AH63" s="187">
        <v>4</v>
      </c>
      <c r="AI63" s="187" t="s">
        <v>621</v>
      </c>
      <c r="AJ63" s="187" t="s">
        <v>1425</v>
      </c>
      <c r="AK63" s="187" t="s">
        <v>407</v>
      </c>
      <c r="AL63" s="187" t="s">
        <v>407</v>
      </c>
      <c r="AM63" s="187" t="s">
        <v>621</v>
      </c>
      <c r="AN63" s="187" t="s">
        <v>437</v>
      </c>
      <c r="AO63" s="187" t="s">
        <v>1360</v>
      </c>
      <c r="AP63" s="187">
        <v>3</v>
      </c>
      <c r="AQ63" s="187" t="s">
        <v>619</v>
      </c>
      <c r="AR63" s="187" t="s">
        <v>411</v>
      </c>
      <c r="AS63" s="187" t="s">
        <v>623</v>
      </c>
      <c r="AT63" s="187" t="s">
        <v>619</v>
      </c>
      <c r="AU63" s="187" t="s">
        <v>411</v>
      </c>
      <c r="AV63" s="187" t="s">
        <v>624</v>
      </c>
      <c r="AW63" s="187" t="s">
        <v>1362</v>
      </c>
      <c r="AX63" s="187">
        <v>4</v>
      </c>
      <c r="AY63" s="187" t="s">
        <v>231</v>
      </c>
      <c r="AZ63" s="187" t="s">
        <v>179</v>
      </c>
      <c r="BA63" s="187" t="s">
        <v>314</v>
      </c>
      <c r="BB63" s="187" t="s">
        <v>231</v>
      </c>
      <c r="BC63" s="187" t="s">
        <v>179</v>
      </c>
      <c r="BD63" s="187" t="s">
        <v>442</v>
      </c>
      <c r="BE63" s="187" t="s">
        <v>1363</v>
      </c>
      <c r="BF63" s="187">
        <v>3</v>
      </c>
      <c r="BG63" s="187" t="s">
        <v>1364</v>
      </c>
      <c r="BH63" s="187" t="s">
        <v>919</v>
      </c>
      <c r="BI63" s="187" t="s">
        <v>1558</v>
      </c>
      <c r="BJ63" s="187" t="s">
        <v>1403</v>
      </c>
      <c r="BK63" s="187" t="s">
        <v>384</v>
      </c>
      <c r="BL63" s="187" t="s">
        <v>919</v>
      </c>
      <c r="BM63" s="187" t="s">
        <v>198</v>
      </c>
      <c r="BN63" s="187">
        <v>2</v>
      </c>
      <c r="BO63" s="187" t="s">
        <v>199</v>
      </c>
      <c r="BP63" s="187" t="s">
        <v>1365</v>
      </c>
      <c r="BQ63" s="187" t="s">
        <v>201</v>
      </c>
      <c r="BR63" s="187" t="s">
        <v>199</v>
      </c>
      <c r="BS63" s="187" t="s">
        <v>202</v>
      </c>
      <c r="BT63" s="187" t="s">
        <v>203</v>
      </c>
    </row>
    <row r="64" spans="1:72" s="186" customFormat="1" ht="54.95" customHeight="1" x14ac:dyDescent="0.25">
      <c r="A64" s="156">
        <v>12</v>
      </c>
      <c r="B64" s="186" t="s">
        <v>324</v>
      </c>
      <c r="C64" s="186" t="s">
        <v>205</v>
      </c>
      <c r="D64" s="186" t="s">
        <v>1559</v>
      </c>
      <c r="E64" s="186" t="s">
        <v>1560</v>
      </c>
      <c r="F64" s="186" t="s">
        <v>1561</v>
      </c>
      <c r="G64" s="186" t="s">
        <v>1562</v>
      </c>
      <c r="H64" s="186" t="s">
        <v>1563</v>
      </c>
      <c r="I64" s="186" t="s">
        <v>1564</v>
      </c>
      <c r="J64" s="186" t="s">
        <v>1565</v>
      </c>
      <c r="K64" s="186" t="s">
        <v>1566</v>
      </c>
      <c r="L64" s="186" t="s">
        <v>1349</v>
      </c>
      <c r="M64" s="186" t="s">
        <v>1567</v>
      </c>
      <c r="N64" s="186" t="s">
        <v>163</v>
      </c>
      <c r="O64" s="186">
        <v>20</v>
      </c>
      <c r="P64" s="186" t="s">
        <v>164</v>
      </c>
      <c r="Q64" s="186" t="s">
        <v>1568</v>
      </c>
      <c r="R64" s="186" t="s">
        <v>1569</v>
      </c>
      <c r="S64" s="186" t="s">
        <v>671</v>
      </c>
      <c r="T64" s="186" t="s">
        <v>1570</v>
      </c>
      <c r="U64" s="186" t="s">
        <v>1571</v>
      </c>
      <c r="V64" s="186" t="s">
        <v>1572</v>
      </c>
      <c r="W64" s="186" t="s">
        <v>1573</v>
      </c>
      <c r="X64" s="186" t="s">
        <v>1574</v>
      </c>
      <c r="Y64" s="187" t="s">
        <v>1358</v>
      </c>
      <c r="Z64" s="187">
        <v>4</v>
      </c>
      <c r="AA64" s="187" t="s">
        <v>405</v>
      </c>
      <c r="AB64" s="187" t="s">
        <v>1481</v>
      </c>
      <c r="AC64" s="187" t="s">
        <v>373</v>
      </c>
      <c r="AD64" s="187" t="s">
        <v>405</v>
      </c>
      <c r="AE64" s="187" t="s">
        <v>1481</v>
      </c>
      <c r="AF64" s="187" t="s">
        <v>373</v>
      </c>
      <c r="AG64" s="187" t="s">
        <v>1359</v>
      </c>
      <c r="AH64" s="187">
        <v>4</v>
      </c>
      <c r="AI64" s="187" t="s">
        <v>406</v>
      </c>
      <c r="AJ64" s="187" t="s">
        <v>407</v>
      </c>
      <c r="AK64" s="187" t="s">
        <v>182</v>
      </c>
      <c r="AL64" s="187" t="s">
        <v>437</v>
      </c>
      <c r="AM64" s="187" t="s">
        <v>406</v>
      </c>
      <c r="AN64" s="187" t="s">
        <v>407</v>
      </c>
      <c r="AO64" s="187" t="s">
        <v>1360</v>
      </c>
      <c r="AP64" s="187">
        <v>3</v>
      </c>
      <c r="AQ64" s="187" t="s">
        <v>409</v>
      </c>
      <c r="AR64" s="187" t="s">
        <v>411</v>
      </c>
      <c r="AS64" s="187" t="s">
        <v>624</v>
      </c>
      <c r="AT64" s="187" t="s">
        <v>409</v>
      </c>
      <c r="AU64" s="187" t="s">
        <v>411</v>
      </c>
      <c r="AV64" s="187" t="s">
        <v>185</v>
      </c>
      <c r="AW64" s="187" t="s">
        <v>1362</v>
      </c>
      <c r="AX64" s="187">
        <v>4</v>
      </c>
      <c r="AY64" s="187" t="s">
        <v>231</v>
      </c>
      <c r="AZ64" s="187" t="s">
        <v>321</v>
      </c>
      <c r="BA64" s="187" t="s">
        <v>176</v>
      </c>
      <c r="BB64" s="187" t="s">
        <v>231</v>
      </c>
      <c r="BC64" s="187" t="s">
        <v>176</v>
      </c>
      <c r="BD64" s="187" t="s">
        <v>499</v>
      </c>
      <c r="BE64" s="187" t="s">
        <v>1363</v>
      </c>
      <c r="BF64" s="187">
        <v>3</v>
      </c>
      <c r="BG64" s="187" t="s">
        <v>1364</v>
      </c>
      <c r="BH64" s="187" t="s">
        <v>189</v>
      </c>
      <c r="BI64" s="187" t="s">
        <v>919</v>
      </c>
      <c r="BJ64" s="187" t="s">
        <v>1403</v>
      </c>
      <c r="BK64" s="187" t="s">
        <v>384</v>
      </c>
      <c r="BL64" s="187" t="s">
        <v>919</v>
      </c>
      <c r="BM64" s="187" t="s">
        <v>198</v>
      </c>
      <c r="BN64" s="187">
        <v>2</v>
      </c>
      <c r="BO64" s="187" t="s">
        <v>199</v>
      </c>
      <c r="BP64" s="187" t="s">
        <v>1365</v>
      </c>
      <c r="BQ64" s="187" t="s">
        <v>201</v>
      </c>
      <c r="BR64" s="187" t="s">
        <v>199</v>
      </c>
      <c r="BS64" s="187" t="s">
        <v>202</v>
      </c>
      <c r="BT64" s="187" t="s">
        <v>203</v>
      </c>
    </row>
    <row r="65" spans="1:72" s="186" customFormat="1" ht="54.95" customHeight="1" x14ac:dyDescent="0.25">
      <c r="A65" s="156">
        <v>13</v>
      </c>
      <c r="B65" s="186" t="s">
        <v>444</v>
      </c>
      <c r="C65" s="186" t="s">
        <v>154</v>
      </c>
      <c r="D65" s="186" t="s">
        <v>1575</v>
      </c>
      <c r="E65" s="186" t="s">
        <v>1576</v>
      </c>
      <c r="F65" s="186" t="s">
        <v>1577</v>
      </c>
      <c r="G65" s="186" t="s">
        <v>1578</v>
      </c>
      <c r="H65" s="186" t="s">
        <v>1579</v>
      </c>
      <c r="I65" s="186" t="s">
        <v>1580</v>
      </c>
      <c r="J65" s="186" t="s">
        <v>1581</v>
      </c>
      <c r="K65" s="186" t="s">
        <v>1582</v>
      </c>
      <c r="L65" s="186" t="s">
        <v>1349</v>
      </c>
      <c r="M65" s="186" t="s">
        <v>1583</v>
      </c>
      <c r="N65" s="186" t="s">
        <v>163</v>
      </c>
      <c r="O65" s="186">
        <v>20</v>
      </c>
      <c r="P65" s="186" t="s">
        <v>259</v>
      </c>
      <c r="Q65" s="186" t="s">
        <v>1584</v>
      </c>
      <c r="R65" s="186" t="s">
        <v>1585</v>
      </c>
      <c r="S65" s="186" t="s">
        <v>1586</v>
      </c>
      <c r="T65" s="186" t="s">
        <v>1587</v>
      </c>
      <c r="U65" s="186" t="s">
        <v>1588</v>
      </c>
      <c r="V65" s="186" t="s">
        <v>1589</v>
      </c>
      <c r="W65" s="186" t="s">
        <v>1590</v>
      </c>
      <c r="X65" s="186" t="s">
        <v>1591</v>
      </c>
      <c r="Y65" s="187" t="s">
        <v>1358</v>
      </c>
      <c r="Z65" s="187">
        <v>4</v>
      </c>
      <c r="AA65" s="187" t="s">
        <v>1461</v>
      </c>
      <c r="AB65" s="187" t="s">
        <v>174</v>
      </c>
      <c r="AC65" s="187" t="s">
        <v>268</v>
      </c>
      <c r="AD65" s="187" t="s">
        <v>1461</v>
      </c>
      <c r="AE65" s="187" t="s">
        <v>1592</v>
      </c>
      <c r="AF65" s="187" t="s">
        <v>271</v>
      </c>
      <c r="AG65" s="187" t="s">
        <v>1359</v>
      </c>
      <c r="AH65" s="187">
        <v>4</v>
      </c>
      <c r="AI65" s="187" t="s">
        <v>406</v>
      </c>
      <c r="AJ65" s="187" t="s">
        <v>407</v>
      </c>
      <c r="AK65" s="187" t="s">
        <v>621</v>
      </c>
      <c r="AL65" s="187" t="s">
        <v>406</v>
      </c>
      <c r="AM65" s="187" t="s">
        <v>407</v>
      </c>
      <c r="AN65" s="187" t="s">
        <v>437</v>
      </c>
      <c r="AO65" s="187" t="s">
        <v>1360</v>
      </c>
      <c r="AP65" s="187">
        <v>3</v>
      </c>
      <c r="AQ65" s="187" t="s">
        <v>619</v>
      </c>
      <c r="AR65" s="187" t="s">
        <v>411</v>
      </c>
      <c r="AS65" s="187" t="s">
        <v>1425</v>
      </c>
      <c r="AT65" s="187" t="s">
        <v>619</v>
      </c>
      <c r="AU65" s="187" t="s">
        <v>411</v>
      </c>
      <c r="AV65" s="187" t="s">
        <v>621</v>
      </c>
      <c r="AW65" s="187" t="s">
        <v>1362</v>
      </c>
      <c r="AX65" s="187">
        <v>4</v>
      </c>
      <c r="AY65" s="187" t="s">
        <v>179</v>
      </c>
      <c r="AZ65" s="187" t="s">
        <v>321</v>
      </c>
      <c r="BA65" s="187" t="s">
        <v>466</v>
      </c>
      <c r="BB65" s="187" t="s">
        <v>179</v>
      </c>
      <c r="BC65" s="187" t="s">
        <v>466</v>
      </c>
      <c r="BD65" s="187" t="s">
        <v>1593</v>
      </c>
      <c r="BE65" s="187" t="s">
        <v>1363</v>
      </c>
      <c r="BF65" s="187">
        <v>3</v>
      </c>
      <c r="BG65" s="187" t="s">
        <v>1364</v>
      </c>
      <c r="BH65" s="187" t="s">
        <v>383</v>
      </c>
      <c r="BI65" s="187" t="s">
        <v>1594</v>
      </c>
      <c r="BJ65" s="187" t="s">
        <v>1403</v>
      </c>
      <c r="BK65" s="187" t="s">
        <v>717</v>
      </c>
      <c r="BL65" s="187" t="s">
        <v>919</v>
      </c>
      <c r="BM65" s="187" t="s">
        <v>198</v>
      </c>
      <c r="BN65" s="187">
        <v>2</v>
      </c>
      <c r="BO65" s="187" t="s">
        <v>199</v>
      </c>
      <c r="BP65" s="187" t="s">
        <v>1365</v>
      </c>
      <c r="BQ65" s="187" t="s">
        <v>201</v>
      </c>
      <c r="BR65" s="187" t="s">
        <v>199</v>
      </c>
      <c r="BS65" s="187" t="s">
        <v>202</v>
      </c>
      <c r="BT65" s="187" t="s">
        <v>203</v>
      </c>
    </row>
    <row r="66" spans="1:72" s="186" customFormat="1" ht="54.95" customHeight="1" x14ac:dyDescent="0.25">
      <c r="A66" s="156">
        <v>14</v>
      </c>
      <c r="B66" s="186" t="s">
        <v>385</v>
      </c>
      <c r="C66" s="186" t="s">
        <v>325</v>
      </c>
      <c r="D66" s="186" t="s">
        <v>1595</v>
      </c>
      <c r="E66" s="186" t="s">
        <v>1596</v>
      </c>
      <c r="F66" s="186" t="s">
        <v>1597</v>
      </c>
      <c r="G66" s="186" t="s">
        <v>1598</v>
      </c>
      <c r="H66" s="186" t="s">
        <v>1599</v>
      </c>
      <c r="I66" s="186" t="s">
        <v>1600</v>
      </c>
      <c r="J66" s="186" t="s">
        <v>1601</v>
      </c>
      <c r="K66" s="186" t="s">
        <v>1602</v>
      </c>
      <c r="L66" s="186" t="s">
        <v>1349</v>
      </c>
      <c r="M66" s="186" t="s">
        <v>1603</v>
      </c>
      <c r="N66" s="186" t="s">
        <v>163</v>
      </c>
      <c r="O66" s="186">
        <v>20</v>
      </c>
      <c r="P66" s="186" t="s">
        <v>259</v>
      </c>
      <c r="Q66" s="186" t="s">
        <v>1604</v>
      </c>
      <c r="R66" s="186" t="s">
        <v>1605</v>
      </c>
      <c r="S66" s="186" t="s">
        <v>1606</v>
      </c>
      <c r="T66" s="186" t="s">
        <v>1607</v>
      </c>
      <c r="U66" s="186" t="s">
        <v>1608</v>
      </c>
      <c r="V66" s="186" t="s">
        <v>1609</v>
      </c>
      <c r="W66" s="186" t="s">
        <v>1610</v>
      </c>
      <c r="X66" s="186" t="s">
        <v>1611</v>
      </c>
      <c r="Y66" s="187" t="s">
        <v>1358</v>
      </c>
      <c r="Z66" s="187">
        <v>4</v>
      </c>
      <c r="AA66" s="187" t="s">
        <v>1612</v>
      </c>
      <c r="AB66" s="187" t="s">
        <v>1402</v>
      </c>
      <c r="AC66" s="187" t="s">
        <v>1613</v>
      </c>
      <c r="AD66" s="187" t="s">
        <v>1612</v>
      </c>
      <c r="AE66" s="187" t="s">
        <v>1402</v>
      </c>
      <c r="AF66" s="187" t="s">
        <v>373</v>
      </c>
      <c r="AG66" s="187" t="s">
        <v>1359</v>
      </c>
      <c r="AH66" s="187">
        <v>4</v>
      </c>
      <c r="AI66" s="187" t="s">
        <v>279</v>
      </c>
      <c r="AJ66" s="187" t="s">
        <v>234</v>
      </c>
      <c r="AK66" s="187" t="s">
        <v>377</v>
      </c>
      <c r="AL66" s="187" t="s">
        <v>234</v>
      </c>
      <c r="AM66" s="187" t="s">
        <v>279</v>
      </c>
      <c r="AN66" s="187" t="s">
        <v>377</v>
      </c>
      <c r="AO66" s="187" t="s">
        <v>1360</v>
      </c>
      <c r="AP66" s="187">
        <v>3</v>
      </c>
      <c r="AQ66" s="187" t="s">
        <v>1462</v>
      </c>
      <c r="AR66" s="187" t="s">
        <v>411</v>
      </c>
      <c r="AS66" s="187" t="s">
        <v>563</v>
      </c>
      <c r="AT66" s="187" t="s">
        <v>1462</v>
      </c>
      <c r="AU66" s="187" t="s">
        <v>411</v>
      </c>
      <c r="AV66" s="187" t="s">
        <v>1614</v>
      </c>
      <c r="AW66" s="187" t="s">
        <v>1362</v>
      </c>
      <c r="AX66" s="187">
        <v>4</v>
      </c>
      <c r="AY66" s="187" t="s">
        <v>321</v>
      </c>
      <c r="AZ66" s="187" t="s">
        <v>1615</v>
      </c>
      <c r="BA66" s="187" t="s">
        <v>1613</v>
      </c>
      <c r="BB66" s="187" t="s">
        <v>321</v>
      </c>
      <c r="BC66" s="187" t="s">
        <v>381</v>
      </c>
      <c r="BD66" s="187" t="s">
        <v>1501</v>
      </c>
      <c r="BE66" s="187" t="s">
        <v>1363</v>
      </c>
      <c r="BF66" s="187">
        <v>3</v>
      </c>
      <c r="BG66" s="187" t="s">
        <v>1364</v>
      </c>
      <c r="BH66" s="187" t="s">
        <v>383</v>
      </c>
      <c r="BI66" s="187" t="s">
        <v>503</v>
      </c>
      <c r="BJ66" s="187" t="s">
        <v>1403</v>
      </c>
      <c r="BK66" s="187" t="s">
        <v>384</v>
      </c>
      <c r="BL66" s="187" t="s">
        <v>503</v>
      </c>
      <c r="BM66" s="187" t="s">
        <v>198</v>
      </c>
      <c r="BN66" s="187">
        <v>2</v>
      </c>
      <c r="BO66" s="187" t="s">
        <v>199</v>
      </c>
      <c r="BP66" s="187" t="s">
        <v>1365</v>
      </c>
      <c r="BQ66" s="187" t="s">
        <v>201</v>
      </c>
      <c r="BR66" s="187" t="s">
        <v>199</v>
      </c>
      <c r="BS66" s="187" t="s">
        <v>202</v>
      </c>
      <c r="BT66" s="187" t="s">
        <v>203</v>
      </c>
    </row>
    <row r="67" spans="1:72" s="186" customFormat="1" ht="54.95" customHeight="1" x14ac:dyDescent="0.25">
      <c r="A67" s="156">
        <v>15</v>
      </c>
      <c r="B67" s="186" t="s">
        <v>506</v>
      </c>
      <c r="C67" s="186" t="s">
        <v>570</v>
      </c>
      <c r="D67" s="186" t="s">
        <v>1616</v>
      </c>
      <c r="E67" s="186" t="s">
        <v>1617</v>
      </c>
      <c r="F67" s="186" t="s">
        <v>1618</v>
      </c>
      <c r="G67" s="186" t="s">
        <v>1619</v>
      </c>
      <c r="H67" s="186" t="s">
        <v>1620</v>
      </c>
      <c r="I67" s="186" t="s">
        <v>1621</v>
      </c>
      <c r="J67" s="186" t="s">
        <v>1622</v>
      </c>
      <c r="K67" s="186" t="s">
        <v>966</v>
      </c>
      <c r="L67" s="186" t="s">
        <v>1349</v>
      </c>
      <c r="M67" s="186" t="s">
        <v>1623</v>
      </c>
      <c r="N67" s="186" t="s">
        <v>163</v>
      </c>
      <c r="O67" s="186">
        <v>20</v>
      </c>
      <c r="P67" s="186" t="s">
        <v>164</v>
      </c>
      <c r="Q67" s="186" t="s">
        <v>1624</v>
      </c>
      <c r="R67" s="186" t="s">
        <v>1625</v>
      </c>
      <c r="S67" s="186" t="s">
        <v>1626</v>
      </c>
      <c r="T67" s="186" t="s">
        <v>1627</v>
      </c>
      <c r="U67" s="186" t="s">
        <v>1628</v>
      </c>
      <c r="V67" s="186" t="s">
        <v>1629</v>
      </c>
      <c r="W67" s="186" t="s">
        <v>1630</v>
      </c>
      <c r="X67" s="186" t="s">
        <v>1631</v>
      </c>
      <c r="Y67" s="187" t="s">
        <v>1358</v>
      </c>
      <c r="Z67" s="187">
        <v>4</v>
      </c>
      <c r="AA67" s="187" t="s">
        <v>1440</v>
      </c>
      <c r="AB67" s="187" t="s">
        <v>404</v>
      </c>
      <c r="AC67" s="187" t="s">
        <v>225</v>
      </c>
      <c r="AD67" s="187" t="s">
        <v>1440</v>
      </c>
      <c r="AE67" s="187" t="s">
        <v>404</v>
      </c>
      <c r="AF67" s="187" t="s">
        <v>225</v>
      </c>
      <c r="AG67" s="187" t="s">
        <v>1359</v>
      </c>
      <c r="AH67" s="187">
        <v>4</v>
      </c>
      <c r="AI67" s="187" t="s">
        <v>406</v>
      </c>
      <c r="AJ67" s="187" t="s">
        <v>279</v>
      </c>
      <c r="AK67" s="187" t="s">
        <v>590</v>
      </c>
      <c r="AL67" s="187" t="s">
        <v>279</v>
      </c>
      <c r="AM67" s="187" t="s">
        <v>406</v>
      </c>
      <c r="AN67" s="187" t="s">
        <v>589</v>
      </c>
      <c r="AO67" s="187" t="s">
        <v>1360</v>
      </c>
      <c r="AP67" s="187">
        <v>3</v>
      </c>
      <c r="AQ67" s="187" t="s">
        <v>598</v>
      </c>
      <c r="AR67" s="187" t="s">
        <v>411</v>
      </c>
      <c r="AS67" s="187" t="s">
        <v>349</v>
      </c>
      <c r="AT67" s="187" t="s">
        <v>598</v>
      </c>
      <c r="AU67" s="187" t="s">
        <v>411</v>
      </c>
      <c r="AV67" s="187" t="s">
        <v>593</v>
      </c>
      <c r="AW67" s="187" t="s">
        <v>1362</v>
      </c>
      <c r="AX67" s="187">
        <v>4</v>
      </c>
      <c r="AY67" s="187" t="s">
        <v>713</v>
      </c>
      <c r="AZ67" s="187" t="s">
        <v>225</v>
      </c>
      <c r="BA67" s="187" t="s">
        <v>321</v>
      </c>
      <c r="BB67" s="187" t="s">
        <v>1632</v>
      </c>
      <c r="BC67" s="187" t="s">
        <v>225</v>
      </c>
      <c r="BD67" s="187" t="s">
        <v>528</v>
      </c>
      <c r="BE67" s="187" t="s">
        <v>1363</v>
      </c>
      <c r="BF67" s="187">
        <v>3</v>
      </c>
      <c r="BG67" s="187" t="s">
        <v>1364</v>
      </c>
      <c r="BH67" s="187" t="s">
        <v>919</v>
      </c>
      <c r="BI67" s="187" t="s">
        <v>185</v>
      </c>
      <c r="BJ67" s="187" t="s">
        <v>1403</v>
      </c>
      <c r="BK67" s="187" t="s">
        <v>1484</v>
      </c>
      <c r="BL67" s="187" t="s">
        <v>919</v>
      </c>
      <c r="BM67" s="187" t="s">
        <v>198</v>
      </c>
      <c r="BN67" s="187">
        <v>2</v>
      </c>
      <c r="BO67" s="187" t="s">
        <v>199</v>
      </c>
      <c r="BP67" s="187" t="s">
        <v>1365</v>
      </c>
      <c r="BQ67" s="187" t="s">
        <v>201</v>
      </c>
      <c r="BR67" s="187" t="s">
        <v>199</v>
      </c>
      <c r="BS67" s="187" t="s">
        <v>202</v>
      </c>
      <c r="BT67" s="187" t="s">
        <v>203</v>
      </c>
    </row>
    <row r="68" spans="1:72" s="186" customFormat="1" ht="54.95" customHeight="1" x14ac:dyDescent="0.25">
      <c r="A68" s="156">
        <v>16</v>
      </c>
      <c r="B68" s="186" t="s">
        <v>472</v>
      </c>
      <c r="C68" s="186" t="s">
        <v>247</v>
      </c>
      <c r="D68" s="186" t="s">
        <v>1633</v>
      </c>
      <c r="E68" s="186" t="s">
        <v>1634</v>
      </c>
      <c r="F68" s="186" t="s">
        <v>1635</v>
      </c>
      <c r="G68" s="186" t="s">
        <v>1636</v>
      </c>
      <c r="H68" s="186" t="s">
        <v>1637</v>
      </c>
      <c r="I68" s="186" t="s">
        <v>1638</v>
      </c>
      <c r="J68" s="186" t="s">
        <v>1639</v>
      </c>
      <c r="K68" s="186" t="s">
        <v>1640</v>
      </c>
      <c r="L68" s="186" t="s">
        <v>1349</v>
      </c>
      <c r="M68" s="186" t="s">
        <v>1641</v>
      </c>
      <c r="N68" s="186" t="s">
        <v>163</v>
      </c>
      <c r="O68" s="186">
        <v>20</v>
      </c>
      <c r="P68" s="186" t="s">
        <v>259</v>
      </c>
      <c r="Q68" s="186" t="s">
        <v>1642</v>
      </c>
      <c r="R68" s="186" t="s">
        <v>1643</v>
      </c>
      <c r="S68" s="186" t="s">
        <v>487</v>
      </c>
      <c r="T68" s="186" t="s">
        <v>1644</v>
      </c>
      <c r="U68" s="186" t="s">
        <v>1645</v>
      </c>
      <c r="V68" s="186" t="s">
        <v>1646</v>
      </c>
      <c r="W68" s="186" t="s">
        <v>1647</v>
      </c>
      <c r="X68" s="186" t="s">
        <v>1648</v>
      </c>
      <c r="Y68" s="187" t="s">
        <v>1358</v>
      </c>
      <c r="Z68" s="187">
        <v>4</v>
      </c>
      <c r="AA68" s="187" t="s">
        <v>493</v>
      </c>
      <c r="AB68" s="187" t="s">
        <v>321</v>
      </c>
      <c r="AC68" s="187" t="s">
        <v>494</v>
      </c>
      <c r="AD68" s="187" t="s">
        <v>496</v>
      </c>
      <c r="AE68" s="187" t="s">
        <v>321</v>
      </c>
      <c r="AF68" s="187" t="s">
        <v>501</v>
      </c>
      <c r="AG68" s="187" t="s">
        <v>1359</v>
      </c>
      <c r="AH68" s="187">
        <v>4</v>
      </c>
      <c r="AI68" s="187" t="s">
        <v>437</v>
      </c>
      <c r="AJ68" s="187" t="s">
        <v>232</v>
      </c>
      <c r="AK68" s="187" t="s">
        <v>1038</v>
      </c>
      <c r="AL68" s="187" t="s">
        <v>232</v>
      </c>
      <c r="AM68" s="187" t="s">
        <v>503</v>
      </c>
      <c r="AN68" s="187" t="s">
        <v>860</v>
      </c>
      <c r="AO68" s="187" t="s">
        <v>1360</v>
      </c>
      <c r="AP68" s="187">
        <v>3</v>
      </c>
      <c r="AQ68" s="187" t="s">
        <v>411</v>
      </c>
      <c r="AR68" s="187" t="s">
        <v>1399</v>
      </c>
      <c r="AS68" s="187" t="s">
        <v>1400</v>
      </c>
      <c r="AT68" s="187" t="s">
        <v>411</v>
      </c>
      <c r="AU68" s="187" t="s">
        <v>1400</v>
      </c>
      <c r="AV68" s="187" t="s">
        <v>1401</v>
      </c>
      <c r="AW68" s="187" t="s">
        <v>1362</v>
      </c>
      <c r="AX68" s="187">
        <v>4</v>
      </c>
      <c r="AY68" s="187" t="s">
        <v>310</v>
      </c>
      <c r="AZ68" s="187" t="s">
        <v>1649</v>
      </c>
      <c r="BA68" s="187" t="s">
        <v>710</v>
      </c>
      <c r="BB68" s="187" t="s">
        <v>353</v>
      </c>
      <c r="BC68" s="187" t="s">
        <v>558</v>
      </c>
      <c r="BD68" s="187" t="s">
        <v>710</v>
      </c>
      <c r="BE68" s="187" t="s">
        <v>1363</v>
      </c>
      <c r="BF68" s="187">
        <v>3</v>
      </c>
      <c r="BG68" s="187" t="s">
        <v>1364</v>
      </c>
      <c r="BH68" s="187" t="s">
        <v>494</v>
      </c>
      <c r="BI68" s="187" t="s">
        <v>503</v>
      </c>
      <c r="BJ68" s="187" t="s">
        <v>505</v>
      </c>
      <c r="BK68" s="187" t="s">
        <v>503</v>
      </c>
      <c r="BL68" s="187" t="s">
        <v>497</v>
      </c>
      <c r="BM68" s="187" t="s">
        <v>198</v>
      </c>
      <c r="BN68" s="187">
        <v>2</v>
      </c>
      <c r="BO68" s="187" t="s">
        <v>199</v>
      </c>
      <c r="BP68" s="187" t="s">
        <v>1365</v>
      </c>
      <c r="BQ68" s="187" t="s">
        <v>1426</v>
      </c>
      <c r="BR68" s="187" t="s">
        <v>199</v>
      </c>
      <c r="BS68" s="187" t="s">
        <v>202</v>
      </c>
      <c r="BT68" s="187" t="s">
        <v>203</v>
      </c>
    </row>
    <row r="69" spans="1:72" s="186" customFormat="1" ht="54.95" customHeight="1" x14ac:dyDescent="0.25">
      <c r="A69" s="156">
        <v>17</v>
      </c>
      <c r="B69" s="186" t="s">
        <v>385</v>
      </c>
      <c r="C69" s="186" t="s">
        <v>205</v>
      </c>
      <c r="D69" s="186" t="s">
        <v>1650</v>
      </c>
      <c r="E69" s="186" t="s">
        <v>1651</v>
      </c>
      <c r="F69" s="186" t="s">
        <v>1652</v>
      </c>
      <c r="G69" s="186" t="s">
        <v>1653</v>
      </c>
      <c r="H69" s="186" t="s">
        <v>1654</v>
      </c>
      <c r="I69" s="186" t="s">
        <v>1655</v>
      </c>
      <c r="J69" s="186" t="s">
        <v>1656</v>
      </c>
      <c r="K69" s="186" t="s">
        <v>1657</v>
      </c>
      <c r="L69" s="186" t="s">
        <v>1349</v>
      </c>
      <c r="M69" s="186" t="s">
        <v>1658</v>
      </c>
      <c r="N69" s="186" t="s">
        <v>163</v>
      </c>
      <c r="O69" s="186">
        <v>20</v>
      </c>
      <c r="P69" s="186" t="s">
        <v>259</v>
      </c>
      <c r="Q69" s="186" t="s">
        <v>1659</v>
      </c>
      <c r="R69" s="186" t="s">
        <v>1660</v>
      </c>
      <c r="S69" s="186" t="s">
        <v>1661</v>
      </c>
      <c r="T69" s="186" t="s">
        <v>1662</v>
      </c>
      <c r="U69" s="186" t="s">
        <v>1663</v>
      </c>
      <c r="V69" s="186" t="s">
        <v>1664</v>
      </c>
      <c r="W69" s="186" t="s">
        <v>1665</v>
      </c>
      <c r="X69" s="186" t="s">
        <v>1666</v>
      </c>
      <c r="Y69" s="187" t="s">
        <v>1358</v>
      </c>
      <c r="Z69" s="187">
        <v>4</v>
      </c>
      <c r="AA69" s="187" t="s">
        <v>227</v>
      </c>
      <c r="AB69" s="187" t="s">
        <v>226</v>
      </c>
      <c r="AC69" s="187" t="s">
        <v>1667</v>
      </c>
      <c r="AD69" s="187" t="s">
        <v>227</v>
      </c>
      <c r="AE69" s="187" t="s">
        <v>226</v>
      </c>
      <c r="AF69" s="187" t="s">
        <v>228</v>
      </c>
      <c r="AG69" s="187" t="s">
        <v>1359</v>
      </c>
      <c r="AH69" s="187">
        <v>4</v>
      </c>
      <c r="AI69" s="187" t="s">
        <v>406</v>
      </c>
      <c r="AJ69" s="187" t="s">
        <v>279</v>
      </c>
      <c r="AK69" s="187" t="s">
        <v>590</v>
      </c>
      <c r="AL69" s="187" t="s">
        <v>528</v>
      </c>
      <c r="AM69" s="187" t="s">
        <v>406</v>
      </c>
      <c r="AN69" s="187" t="s">
        <v>279</v>
      </c>
      <c r="AO69" s="187" t="s">
        <v>1360</v>
      </c>
      <c r="AP69" s="187">
        <v>3</v>
      </c>
      <c r="AQ69" s="187" t="s">
        <v>409</v>
      </c>
      <c r="AR69" s="187" t="s">
        <v>411</v>
      </c>
      <c r="AS69" s="187" t="s">
        <v>622</v>
      </c>
      <c r="AT69" s="187" t="s">
        <v>409</v>
      </c>
      <c r="AU69" s="187" t="s">
        <v>411</v>
      </c>
      <c r="AV69" s="187" t="s">
        <v>624</v>
      </c>
      <c r="AW69" s="187" t="s">
        <v>1362</v>
      </c>
      <c r="AX69" s="187">
        <v>4</v>
      </c>
      <c r="AY69" s="187" t="s">
        <v>321</v>
      </c>
      <c r="AZ69" s="187" t="s">
        <v>1668</v>
      </c>
      <c r="BA69" s="187" t="s">
        <v>1482</v>
      </c>
      <c r="BB69" s="187" t="s">
        <v>1668</v>
      </c>
      <c r="BC69" s="187" t="s">
        <v>1482</v>
      </c>
      <c r="BD69" s="187" t="s">
        <v>529</v>
      </c>
      <c r="BE69" s="187" t="s">
        <v>1363</v>
      </c>
      <c r="BF69" s="187">
        <v>3</v>
      </c>
      <c r="BG69" s="187" t="s">
        <v>1364</v>
      </c>
      <c r="BH69" s="187" t="s">
        <v>1669</v>
      </c>
      <c r="BI69" s="187" t="s">
        <v>528</v>
      </c>
      <c r="BJ69" s="187" t="s">
        <v>384</v>
      </c>
      <c r="BK69" s="187" t="s">
        <v>1669</v>
      </c>
      <c r="BL69" s="187" t="s">
        <v>919</v>
      </c>
      <c r="BM69" s="187" t="s">
        <v>198</v>
      </c>
      <c r="BN69" s="187">
        <v>2</v>
      </c>
      <c r="BO69" s="187" t="s">
        <v>199</v>
      </c>
      <c r="BP69" s="187" t="s">
        <v>1365</v>
      </c>
      <c r="BQ69" s="187" t="s">
        <v>201</v>
      </c>
      <c r="BR69" s="187" t="s">
        <v>199</v>
      </c>
      <c r="BS69" s="187" t="s">
        <v>202</v>
      </c>
      <c r="BT69" s="187" t="s">
        <v>203</v>
      </c>
    </row>
    <row r="70" spans="1:72" s="186" customFormat="1" ht="54.95" customHeight="1" x14ac:dyDescent="0.25">
      <c r="A70" s="156">
        <v>18</v>
      </c>
      <c r="B70" s="186" t="s">
        <v>415</v>
      </c>
      <c r="C70" s="186" t="s">
        <v>325</v>
      </c>
      <c r="D70" s="186" t="s">
        <v>1670</v>
      </c>
      <c r="E70" s="186" t="s">
        <v>1671</v>
      </c>
      <c r="F70" s="186" t="s">
        <v>1672</v>
      </c>
      <c r="G70" s="186" t="s">
        <v>1673</v>
      </c>
      <c r="H70" s="186" t="s">
        <v>1674</v>
      </c>
      <c r="I70" s="186" t="s">
        <v>1675</v>
      </c>
      <c r="J70" s="186" t="s">
        <v>1676</v>
      </c>
      <c r="K70" s="186" t="s">
        <v>1677</v>
      </c>
      <c r="L70" s="186" t="s">
        <v>1349</v>
      </c>
      <c r="M70" s="186" t="s">
        <v>1678</v>
      </c>
      <c r="N70" s="186" t="s">
        <v>163</v>
      </c>
      <c r="O70" s="186">
        <v>20</v>
      </c>
      <c r="P70" s="186" t="s">
        <v>164</v>
      </c>
      <c r="Q70" s="186" t="s">
        <v>1679</v>
      </c>
      <c r="R70" s="186" t="s">
        <v>1680</v>
      </c>
      <c r="S70" s="186" t="s">
        <v>1681</v>
      </c>
      <c r="T70" s="186" t="s">
        <v>1682</v>
      </c>
      <c r="U70" s="186" t="s">
        <v>1683</v>
      </c>
      <c r="V70" s="186" t="s">
        <v>1684</v>
      </c>
      <c r="W70" s="186" t="s">
        <v>1685</v>
      </c>
      <c r="X70" s="186" t="s">
        <v>1686</v>
      </c>
      <c r="Y70" s="187" t="s">
        <v>1358</v>
      </c>
      <c r="Z70" s="187">
        <v>4</v>
      </c>
      <c r="AA70" s="187" t="s">
        <v>176</v>
      </c>
      <c r="AB70" s="187" t="s">
        <v>1687</v>
      </c>
      <c r="AC70" s="187" t="s">
        <v>1688</v>
      </c>
      <c r="AD70" s="187" t="s">
        <v>176</v>
      </c>
      <c r="AE70" s="187" t="s">
        <v>1687</v>
      </c>
      <c r="AF70" s="187" t="s">
        <v>1398</v>
      </c>
      <c r="AG70" s="187" t="s">
        <v>1359</v>
      </c>
      <c r="AH70" s="187">
        <v>4</v>
      </c>
      <c r="AI70" s="187" t="s">
        <v>232</v>
      </c>
      <c r="AJ70" s="187" t="s">
        <v>437</v>
      </c>
      <c r="AK70" s="187" t="s">
        <v>182</v>
      </c>
      <c r="AL70" s="187" t="s">
        <v>437</v>
      </c>
      <c r="AM70" s="187" t="s">
        <v>232</v>
      </c>
      <c r="AN70" s="187" t="s">
        <v>185</v>
      </c>
      <c r="AO70" s="187" t="s">
        <v>1360</v>
      </c>
      <c r="AP70" s="187">
        <v>3</v>
      </c>
      <c r="AQ70" s="187" t="s">
        <v>1462</v>
      </c>
      <c r="AR70" s="187" t="s">
        <v>411</v>
      </c>
      <c r="AS70" s="187" t="s">
        <v>563</v>
      </c>
      <c r="AT70" s="187" t="s">
        <v>1462</v>
      </c>
      <c r="AU70" s="187" t="s">
        <v>411</v>
      </c>
      <c r="AV70" s="187" t="s">
        <v>348</v>
      </c>
      <c r="AW70" s="187" t="s">
        <v>1362</v>
      </c>
      <c r="AX70" s="187">
        <v>4</v>
      </c>
      <c r="AY70" s="187" t="s">
        <v>179</v>
      </c>
      <c r="AZ70" s="187" t="s">
        <v>278</v>
      </c>
      <c r="BA70" s="187" t="s">
        <v>180</v>
      </c>
      <c r="BB70" s="187" t="s">
        <v>179</v>
      </c>
      <c r="BC70" s="187" t="s">
        <v>231</v>
      </c>
      <c r="BD70" s="187" t="s">
        <v>442</v>
      </c>
      <c r="BE70" s="187" t="s">
        <v>1363</v>
      </c>
      <c r="BF70" s="187">
        <v>3</v>
      </c>
      <c r="BG70" s="187" t="s">
        <v>1364</v>
      </c>
      <c r="BH70" s="187" t="s">
        <v>919</v>
      </c>
      <c r="BI70" s="187" t="s">
        <v>717</v>
      </c>
      <c r="BJ70" s="187" t="s">
        <v>1403</v>
      </c>
      <c r="BK70" s="187" t="s">
        <v>919</v>
      </c>
      <c r="BL70" s="187" t="s">
        <v>860</v>
      </c>
      <c r="BM70" s="187" t="s">
        <v>198</v>
      </c>
      <c r="BN70" s="187">
        <v>2</v>
      </c>
      <c r="BO70" s="187" t="s">
        <v>199</v>
      </c>
      <c r="BP70" s="187" t="s">
        <v>1365</v>
      </c>
      <c r="BQ70" s="187" t="s">
        <v>201</v>
      </c>
      <c r="BR70" s="187" t="s">
        <v>199</v>
      </c>
      <c r="BS70" s="187" t="s">
        <v>202</v>
      </c>
      <c r="BT70" s="187" t="s">
        <v>203</v>
      </c>
    </row>
    <row r="71" spans="1:72" s="186" customFormat="1" ht="54.95" customHeight="1" x14ac:dyDescent="0.25">
      <c r="A71" s="156">
        <v>19</v>
      </c>
      <c r="B71" s="186" t="s">
        <v>324</v>
      </c>
      <c r="C71" s="186" t="s">
        <v>154</v>
      </c>
      <c r="D71" s="186" t="s">
        <v>1689</v>
      </c>
      <c r="E71" s="186" t="s">
        <v>1690</v>
      </c>
      <c r="F71" s="186" t="s">
        <v>1691</v>
      </c>
      <c r="G71" s="186" t="s">
        <v>1692</v>
      </c>
      <c r="H71" s="186" t="s">
        <v>1693</v>
      </c>
      <c r="I71" s="186" t="s">
        <v>1694</v>
      </c>
      <c r="J71" s="186" t="s">
        <v>1695</v>
      </c>
      <c r="K71" s="186" t="s">
        <v>1696</v>
      </c>
      <c r="L71" s="186" t="s">
        <v>1349</v>
      </c>
      <c r="M71" s="186" t="s">
        <v>1697</v>
      </c>
      <c r="N71" s="186" t="s">
        <v>163</v>
      </c>
      <c r="O71" s="186">
        <v>20</v>
      </c>
      <c r="P71" s="186" t="s">
        <v>164</v>
      </c>
      <c r="Q71" s="186" t="s">
        <v>1698</v>
      </c>
      <c r="R71" s="186" t="s">
        <v>1699</v>
      </c>
      <c r="S71" s="186" t="s">
        <v>1700</v>
      </c>
      <c r="T71" s="186" t="s">
        <v>1701</v>
      </c>
      <c r="U71" s="186" t="s">
        <v>1702</v>
      </c>
      <c r="V71" s="186" t="s">
        <v>1703</v>
      </c>
      <c r="W71" s="186" t="s">
        <v>1704</v>
      </c>
      <c r="X71" s="186" t="s">
        <v>1705</v>
      </c>
      <c r="Y71" s="187" t="s">
        <v>1358</v>
      </c>
      <c r="Z71" s="187">
        <v>4</v>
      </c>
      <c r="AA71" s="187" t="s">
        <v>174</v>
      </c>
      <c r="AB71" s="187" t="s">
        <v>1481</v>
      </c>
      <c r="AC71" s="187" t="s">
        <v>620</v>
      </c>
      <c r="AD71" s="187" t="s">
        <v>174</v>
      </c>
      <c r="AE71" s="187" t="s">
        <v>1481</v>
      </c>
      <c r="AF71" s="187" t="s">
        <v>226</v>
      </c>
      <c r="AG71" s="187" t="s">
        <v>1359</v>
      </c>
      <c r="AH71" s="187">
        <v>4</v>
      </c>
      <c r="AI71" s="187" t="s">
        <v>182</v>
      </c>
      <c r="AJ71" s="187" t="s">
        <v>1706</v>
      </c>
      <c r="AK71" s="187" t="s">
        <v>406</v>
      </c>
      <c r="AL71" s="187" t="s">
        <v>182</v>
      </c>
      <c r="AM71" s="187" t="s">
        <v>437</v>
      </c>
      <c r="AN71" s="187" t="s">
        <v>185</v>
      </c>
      <c r="AO71" s="187" t="s">
        <v>1360</v>
      </c>
      <c r="AP71" s="187">
        <v>3</v>
      </c>
      <c r="AQ71" s="187" t="s">
        <v>619</v>
      </c>
      <c r="AR71" s="187" t="s">
        <v>411</v>
      </c>
      <c r="AS71" s="187" t="s">
        <v>623</v>
      </c>
      <c r="AT71" s="187" t="s">
        <v>619</v>
      </c>
      <c r="AU71" s="187" t="s">
        <v>411</v>
      </c>
      <c r="AV71" s="187" t="s">
        <v>622</v>
      </c>
      <c r="AW71" s="187" t="s">
        <v>1362</v>
      </c>
      <c r="AX71" s="187">
        <v>4</v>
      </c>
      <c r="AY71" s="187" t="s">
        <v>321</v>
      </c>
      <c r="AZ71" s="187" t="s">
        <v>681</v>
      </c>
      <c r="BA71" s="187" t="s">
        <v>977</v>
      </c>
      <c r="BB71" s="187" t="s">
        <v>681</v>
      </c>
      <c r="BC71" s="187" t="s">
        <v>466</v>
      </c>
      <c r="BD71" s="187" t="s">
        <v>373</v>
      </c>
      <c r="BE71" s="187" t="s">
        <v>1363</v>
      </c>
      <c r="BF71" s="187">
        <v>3</v>
      </c>
      <c r="BG71" s="187" t="s">
        <v>1364</v>
      </c>
      <c r="BH71" s="187" t="s">
        <v>919</v>
      </c>
      <c r="BI71" s="187" t="s">
        <v>185</v>
      </c>
      <c r="BJ71" s="187" t="s">
        <v>1707</v>
      </c>
      <c r="BK71" s="187" t="s">
        <v>203</v>
      </c>
      <c r="BL71" s="187" t="s">
        <v>384</v>
      </c>
      <c r="BM71" s="187" t="s">
        <v>198</v>
      </c>
      <c r="BN71" s="187">
        <v>2</v>
      </c>
      <c r="BO71" s="187" t="s">
        <v>199</v>
      </c>
      <c r="BP71" s="187" t="s">
        <v>1365</v>
      </c>
      <c r="BQ71" s="187" t="s">
        <v>201</v>
      </c>
      <c r="BR71" s="187" t="s">
        <v>199</v>
      </c>
      <c r="BS71" s="187" t="s">
        <v>202</v>
      </c>
      <c r="BT71" s="187" t="s">
        <v>203</v>
      </c>
    </row>
    <row r="72" spans="1:72" s="186" customFormat="1" ht="54.95" customHeight="1" x14ac:dyDescent="0.25">
      <c r="A72" s="156">
        <v>20</v>
      </c>
      <c r="B72" s="186" t="s">
        <v>385</v>
      </c>
      <c r="C72" s="186" t="s">
        <v>570</v>
      </c>
      <c r="D72" s="186" t="s">
        <v>1708</v>
      </c>
      <c r="E72" s="186" t="s">
        <v>1709</v>
      </c>
      <c r="F72" s="186" t="s">
        <v>1710</v>
      </c>
      <c r="G72" s="186" t="s">
        <v>1711</v>
      </c>
      <c r="H72" s="186" t="s">
        <v>1712</v>
      </c>
      <c r="I72" s="186" t="s">
        <v>1713</v>
      </c>
      <c r="J72" s="186" t="s">
        <v>1714</v>
      </c>
      <c r="K72" s="186" t="s">
        <v>1715</v>
      </c>
      <c r="L72" s="186" t="s">
        <v>1349</v>
      </c>
      <c r="M72" s="186" t="s">
        <v>1716</v>
      </c>
      <c r="N72" s="186" t="s">
        <v>163</v>
      </c>
      <c r="O72" s="186">
        <v>20</v>
      </c>
      <c r="P72" s="186" t="s">
        <v>259</v>
      </c>
      <c r="Q72" s="186" t="s">
        <v>1717</v>
      </c>
      <c r="R72" s="186" t="s">
        <v>1718</v>
      </c>
      <c r="S72" s="186" t="s">
        <v>1719</v>
      </c>
      <c r="T72" s="186" t="s">
        <v>1720</v>
      </c>
      <c r="U72" s="186" t="s">
        <v>1721</v>
      </c>
      <c r="V72" s="186" t="s">
        <v>1722</v>
      </c>
      <c r="W72" s="186" t="s">
        <v>1723</v>
      </c>
      <c r="X72" s="186" t="s">
        <v>1724</v>
      </c>
      <c r="Y72" s="187" t="s">
        <v>1358</v>
      </c>
      <c r="Z72" s="187">
        <v>4</v>
      </c>
      <c r="AA72" s="187" t="s">
        <v>1725</v>
      </c>
      <c r="AB72" s="187" t="s">
        <v>1726</v>
      </c>
      <c r="AC72" s="187" t="s">
        <v>1422</v>
      </c>
      <c r="AD72" s="187" t="s">
        <v>1725</v>
      </c>
      <c r="AE72" s="187" t="s">
        <v>373</v>
      </c>
      <c r="AF72" s="187" t="s">
        <v>1727</v>
      </c>
      <c r="AG72" s="187" t="s">
        <v>1359</v>
      </c>
      <c r="AH72" s="187">
        <v>4</v>
      </c>
      <c r="AI72" s="187" t="s">
        <v>377</v>
      </c>
      <c r="AJ72" s="187" t="s">
        <v>232</v>
      </c>
      <c r="AK72" s="187" t="s">
        <v>437</v>
      </c>
      <c r="AL72" s="187" t="s">
        <v>377</v>
      </c>
      <c r="AM72" s="187" t="s">
        <v>232</v>
      </c>
      <c r="AN72" s="187" t="s">
        <v>437</v>
      </c>
      <c r="AO72" s="187" t="s">
        <v>1360</v>
      </c>
      <c r="AP72" s="187">
        <v>3</v>
      </c>
      <c r="AQ72" s="187" t="s">
        <v>598</v>
      </c>
      <c r="AR72" s="187" t="s">
        <v>411</v>
      </c>
      <c r="AS72" s="187" t="s">
        <v>349</v>
      </c>
      <c r="AT72" s="187" t="s">
        <v>598</v>
      </c>
      <c r="AU72" s="187" t="s">
        <v>411</v>
      </c>
      <c r="AV72" s="187" t="s">
        <v>593</v>
      </c>
      <c r="AW72" s="187" t="s">
        <v>1362</v>
      </c>
      <c r="AX72" s="187">
        <v>4</v>
      </c>
      <c r="AY72" s="187" t="s">
        <v>321</v>
      </c>
      <c r="AZ72" s="187" t="s">
        <v>1728</v>
      </c>
      <c r="BA72" s="187" t="s">
        <v>1729</v>
      </c>
      <c r="BB72" s="187" t="s">
        <v>321</v>
      </c>
      <c r="BC72" s="187" t="s">
        <v>1728</v>
      </c>
      <c r="BD72" s="187" t="s">
        <v>1501</v>
      </c>
      <c r="BE72" s="187" t="s">
        <v>1363</v>
      </c>
      <c r="BF72" s="187">
        <v>3</v>
      </c>
      <c r="BG72" s="187" t="s">
        <v>1364</v>
      </c>
      <c r="BH72" s="187" t="s">
        <v>528</v>
      </c>
      <c r="BI72" s="187" t="s">
        <v>919</v>
      </c>
      <c r="BJ72" s="187" t="s">
        <v>1707</v>
      </c>
      <c r="BK72" s="187" t="s">
        <v>1403</v>
      </c>
      <c r="BL72" s="187" t="s">
        <v>384</v>
      </c>
      <c r="BM72" s="187" t="s">
        <v>198</v>
      </c>
      <c r="BN72" s="187">
        <v>2</v>
      </c>
      <c r="BO72" s="187" t="s">
        <v>199</v>
      </c>
      <c r="BP72" s="187" t="s">
        <v>1365</v>
      </c>
      <c r="BQ72" s="187" t="s">
        <v>201</v>
      </c>
      <c r="BR72" s="187" t="s">
        <v>199</v>
      </c>
      <c r="BS72" s="187" t="s">
        <v>202</v>
      </c>
      <c r="BT72" s="187" t="s">
        <v>203</v>
      </c>
    </row>
    <row r="73" spans="1:72" s="186" customFormat="1" ht="54.95" customHeight="1" x14ac:dyDescent="0.25">
      <c r="A73" s="156">
        <v>21</v>
      </c>
      <c r="B73" s="186" t="s">
        <v>153</v>
      </c>
      <c r="C73" s="186" t="s">
        <v>325</v>
      </c>
      <c r="D73" s="186" t="s">
        <v>1730</v>
      </c>
      <c r="E73" s="186" t="s">
        <v>1731</v>
      </c>
      <c r="F73" s="186" t="s">
        <v>1732</v>
      </c>
      <c r="G73" s="186" t="s">
        <v>1733</v>
      </c>
      <c r="H73" s="186" t="s">
        <v>1734</v>
      </c>
      <c r="I73" s="186" t="s">
        <v>1735</v>
      </c>
      <c r="J73" s="186" t="s">
        <v>1736</v>
      </c>
      <c r="K73" s="186" t="s">
        <v>1737</v>
      </c>
      <c r="L73" s="186" t="s">
        <v>1349</v>
      </c>
      <c r="M73" s="186" t="s">
        <v>1738</v>
      </c>
      <c r="N73" s="186" t="s">
        <v>163</v>
      </c>
      <c r="O73" s="186">
        <v>20</v>
      </c>
      <c r="P73" s="186" t="s">
        <v>259</v>
      </c>
      <c r="Q73" s="186" t="s">
        <v>1739</v>
      </c>
      <c r="R73" s="186" t="s">
        <v>1740</v>
      </c>
      <c r="S73" s="186" t="s">
        <v>1741</v>
      </c>
      <c r="T73" s="186" t="s">
        <v>1742</v>
      </c>
      <c r="U73" s="186" t="s">
        <v>1743</v>
      </c>
      <c r="V73" s="186" t="s">
        <v>1744</v>
      </c>
      <c r="W73" s="186" t="s">
        <v>1745</v>
      </c>
      <c r="X73" s="186" t="s">
        <v>1746</v>
      </c>
      <c r="Y73" s="187" t="s">
        <v>1358</v>
      </c>
      <c r="Z73" s="187">
        <v>4</v>
      </c>
      <c r="AA73" s="187" t="s">
        <v>345</v>
      </c>
      <c r="AB73" s="187" t="s">
        <v>347</v>
      </c>
      <c r="AC73" s="187" t="s">
        <v>346</v>
      </c>
      <c r="AD73" s="187" t="s">
        <v>346</v>
      </c>
      <c r="AE73" s="187" t="s">
        <v>347</v>
      </c>
      <c r="AF73" s="187" t="s">
        <v>1747</v>
      </c>
      <c r="AG73" s="187" t="s">
        <v>1359</v>
      </c>
      <c r="AH73" s="187">
        <v>4</v>
      </c>
      <c r="AI73" s="187" t="s">
        <v>437</v>
      </c>
      <c r="AJ73" s="187" t="s">
        <v>182</v>
      </c>
      <c r="AK73" s="187" t="s">
        <v>348</v>
      </c>
      <c r="AL73" s="187" t="s">
        <v>182</v>
      </c>
      <c r="AM73" s="187" t="s">
        <v>437</v>
      </c>
      <c r="AN73" s="187" t="s">
        <v>323</v>
      </c>
      <c r="AO73" s="187" t="s">
        <v>1360</v>
      </c>
      <c r="AP73" s="187">
        <v>3</v>
      </c>
      <c r="AQ73" s="187" t="s">
        <v>1462</v>
      </c>
      <c r="AR73" s="187" t="s">
        <v>411</v>
      </c>
      <c r="AS73" s="187" t="s">
        <v>348</v>
      </c>
      <c r="AT73" s="187" t="s">
        <v>1462</v>
      </c>
      <c r="AU73" s="187" t="s">
        <v>411</v>
      </c>
      <c r="AV73" s="187" t="s">
        <v>182</v>
      </c>
      <c r="AW73" s="187" t="s">
        <v>1362</v>
      </c>
      <c r="AX73" s="187">
        <v>4</v>
      </c>
      <c r="AY73" s="187" t="s">
        <v>179</v>
      </c>
      <c r="AZ73" s="187" t="s">
        <v>830</v>
      </c>
      <c r="BA73" s="187" t="s">
        <v>442</v>
      </c>
      <c r="BB73" s="187" t="s">
        <v>179</v>
      </c>
      <c r="BC73" s="187" t="s">
        <v>828</v>
      </c>
      <c r="BD73" s="187" t="s">
        <v>1748</v>
      </c>
      <c r="BE73" s="187" t="s">
        <v>1363</v>
      </c>
      <c r="BF73" s="187">
        <v>3</v>
      </c>
      <c r="BG73" s="187" t="s">
        <v>188</v>
      </c>
      <c r="BH73" s="187" t="s">
        <v>1749</v>
      </c>
      <c r="BI73" s="187" t="s">
        <v>1364</v>
      </c>
      <c r="BJ73" s="187" t="s">
        <v>188</v>
      </c>
      <c r="BK73" s="187" t="s">
        <v>1749</v>
      </c>
      <c r="BL73" s="187" t="s">
        <v>919</v>
      </c>
      <c r="BM73" s="187" t="s">
        <v>198</v>
      </c>
      <c r="BN73" s="187">
        <v>2</v>
      </c>
      <c r="BO73" s="187" t="s">
        <v>199</v>
      </c>
      <c r="BP73" s="187" t="s">
        <v>1365</v>
      </c>
      <c r="BQ73" s="187" t="s">
        <v>201</v>
      </c>
      <c r="BR73" s="187" t="s">
        <v>199</v>
      </c>
      <c r="BS73" s="187" t="s">
        <v>202</v>
      </c>
      <c r="BT73" s="187" t="s">
        <v>203</v>
      </c>
    </row>
    <row r="74" spans="1:72" s="186" customFormat="1" ht="54.95" customHeight="1" x14ac:dyDescent="0.25">
      <c r="A74" s="156">
        <v>22</v>
      </c>
      <c r="B74" s="186" t="s">
        <v>385</v>
      </c>
      <c r="C74" s="186" t="s">
        <v>154</v>
      </c>
      <c r="D74" s="186" t="s">
        <v>1750</v>
      </c>
      <c r="E74" s="186" t="s">
        <v>1751</v>
      </c>
      <c r="F74" s="186" t="s">
        <v>1752</v>
      </c>
      <c r="G74" s="186" t="s">
        <v>1753</v>
      </c>
      <c r="H74" s="186" t="s">
        <v>1754</v>
      </c>
      <c r="I74" s="186" t="s">
        <v>1755</v>
      </c>
      <c r="J74" s="186" t="s">
        <v>1756</v>
      </c>
      <c r="K74" s="186" t="s">
        <v>1757</v>
      </c>
      <c r="L74" s="186" t="s">
        <v>1349</v>
      </c>
      <c r="M74" s="186" t="s">
        <v>1758</v>
      </c>
      <c r="N74" s="186" t="s">
        <v>163</v>
      </c>
      <c r="O74" s="186">
        <v>20</v>
      </c>
      <c r="P74" s="186" t="s">
        <v>164</v>
      </c>
      <c r="Q74" s="186" t="s">
        <v>1759</v>
      </c>
      <c r="R74" s="186" t="s">
        <v>1760</v>
      </c>
      <c r="S74" s="186" t="s">
        <v>1761</v>
      </c>
      <c r="T74" s="186" t="s">
        <v>1762</v>
      </c>
      <c r="U74" s="186" t="s">
        <v>1355</v>
      </c>
      <c r="V74" s="186" t="s">
        <v>1763</v>
      </c>
      <c r="W74" s="186" t="s">
        <v>1764</v>
      </c>
      <c r="X74" s="186" t="s">
        <v>1765</v>
      </c>
      <c r="Y74" s="187" t="s">
        <v>1358</v>
      </c>
      <c r="Z74" s="187">
        <v>4</v>
      </c>
      <c r="AA74" s="187" t="s">
        <v>1461</v>
      </c>
      <c r="AB74" s="187" t="s">
        <v>174</v>
      </c>
      <c r="AC74" s="187" t="s">
        <v>1557</v>
      </c>
      <c r="AD74" s="187" t="s">
        <v>1461</v>
      </c>
      <c r="AE74" s="187" t="s">
        <v>174</v>
      </c>
      <c r="AF74" s="187" t="s">
        <v>1557</v>
      </c>
      <c r="AG74" s="187" t="s">
        <v>1359</v>
      </c>
      <c r="AH74" s="187">
        <v>4</v>
      </c>
      <c r="AI74" s="187" t="s">
        <v>182</v>
      </c>
      <c r="AJ74" s="187" t="s">
        <v>622</v>
      </c>
      <c r="AK74" s="187" t="s">
        <v>437</v>
      </c>
      <c r="AL74" s="187" t="s">
        <v>437</v>
      </c>
      <c r="AM74" s="187" t="s">
        <v>182</v>
      </c>
      <c r="AN74" s="187" t="s">
        <v>185</v>
      </c>
      <c r="AO74" s="187" t="s">
        <v>1360</v>
      </c>
      <c r="AP74" s="187">
        <v>3</v>
      </c>
      <c r="AQ74" s="187" t="s">
        <v>619</v>
      </c>
      <c r="AR74" s="187" t="s">
        <v>411</v>
      </c>
      <c r="AS74" s="187" t="s">
        <v>623</v>
      </c>
      <c r="AT74" s="187" t="s">
        <v>619</v>
      </c>
      <c r="AU74" s="187" t="s">
        <v>411</v>
      </c>
      <c r="AV74" s="187" t="s">
        <v>622</v>
      </c>
      <c r="AW74" s="187" t="s">
        <v>1362</v>
      </c>
      <c r="AX74" s="187">
        <v>4</v>
      </c>
      <c r="AY74" s="187" t="s">
        <v>179</v>
      </c>
      <c r="AZ74" s="187" t="s">
        <v>321</v>
      </c>
      <c r="BA74" s="187" t="s">
        <v>1766</v>
      </c>
      <c r="BB74" s="187" t="s">
        <v>179</v>
      </c>
      <c r="BC74" s="187" t="s">
        <v>174</v>
      </c>
      <c r="BD74" s="187" t="s">
        <v>1483</v>
      </c>
      <c r="BE74" s="187" t="s">
        <v>1363</v>
      </c>
      <c r="BF74" s="187">
        <v>3</v>
      </c>
      <c r="BG74" s="187" t="s">
        <v>1364</v>
      </c>
      <c r="BH74" s="187" t="s">
        <v>919</v>
      </c>
      <c r="BI74" s="187" t="s">
        <v>528</v>
      </c>
      <c r="BJ74" s="187" t="s">
        <v>1707</v>
      </c>
      <c r="BK74" s="187" t="s">
        <v>384</v>
      </c>
      <c r="BL74" s="187" t="s">
        <v>919</v>
      </c>
      <c r="BM74" s="187" t="s">
        <v>198</v>
      </c>
      <c r="BN74" s="187">
        <v>2</v>
      </c>
      <c r="BO74" s="187" t="s">
        <v>199</v>
      </c>
      <c r="BP74" s="187" t="s">
        <v>1365</v>
      </c>
      <c r="BQ74" s="187" t="s">
        <v>201</v>
      </c>
      <c r="BR74" s="187" t="s">
        <v>199</v>
      </c>
      <c r="BS74" s="187" t="s">
        <v>202</v>
      </c>
      <c r="BT74" s="187" t="s">
        <v>203</v>
      </c>
    </row>
    <row r="75" spans="1:72" s="186" customFormat="1" ht="54.95" customHeight="1" x14ac:dyDescent="0.25">
      <c r="A75" s="156">
        <v>23</v>
      </c>
      <c r="B75" s="186" t="s">
        <v>506</v>
      </c>
      <c r="C75" s="186" t="s">
        <v>205</v>
      </c>
      <c r="D75" s="186" t="s">
        <v>1767</v>
      </c>
      <c r="E75" s="186" t="s">
        <v>1768</v>
      </c>
      <c r="F75" s="186" t="s">
        <v>1769</v>
      </c>
      <c r="G75" s="186" t="s">
        <v>1770</v>
      </c>
      <c r="H75" s="186" t="s">
        <v>1771</v>
      </c>
      <c r="I75" s="186" t="s">
        <v>1772</v>
      </c>
      <c r="J75" s="186" t="s">
        <v>1773</v>
      </c>
      <c r="K75" s="186" t="s">
        <v>1774</v>
      </c>
      <c r="L75" s="186" t="s">
        <v>1349</v>
      </c>
      <c r="M75" s="186" t="s">
        <v>1775</v>
      </c>
      <c r="N75" s="186" t="s">
        <v>163</v>
      </c>
      <c r="O75" s="186">
        <v>20</v>
      </c>
      <c r="P75" s="186" t="s">
        <v>259</v>
      </c>
      <c r="Q75" s="186" t="s">
        <v>1776</v>
      </c>
      <c r="R75" s="186" t="s">
        <v>1777</v>
      </c>
      <c r="S75" s="186" t="s">
        <v>1778</v>
      </c>
      <c r="T75" s="186" t="s">
        <v>1779</v>
      </c>
      <c r="U75" s="186" t="s">
        <v>1780</v>
      </c>
      <c r="V75" s="186" t="s">
        <v>1781</v>
      </c>
      <c r="W75" s="186" t="s">
        <v>1782</v>
      </c>
      <c r="X75" s="186" t="s">
        <v>1783</v>
      </c>
      <c r="Y75" s="187" t="s">
        <v>1358</v>
      </c>
      <c r="Z75" s="187">
        <v>4</v>
      </c>
      <c r="AA75" s="187" t="s">
        <v>435</v>
      </c>
      <c r="AB75" s="187" t="s">
        <v>373</v>
      </c>
      <c r="AC75" s="187" t="s">
        <v>268</v>
      </c>
      <c r="AD75" s="187" t="s">
        <v>435</v>
      </c>
      <c r="AE75" s="187" t="s">
        <v>373</v>
      </c>
      <c r="AF75" s="187" t="s">
        <v>271</v>
      </c>
      <c r="AG75" s="187" t="s">
        <v>1359</v>
      </c>
      <c r="AH75" s="187">
        <v>4</v>
      </c>
      <c r="AI75" s="187" t="s">
        <v>232</v>
      </c>
      <c r="AJ75" s="187" t="s">
        <v>275</v>
      </c>
      <c r="AK75" s="187" t="s">
        <v>437</v>
      </c>
      <c r="AL75" s="187" t="s">
        <v>232</v>
      </c>
      <c r="AM75" s="187" t="s">
        <v>437</v>
      </c>
      <c r="AN75" s="187" t="s">
        <v>275</v>
      </c>
      <c r="AO75" s="187" t="s">
        <v>1360</v>
      </c>
      <c r="AP75" s="187">
        <v>3</v>
      </c>
      <c r="AQ75" s="187" t="s">
        <v>409</v>
      </c>
      <c r="AR75" s="187" t="s">
        <v>411</v>
      </c>
      <c r="AS75" s="187" t="s">
        <v>1425</v>
      </c>
      <c r="AT75" s="187" t="s">
        <v>409</v>
      </c>
      <c r="AU75" s="187" t="s">
        <v>411</v>
      </c>
      <c r="AV75" s="187" t="s">
        <v>621</v>
      </c>
      <c r="AW75" s="187" t="s">
        <v>1362</v>
      </c>
      <c r="AX75" s="187">
        <v>4</v>
      </c>
      <c r="AY75" s="187" t="s">
        <v>179</v>
      </c>
      <c r="AZ75" s="187" t="s">
        <v>1784</v>
      </c>
      <c r="BA75" s="187" t="s">
        <v>321</v>
      </c>
      <c r="BB75" s="187" t="s">
        <v>179</v>
      </c>
      <c r="BC75" s="187" t="s">
        <v>1784</v>
      </c>
      <c r="BD75" s="187" t="s">
        <v>176</v>
      </c>
      <c r="BE75" s="187" t="s">
        <v>1363</v>
      </c>
      <c r="BF75" s="187">
        <v>3</v>
      </c>
      <c r="BG75" s="187" t="s">
        <v>1364</v>
      </c>
      <c r="BH75" s="187" t="s">
        <v>1785</v>
      </c>
      <c r="BI75" s="187" t="s">
        <v>715</v>
      </c>
      <c r="BJ75" s="187" t="s">
        <v>1786</v>
      </c>
      <c r="BK75" s="187" t="s">
        <v>1707</v>
      </c>
      <c r="BL75" s="187" t="s">
        <v>919</v>
      </c>
      <c r="BM75" s="187" t="s">
        <v>198</v>
      </c>
      <c r="BN75" s="187">
        <v>2</v>
      </c>
      <c r="BO75" s="187" t="s">
        <v>199</v>
      </c>
      <c r="BP75" s="187" t="s">
        <v>1365</v>
      </c>
      <c r="BQ75" s="187" t="s">
        <v>201</v>
      </c>
      <c r="BR75" s="187" t="s">
        <v>199</v>
      </c>
      <c r="BS75" s="187" t="s">
        <v>202</v>
      </c>
      <c r="BT75" s="187" t="s">
        <v>203</v>
      </c>
    </row>
    <row r="76" spans="1:72" s="186" customFormat="1" ht="54.95" customHeight="1" x14ac:dyDescent="0.25">
      <c r="A76" s="156">
        <v>24</v>
      </c>
      <c r="B76" s="186" t="s">
        <v>1787</v>
      </c>
      <c r="C76" s="186" t="s">
        <v>325</v>
      </c>
      <c r="D76" s="186" t="s">
        <v>1788</v>
      </c>
      <c r="E76" s="186" t="s">
        <v>1789</v>
      </c>
      <c r="F76" s="186" t="s">
        <v>1790</v>
      </c>
      <c r="G76" s="186" t="s">
        <v>1791</v>
      </c>
      <c r="H76" s="186" t="s">
        <v>1792</v>
      </c>
      <c r="I76" s="186" t="s">
        <v>1793</v>
      </c>
      <c r="J76" s="186" t="s">
        <v>1794</v>
      </c>
      <c r="K76" s="186" t="s">
        <v>1795</v>
      </c>
      <c r="L76" s="186" t="s">
        <v>1349</v>
      </c>
      <c r="M76" s="186" t="s">
        <v>1796</v>
      </c>
      <c r="N76" s="186" t="s">
        <v>163</v>
      </c>
      <c r="O76" s="186">
        <v>20</v>
      </c>
      <c r="P76" s="186" t="s">
        <v>259</v>
      </c>
      <c r="Q76" s="186" t="s">
        <v>1797</v>
      </c>
      <c r="R76" s="186" t="s">
        <v>1798</v>
      </c>
      <c r="S76" s="186" t="s">
        <v>1799</v>
      </c>
      <c r="T76" s="186" t="s">
        <v>1800</v>
      </c>
      <c r="U76" s="186" t="s">
        <v>1801</v>
      </c>
      <c r="V76" s="186" t="s">
        <v>1802</v>
      </c>
      <c r="W76" s="186" t="s">
        <v>1803</v>
      </c>
      <c r="X76" s="186" t="s">
        <v>1804</v>
      </c>
      <c r="Y76" s="187" t="s">
        <v>1358</v>
      </c>
      <c r="Z76" s="187">
        <v>4</v>
      </c>
      <c r="AA76" s="187" t="s">
        <v>174</v>
      </c>
      <c r="AB76" s="187" t="s">
        <v>1483</v>
      </c>
      <c r="AC76" s="187" t="s">
        <v>591</v>
      </c>
      <c r="AD76" s="187" t="s">
        <v>174</v>
      </c>
      <c r="AE76" s="187" t="s">
        <v>1483</v>
      </c>
      <c r="AF76" s="187" t="s">
        <v>466</v>
      </c>
      <c r="AG76" s="187" t="s">
        <v>1359</v>
      </c>
      <c r="AH76" s="187">
        <v>4</v>
      </c>
      <c r="AI76" s="187" t="s">
        <v>182</v>
      </c>
      <c r="AJ76" s="187" t="s">
        <v>181</v>
      </c>
      <c r="AK76" s="187" t="s">
        <v>437</v>
      </c>
      <c r="AL76" s="187" t="s">
        <v>437</v>
      </c>
      <c r="AM76" s="187" t="s">
        <v>182</v>
      </c>
      <c r="AN76" s="187" t="s">
        <v>406</v>
      </c>
      <c r="AO76" s="187" t="s">
        <v>1360</v>
      </c>
      <c r="AP76" s="187">
        <v>3</v>
      </c>
      <c r="AQ76" s="187" t="s">
        <v>1462</v>
      </c>
      <c r="AR76" s="187" t="s">
        <v>411</v>
      </c>
      <c r="AS76" s="187" t="s">
        <v>348</v>
      </c>
      <c r="AT76" s="187" t="s">
        <v>1462</v>
      </c>
      <c r="AU76" s="187" t="s">
        <v>411</v>
      </c>
      <c r="AV76" s="187" t="s">
        <v>1614</v>
      </c>
      <c r="AW76" s="187" t="s">
        <v>1362</v>
      </c>
      <c r="AX76" s="187">
        <v>4</v>
      </c>
      <c r="AY76" s="187" t="s">
        <v>179</v>
      </c>
      <c r="AZ76" s="187" t="s">
        <v>321</v>
      </c>
      <c r="BA76" s="187" t="s">
        <v>1483</v>
      </c>
      <c r="BB76" s="187" t="s">
        <v>179</v>
      </c>
      <c r="BC76" s="187" t="s">
        <v>353</v>
      </c>
      <c r="BD76" s="187" t="s">
        <v>323</v>
      </c>
      <c r="BE76" s="187" t="s">
        <v>1363</v>
      </c>
      <c r="BF76" s="187">
        <v>3</v>
      </c>
      <c r="BG76" s="187" t="s">
        <v>1805</v>
      </c>
      <c r="BH76" s="187" t="s">
        <v>1038</v>
      </c>
      <c r="BI76" s="187" t="s">
        <v>1364</v>
      </c>
      <c r="BJ76" s="187" t="s">
        <v>318</v>
      </c>
      <c r="BK76" s="187" t="s">
        <v>503</v>
      </c>
      <c r="BL76" s="187" t="s">
        <v>919</v>
      </c>
      <c r="BM76" s="187" t="s">
        <v>198</v>
      </c>
      <c r="BN76" s="187">
        <v>2</v>
      </c>
      <c r="BO76" s="187" t="s">
        <v>199</v>
      </c>
      <c r="BP76" s="187" t="s">
        <v>1365</v>
      </c>
      <c r="BQ76" s="187" t="s">
        <v>201</v>
      </c>
      <c r="BR76" s="187" t="s">
        <v>199</v>
      </c>
      <c r="BS76" s="187" t="s">
        <v>202</v>
      </c>
      <c r="BT76" s="187" t="s">
        <v>203</v>
      </c>
    </row>
    <row r="77" spans="1:72" s="186" customFormat="1" ht="54.95" customHeight="1" x14ac:dyDescent="0.25">
      <c r="A77" s="156">
        <v>25</v>
      </c>
      <c r="B77" s="186" t="s">
        <v>385</v>
      </c>
      <c r="C77" s="186" t="s">
        <v>247</v>
      </c>
      <c r="D77" s="186" t="s">
        <v>1806</v>
      </c>
      <c r="E77" s="186" t="s">
        <v>1807</v>
      </c>
      <c r="F77" s="186" t="s">
        <v>1808</v>
      </c>
      <c r="G77" s="186" t="s">
        <v>1809</v>
      </c>
      <c r="H77" s="186" t="s">
        <v>1810</v>
      </c>
      <c r="I77" s="186" t="s">
        <v>1811</v>
      </c>
      <c r="J77" s="186" t="s">
        <v>1812</v>
      </c>
      <c r="K77" s="186" t="s">
        <v>1813</v>
      </c>
      <c r="L77" s="186" t="s">
        <v>1349</v>
      </c>
      <c r="M77" s="186" t="s">
        <v>1814</v>
      </c>
      <c r="N77" s="186" t="s">
        <v>163</v>
      </c>
      <c r="O77" s="186">
        <v>20</v>
      </c>
      <c r="P77" s="186" t="s">
        <v>259</v>
      </c>
      <c r="Q77" s="186" t="s">
        <v>1815</v>
      </c>
      <c r="R77" s="186" t="s">
        <v>1816</v>
      </c>
      <c r="S77" s="186" t="s">
        <v>1817</v>
      </c>
      <c r="T77" s="186" t="s">
        <v>1818</v>
      </c>
      <c r="U77" s="186" t="s">
        <v>1819</v>
      </c>
      <c r="V77" s="186" t="s">
        <v>1820</v>
      </c>
      <c r="W77" s="186" t="s">
        <v>1821</v>
      </c>
      <c r="X77" s="186" t="s">
        <v>1822</v>
      </c>
      <c r="Y77" s="187" t="s">
        <v>1358</v>
      </c>
      <c r="Z77" s="187">
        <v>4</v>
      </c>
      <c r="AA77" s="187" t="s">
        <v>176</v>
      </c>
      <c r="AB77" s="187" t="s">
        <v>1823</v>
      </c>
      <c r="AC77" s="187" t="s">
        <v>1824</v>
      </c>
      <c r="AD77" s="187" t="s">
        <v>176</v>
      </c>
      <c r="AE77" s="187" t="s">
        <v>1823</v>
      </c>
      <c r="AF77" s="187" t="s">
        <v>1825</v>
      </c>
      <c r="AG77" s="187" t="s">
        <v>1359</v>
      </c>
      <c r="AH77" s="187">
        <v>4</v>
      </c>
      <c r="AI77" s="187" t="s">
        <v>232</v>
      </c>
      <c r="AJ77" s="187" t="s">
        <v>437</v>
      </c>
      <c r="AK77" s="187" t="s">
        <v>179</v>
      </c>
      <c r="AL77" s="187" t="s">
        <v>437</v>
      </c>
      <c r="AM77" s="187" t="s">
        <v>232</v>
      </c>
      <c r="AN77" s="187" t="s">
        <v>470</v>
      </c>
      <c r="AO77" s="187" t="s">
        <v>1360</v>
      </c>
      <c r="AP77" s="187">
        <v>3</v>
      </c>
      <c r="AQ77" s="187" t="s">
        <v>411</v>
      </c>
      <c r="AR77" s="187" t="s">
        <v>1399</v>
      </c>
      <c r="AS77" s="187" t="s">
        <v>1400</v>
      </c>
      <c r="AT77" s="187" t="s">
        <v>411</v>
      </c>
      <c r="AU77" s="187" t="s">
        <v>408</v>
      </c>
      <c r="AV77" s="187" t="s">
        <v>1401</v>
      </c>
      <c r="AW77" s="187" t="s">
        <v>1362</v>
      </c>
      <c r="AX77" s="187">
        <v>4</v>
      </c>
      <c r="AY77" s="187" t="s">
        <v>179</v>
      </c>
      <c r="AZ77" s="187" t="s">
        <v>321</v>
      </c>
      <c r="BA77" s="187" t="s">
        <v>1826</v>
      </c>
      <c r="BB77" s="187" t="s">
        <v>179</v>
      </c>
      <c r="BC77" s="187" t="s">
        <v>442</v>
      </c>
      <c r="BD77" s="187" t="s">
        <v>1501</v>
      </c>
      <c r="BE77" s="187" t="s">
        <v>1363</v>
      </c>
      <c r="BF77" s="187">
        <v>3</v>
      </c>
      <c r="BG77" s="187" t="s">
        <v>1364</v>
      </c>
      <c r="BH77" s="187" t="s">
        <v>412</v>
      </c>
      <c r="BI77" s="187" t="s">
        <v>1594</v>
      </c>
      <c r="BJ77" s="187" t="s">
        <v>1037</v>
      </c>
      <c r="BK77" s="187" t="s">
        <v>919</v>
      </c>
      <c r="BL77" s="187" t="s">
        <v>470</v>
      </c>
      <c r="BM77" s="187" t="s">
        <v>198</v>
      </c>
      <c r="BN77" s="187">
        <v>2</v>
      </c>
      <c r="BO77" s="187" t="s">
        <v>199</v>
      </c>
      <c r="BP77" s="187" t="s">
        <v>1365</v>
      </c>
      <c r="BQ77" s="187" t="s">
        <v>201</v>
      </c>
      <c r="BR77" s="187" t="s">
        <v>199</v>
      </c>
      <c r="BS77" s="187" t="s">
        <v>202</v>
      </c>
      <c r="BT77" s="187" t="s">
        <v>203</v>
      </c>
    </row>
    <row r="78" spans="1:72" s="186" customFormat="1" ht="54.95" customHeight="1" x14ac:dyDescent="0.25">
      <c r="A78" s="156">
        <v>26</v>
      </c>
      <c r="B78" s="186" t="s">
        <v>153</v>
      </c>
      <c r="C78" s="186" t="s">
        <v>570</v>
      </c>
      <c r="D78" s="186" t="s">
        <v>1827</v>
      </c>
      <c r="E78" s="186" t="s">
        <v>1828</v>
      </c>
      <c r="F78" s="186" t="s">
        <v>1829</v>
      </c>
      <c r="G78" s="186" t="s">
        <v>1830</v>
      </c>
      <c r="H78" s="186" t="s">
        <v>1831</v>
      </c>
      <c r="I78" s="186" t="s">
        <v>1832</v>
      </c>
      <c r="J78" s="186" t="s">
        <v>1833</v>
      </c>
      <c r="K78" s="186" t="s">
        <v>1834</v>
      </c>
      <c r="L78" s="186" t="s">
        <v>1349</v>
      </c>
      <c r="M78" s="186" t="s">
        <v>1835</v>
      </c>
      <c r="N78" s="186" t="s">
        <v>163</v>
      </c>
      <c r="O78" s="186">
        <v>20</v>
      </c>
      <c r="P78" s="186" t="s">
        <v>164</v>
      </c>
      <c r="Q78" s="186" t="s">
        <v>1836</v>
      </c>
      <c r="R78" s="186" t="s">
        <v>1837</v>
      </c>
      <c r="S78" s="186" t="s">
        <v>1838</v>
      </c>
      <c r="T78" s="186" t="s">
        <v>1839</v>
      </c>
      <c r="U78" s="186" t="s">
        <v>1840</v>
      </c>
      <c r="V78" s="186" t="s">
        <v>1841</v>
      </c>
      <c r="W78" s="186" t="s">
        <v>1842</v>
      </c>
      <c r="X78" s="186" t="s">
        <v>1843</v>
      </c>
      <c r="Y78" s="187" t="s">
        <v>1358</v>
      </c>
      <c r="Z78" s="187">
        <v>4</v>
      </c>
      <c r="AA78" s="187" t="s">
        <v>1461</v>
      </c>
      <c r="AB78" s="187" t="s">
        <v>1397</v>
      </c>
      <c r="AC78" s="187" t="s">
        <v>174</v>
      </c>
      <c r="AD78" s="187" t="s">
        <v>1397</v>
      </c>
      <c r="AE78" s="187" t="s">
        <v>1461</v>
      </c>
      <c r="AF78" s="187" t="s">
        <v>1844</v>
      </c>
      <c r="AG78" s="187" t="s">
        <v>1359</v>
      </c>
      <c r="AH78" s="187">
        <v>4</v>
      </c>
      <c r="AI78" s="187" t="s">
        <v>589</v>
      </c>
      <c r="AJ78" s="187" t="s">
        <v>180</v>
      </c>
      <c r="AK78" s="187" t="s">
        <v>437</v>
      </c>
      <c r="AL78" s="187" t="s">
        <v>437</v>
      </c>
      <c r="AM78" s="187" t="s">
        <v>589</v>
      </c>
      <c r="AN78" s="187" t="s">
        <v>180</v>
      </c>
      <c r="AO78" s="187" t="s">
        <v>1360</v>
      </c>
      <c r="AP78" s="187">
        <v>3</v>
      </c>
      <c r="AQ78" s="187" t="s">
        <v>598</v>
      </c>
      <c r="AR78" s="187" t="s">
        <v>411</v>
      </c>
      <c r="AS78" s="187" t="s">
        <v>596</v>
      </c>
      <c r="AT78" s="187" t="s">
        <v>598</v>
      </c>
      <c r="AU78" s="187" t="s">
        <v>411</v>
      </c>
      <c r="AV78" s="187" t="s">
        <v>185</v>
      </c>
      <c r="AW78" s="187" t="s">
        <v>1362</v>
      </c>
      <c r="AX78" s="187">
        <v>4</v>
      </c>
      <c r="AY78" s="187" t="s">
        <v>321</v>
      </c>
      <c r="AZ78" s="187" t="s">
        <v>1845</v>
      </c>
      <c r="BA78" s="187" t="s">
        <v>1442</v>
      </c>
      <c r="BB78" s="187" t="s">
        <v>1845</v>
      </c>
      <c r="BC78" s="187" t="s">
        <v>373</v>
      </c>
      <c r="BD78" s="187" t="s">
        <v>1442</v>
      </c>
      <c r="BE78" s="187" t="s">
        <v>1363</v>
      </c>
      <c r="BF78" s="187">
        <v>3</v>
      </c>
      <c r="BG78" s="187" t="s">
        <v>1364</v>
      </c>
      <c r="BH78" s="187" t="s">
        <v>1846</v>
      </c>
      <c r="BI78" s="187" t="s">
        <v>919</v>
      </c>
      <c r="BJ78" s="187" t="s">
        <v>1403</v>
      </c>
      <c r="BK78" s="187" t="s">
        <v>919</v>
      </c>
      <c r="BL78" s="187" t="s">
        <v>384</v>
      </c>
      <c r="BM78" s="187" t="s">
        <v>198</v>
      </c>
      <c r="BN78" s="187">
        <v>2</v>
      </c>
      <c r="BO78" s="187" t="s">
        <v>199</v>
      </c>
      <c r="BP78" s="187" t="s">
        <v>1365</v>
      </c>
      <c r="BQ78" s="187" t="s">
        <v>201</v>
      </c>
      <c r="BR78" s="187" t="s">
        <v>199</v>
      </c>
      <c r="BS78" s="187" t="s">
        <v>202</v>
      </c>
      <c r="BT78" s="187" t="s">
        <v>203</v>
      </c>
    </row>
    <row r="79" spans="1:72" s="186" customFormat="1" ht="54.95" customHeight="1" x14ac:dyDescent="0.25">
      <c r="A79" s="156">
        <v>27</v>
      </c>
      <c r="B79" s="186" t="s">
        <v>385</v>
      </c>
      <c r="C79" s="186" t="s">
        <v>154</v>
      </c>
      <c r="D79" s="186" t="s">
        <v>1847</v>
      </c>
      <c r="E79" s="186" t="s">
        <v>1848</v>
      </c>
      <c r="F79" s="186" t="s">
        <v>1849</v>
      </c>
      <c r="G79" s="186" t="s">
        <v>1850</v>
      </c>
      <c r="H79" s="186" t="s">
        <v>1851</v>
      </c>
      <c r="I79" s="186" t="s">
        <v>1852</v>
      </c>
      <c r="J79" s="186" t="s">
        <v>1853</v>
      </c>
      <c r="K79" s="186" t="s">
        <v>1854</v>
      </c>
      <c r="L79" s="186" t="s">
        <v>1349</v>
      </c>
      <c r="M79" s="186" t="s">
        <v>1855</v>
      </c>
      <c r="N79" s="186" t="s">
        <v>163</v>
      </c>
      <c r="O79" s="186">
        <v>20</v>
      </c>
      <c r="P79" s="186" t="s">
        <v>164</v>
      </c>
      <c r="Q79" s="186" t="s">
        <v>1856</v>
      </c>
      <c r="R79" s="186" t="s">
        <v>1857</v>
      </c>
      <c r="S79" s="186" t="s">
        <v>1661</v>
      </c>
      <c r="T79" s="186" t="s">
        <v>1858</v>
      </c>
      <c r="U79" s="186" t="s">
        <v>221</v>
      </c>
      <c r="V79" s="186" t="s">
        <v>1859</v>
      </c>
      <c r="W79" s="186" t="s">
        <v>1860</v>
      </c>
      <c r="X79" s="186" t="s">
        <v>1861</v>
      </c>
      <c r="Y79" s="187" t="s">
        <v>1358</v>
      </c>
      <c r="Z79" s="187">
        <v>4</v>
      </c>
      <c r="AA79" s="187" t="s">
        <v>226</v>
      </c>
      <c r="AB79" s="187" t="s">
        <v>529</v>
      </c>
      <c r="AC79" s="187" t="s">
        <v>225</v>
      </c>
      <c r="AD79" s="187" t="s">
        <v>226</v>
      </c>
      <c r="AE79" s="187" t="s">
        <v>228</v>
      </c>
      <c r="AF79" s="187" t="s">
        <v>529</v>
      </c>
      <c r="AG79" s="187" t="s">
        <v>1359</v>
      </c>
      <c r="AH79" s="187">
        <v>4</v>
      </c>
      <c r="AI79" s="187" t="s">
        <v>234</v>
      </c>
      <c r="AJ79" s="187" t="s">
        <v>528</v>
      </c>
      <c r="AK79" s="187" t="s">
        <v>185</v>
      </c>
      <c r="AL79" s="187" t="s">
        <v>528</v>
      </c>
      <c r="AM79" s="187" t="s">
        <v>234</v>
      </c>
      <c r="AN79" s="187" t="s">
        <v>185</v>
      </c>
      <c r="AO79" s="187" t="s">
        <v>1360</v>
      </c>
      <c r="AP79" s="187">
        <v>3</v>
      </c>
      <c r="AQ79" s="187" t="s">
        <v>619</v>
      </c>
      <c r="AR79" s="187" t="s">
        <v>411</v>
      </c>
      <c r="AS79" s="187" t="s">
        <v>623</v>
      </c>
      <c r="AT79" s="187" t="s">
        <v>619</v>
      </c>
      <c r="AU79" s="187" t="s">
        <v>411</v>
      </c>
      <c r="AV79" s="187" t="s">
        <v>624</v>
      </c>
      <c r="AW79" s="187" t="s">
        <v>1362</v>
      </c>
      <c r="AX79" s="187">
        <v>4</v>
      </c>
      <c r="AY79" s="187" t="s">
        <v>321</v>
      </c>
      <c r="AZ79" s="187" t="s">
        <v>620</v>
      </c>
      <c r="BA79" s="187" t="s">
        <v>225</v>
      </c>
      <c r="BB79" s="187" t="s">
        <v>620</v>
      </c>
      <c r="BC79" s="187" t="s">
        <v>225</v>
      </c>
      <c r="BD79" s="187" t="s">
        <v>226</v>
      </c>
      <c r="BE79" s="187" t="s">
        <v>1363</v>
      </c>
      <c r="BF79" s="187">
        <v>3</v>
      </c>
      <c r="BG79" s="187" t="s">
        <v>1364</v>
      </c>
      <c r="BH79" s="187" t="s">
        <v>244</v>
      </c>
      <c r="BI79" s="187" t="s">
        <v>919</v>
      </c>
      <c r="BJ79" s="187" t="s">
        <v>717</v>
      </c>
      <c r="BK79" s="187" t="s">
        <v>245</v>
      </c>
      <c r="BL79" s="187" t="s">
        <v>384</v>
      </c>
      <c r="BM79" s="187" t="s">
        <v>198</v>
      </c>
      <c r="BN79" s="187">
        <v>2</v>
      </c>
      <c r="BO79" s="187" t="s">
        <v>199</v>
      </c>
      <c r="BP79" s="187" t="s">
        <v>1365</v>
      </c>
      <c r="BQ79" s="187" t="s">
        <v>201</v>
      </c>
      <c r="BR79" s="187" t="s">
        <v>199</v>
      </c>
      <c r="BS79" s="187" t="s">
        <v>202</v>
      </c>
      <c r="BT79" s="187" t="s">
        <v>203</v>
      </c>
    </row>
    <row r="80" spans="1:72" s="186" customFormat="1" ht="54.95" customHeight="1" x14ac:dyDescent="0.25">
      <c r="A80" s="156">
        <v>28</v>
      </c>
      <c r="B80" s="186" t="s">
        <v>506</v>
      </c>
      <c r="C80" s="186" t="s">
        <v>325</v>
      </c>
      <c r="D80" s="186" t="s">
        <v>1862</v>
      </c>
      <c r="E80" s="186" t="s">
        <v>1863</v>
      </c>
      <c r="F80" s="186" t="s">
        <v>1864</v>
      </c>
      <c r="G80" s="186" t="s">
        <v>1865</v>
      </c>
      <c r="H80" s="186" t="s">
        <v>1866</v>
      </c>
      <c r="I80" s="186" t="s">
        <v>1867</v>
      </c>
      <c r="J80" s="186" t="s">
        <v>1868</v>
      </c>
      <c r="K80" s="186" t="s">
        <v>1869</v>
      </c>
      <c r="L80" s="186" t="s">
        <v>1349</v>
      </c>
      <c r="M80" s="186" t="s">
        <v>1870</v>
      </c>
      <c r="N80" s="186" t="s">
        <v>163</v>
      </c>
      <c r="O80" s="186">
        <v>20</v>
      </c>
      <c r="P80" s="186" t="s">
        <v>259</v>
      </c>
      <c r="Q80" s="186" t="s">
        <v>1871</v>
      </c>
      <c r="R80" s="186" t="s">
        <v>1872</v>
      </c>
      <c r="S80" s="186" t="s">
        <v>1873</v>
      </c>
      <c r="T80" s="186" t="s">
        <v>1874</v>
      </c>
      <c r="U80" s="186" t="s">
        <v>1875</v>
      </c>
      <c r="V80" s="186" t="s">
        <v>1781</v>
      </c>
      <c r="W80" s="186" t="s">
        <v>1876</v>
      </c>
      <c r="X80" s="186" t="s">
        <v>1877</v>
      </c>
      <c r="Y80" s="187" t="s">
        <v>1358</v>
      </c>
      <c r="Z80" s="187">
        <v>4</v>
      </c>
      <c r="AA80" s="187" t="s">
        <v>268</v>
      </c>
      <c r="AB80" s="187" t="s">
        <v>1878</v>
      </c>
      <c r="AC80" s="187" t="s">
        <v>1879</v>
      </c>
      <c r="AD80" s="187" t="s">
        <v>271</v>
      </c>
      <c r="AE80" s="187" t="s">
        <v>1878</v>
      </c>
      <c r="AF80" s="187" t="s">
        <v>272</v>
      </c>
      <c r="AG80" s="187" t="s">
        <v>1359</v>
      </c>
      <c r="AH80" s="187">
        <v>4</v>
      </c>
      <c r="AI80" s="187" t="s">
        <v>437</v>
      </c>
      <c r="AJ80" s="187" t="s">
        <v>279</v>
      </c>
      <c r="AK80" s="187" t="s">
        <v>234</v>
      </c>
      <c r="AL80" s="187" t="s">
        <v>437</v>
      </c>
      <c r="AM80" s="187" t="s">
        <v>279</v>
      </c>
      <c r="AN80" s="187" t="s">
        <v>185</v>
      </c>
      <c r="AO80" s="187" t="s">
        <v>1360</v>
      </c>
      <c r="AP80" s="187">
        <v>3</v>
      </c>
      <c r="AQ80" s="187" t="s">
        <v>1462</v>
      </c>
      <c r="AR80" s="187" t="s">
        <v>411</v>
      </c>
      <c r="AS80" s="187" t="s">
        <v>563</v>
      </c>
      <c r="AT80" s="187" t="s">
        <v>1462</v>
      </c>
      <c r="AU80" s="187" t="s">
        <v>411</v>
      </c>
      <c r="AV80" s="187" t="s">
        <v>279</v>
      </c>
      <c r="AW80" s="187" t="s">
        <v>1362</v>
      </c>
      <c r="AX80" s="187">
        <v>4</v>
      </c>
      <c r="AY80" s="187" t="s">
        <v>321</v>
      </c>
      <c r="AZ80" s="187" t="s">
        <v>525</v>
      </c>
      <c r="BA80" s="187" t="s">
        <v>531</v>
      </c>
      <c r="BB80" s="187" t="s">
        <v>525</v>
      </c>
      <c r="BC80" s="187" t="s">
        <v>1878</v>
      </c>
      <c r="BD80" s="187" t="s">
        <v>373</v>
      </c>
      <c r="BE80" s="187" t="s">
        <v>1363</v>
      </c>
      <c r="BF80" s="187">
        <v>3</v>
      </c>
      <c r="BG80" s="187" t="s">
        <v>1364</v>
      </c>
      <c r="BH80" s="187" t="s">
        <v>505</v>
      </c>
      <c r="BI80" s="187" t="s">
        <v>527</v>
      </c>
      <c r="BJ80" s="187" t="s">
        <v>505</v>
      </c>
      <c r="BK80" s="187" t="s">
        <v>470</v>
      </c>
      <c r="BL80" s="187" t="s">
        <v>919</v>
      </c>
      <c r="BM80" s="187" t="s">
        <v>198</v>
      </c>
      <c r="BN80" s="187">
        <v>2</v>
      </c>
      <c r="BO80" s="187" t="s">
        <v>199</v>
      </c>
      <c r="BP80" s="187" t="s">
        <v>1365</v>
      </c>
      <c r="BQ80" s="187" t="s">
        <v>201</v>
      </c>
      <c r="BR80" s="187" t="s">
        <v>199</v>
      </c>
      <c r="BS80" s="187" t="s">
        <v>202</v>
      </c>
      <c r="BT80" s="187" t="s">
        <v>203</v>
      </c>
    </row>
    <row r="81" spans="1:72" s="186" customFormat="1" ht="54.95" customHeight="1" x14ac:dyDescent="0.25">
      <c r="A81" s="156">
        <v>29</v>
      </c>
      <c r="B81" s="186" t="s">
        <v>978</v>
      </c>
      <c r="C81" s="186" t="s">
        <v>205</v>
      </c>
      <c r="D81" s="186" t="s">
        <v>1880</v>
      </c>
      <c r="E81" s="186" t="s">
        <v>1881</v>
      </c>
      <c r="F81" s="186" t="s">
        <v>1882</v>
      </c>
      <c r="G81" s="186" t="s">
        <v>1883</v>
      </c>
      <c r="H81" s="186" t="s">
        <v>1884</v>
      </c>
      <c r="I81" s="186" t="s">
        <v>1885</v>
      </c>
      <c r="J81" s="186" t="s">
        <v>1886</v>
      </c>
      <c r="K81" s="186" t="s">
        <v>1887</v>
      </c>
      <c r="L81" s="186" t="s">
        <v>1349</v>
      </c>
      <c r="M81" s="186" t="s">
        <v>1888</v>
      </c>
      <c r="N81" s="186" t="s">
        <v>163</v>
      </c>
      <c r="O81" s="186">
        <v>20</v>
      </c>
      <c r="P81" s="186" t="s">
        <v>259</v>
      </c>
      <c r="Q81" s="186" t="s">
        <v>1889</v>
      </c>
      <c r="R81" s="186" t="s">
        <v>1890</v>
      </c>
      <c r="S81" s="186" t="s">
        <v>1891</v>
      </c>
      <c r="T81" s="186" t="s">
        <v>1892</v>
      </c>
      <c r="U81" s="186" t="s">
        <v>1893</v>
      </c>
      <c r="V81" s="186" t="s">
        <v>1894</v>
      </c>
      <c r="W81" s="186" t="s">
        <v>1895</v>
      </c>
      <c r="X81" s="186" t="s">
        <v>1896</v>
      </c>
      <c r="Y81" s="187" t="s">
        <v>1358</v>
      </c>
      <c r="Z81" s="187">
        <v>4</v>
      </c>
      <c r="AA81" s="187" t="s">
        <v>373</v>
      </c>
      <c r="AB81" s="187" t="s">
        <v>1422</v>
      </c>
      <c r="AC81" s="187" t="s">
        <v>978</v>
      </c>
      <c r="AD81" s="187" t="s">
        <v>373</v>
      </c>
      <c r="AE81" s="187" t="s">
        <v>323</v>
      </c>
      <c r="AF81" s="187" t="s">
        <v>1422</v>
      </c>
      <c r="AG81" s="187" t="s">
        <v>1359</v>
      </c>
      <c r="AH81" s="187">
        <v>4</v>
      </c>
      <c r="AI81" s="187" t="s">
        <v>437</v>
      </c>
      <c r="AJ81" s="187" t="s">
        <v>1423</v>
      </c>
      <c r="AK81" s="187" t="s">
        <v>1424</v>
      </c>
      <c r="AL81" s="187" t="s">
        <v>437</v>
      </c>
      <c r="AM81" s="187" t="s">
        <v>1423</v>
      </c>
      <c r="AN81" s="187" t="s">
        <v>831</v>
      </c>
      <c r="AO81" s="187" t="s">
        <v>1360</v>
      </c>
      <c r="AP81" s="187">
        <v>3</v>
      </c>
      <c r="AQ81" s="187" t="s">
        <v>409</v>
      </c>
      <c r="AR81" s="187" t="s">
        <v>411</v>
      </c>
      <c r="AS81" s="187" t="s">
        <v>621</v>
      </c>
      <c r="AT81" s="187" t="s">
        <v>409</v>
      </c>
      <c r="AU81" s="187" t="s">
        <v>411</v>
      </c>
      <c r="AV81" s="187" t="s">
        <v>624</v>
      </c>
      <c r="AW81" s="187" t="s">
        <v>1362</v>
      </c>
      <c r="AX81" s="187">
        <v>4</v>
      </c>
      <c r="AY81" s="187" t="s">
        <v>179</v>
      </c>
      <c r="AZ81" s="187" t="s">
        <v>321</v>
      </c>
      <c r="BA81" s="187" t="s">
        <v>1897</v>
      </c>
      <c r="BB81" s="187" t="s">
        <v>179</v>
      </c>
      <c r="BC81" s="187" t="s">
        <v>1897</v>
      </c>
      <c r="BD81" s="187" t="s">
        <v>499</v>
      </c>
      <c r="BE81" s="187" t="s">
        <v>1363</v>
      </c>
      <c r="BF81" s="187">
        <v>3</v>
      </c>
      <c r="BG81" s="187" t="s">
        <v>978</v>
      </c>
      <c r="BH81" s="187" t="s">
        <v>566</v>
      </c>
      <c r="BI81" s="187" t="s">
        <v>1364</v>
      </c>
      <c r="BJ81" s="187" t="s">
        <v>503</v>
      </c>
      <c r="BK81" s="187" t="s">
        <v>656</v>
      </c>
      <c r="BL81" s="187" t="s">
        <v>318</v>
      </c>
      <c r="BM81" s="187" t="s">
        <v>198</v>
      </c>
      <c r="BN81" s="187">
        <v>2</v>
      </c>
      <c r="BO81" s="187" t="s">
        <v>199</v>
      </c>
      <c r="BP81" s="187" t="s">
        <v>1365</v>
      </c>
      <c r="BQ81" s="187" t="s">
        <v>1426</v>
      </c>
      <c r="BR81" s="187" t="s">
        <v>199</v>
      </c>
      <c r="BS81" s="187" t="s">
        <v>202</v>
      </c>
      <c r="BT81" s="187" t="s">
        <v>203</v>
      </c>
    </row>
    <row r="82" spans="1:72" s="186" customFormat="1" ht="54.95" customHeight="1" x14ac:dyDescent="0.25">
      <c r="A82" s="156">
        <v>30</v>
      </c>
      <c r="B82" s="186" t="s">
        <v>385</v>
      </c>
      <c r="C82" s="186" t="s">
        <v>247</v>
      </c>
      <c r="D82" s="186" t="s">
        <v>1898</v>
      </c>
      <c r="E82" s="186" t="s">
        <v>1899</v>
      </c>
      <c r="F82" s="186" t="s">
        <v>1900</v>
      </c>
      <c r="G82" s="186" t="s">
        <v>1901</v>
      </c>
      <c r="H82" s="186" t="s">
        <v>1902</v>
      </c>
      <c r="I82" s="186" t="s">
        <v>1903</v>
      </c>
      <c r="J82" s="186" t="s">
        <v>1904</v>
      </c>
      <c r="K82" s="186" t="s">
        <v>1905</v>
      </c>
      <c r="L82" s="186" t="s">
        <v>1349</v>
      </c>
      <c r="M82" s="186" t="s">
        <v>1906</v>
      </c>
      <c r="N82" s="186" t="s">
        <v>163</v>
      </c>
      <c r="O82" s="186">
        <v>20</v>
      </c>
      <c r="P82" s="186" t="s">
        <v>164</v>
      </c>
      <c r="Q82" s="186" t="s">
        <v>1907</v>
      </c>
      <c r="R82" s="186" t="s">
        <v>1908</v>
      </c>
      <c r="S82" s="186" t="s">
        <v>1909</v>
      </c>
      <c r="T82" s="186" t="s">
        <v>1910</v>
      </c>
      <c r="U82" s="186" t="s">
        <v>1259</v>
      </c>
      <c r="V82" s="186" t="s">
        <v>1911</v>
      </c>
      <c r="W82" s="186" t="s">
        <v>1912</v>
      </c>
      <c r="X82" s="186" t="s">
        <v>1913</v>
      </c>
      <c r="Y82" s="187" t="s">
        <v>1358</v>
      </c>
      <c r="Z82" s="187">
        <v>4</v>
      </c>
      <c r="AA82" s="187" t="s">
        <v>227</v>
      </c>
      <c r="AB82" s="187" t="s">
        <v>226</v>
      </c>
      <c r="AC82" s="187" t="s">
        <v>1914</v>
      </c>
      <c r="AD82" s="187" t="s">
        <v>226</v>
      </c>
      <c r="AE82" s="187" t="s">
        <v>1914</v>
      </c>
      <c r="AF82" s="187" t="s">
        <v>1915</v>
      </c>
      <c r="AG82" s="187" t="s">
        <v>1359</v>
      </c>
      <c r="AH82" s="187">
        <v>4</v>
      </c>
      <c r="AI82" s="187" t="s">
        <v>1823</v>
      </c>
      <c r="AJ82" s="187" t="s">
        <v>279</v>
      </c>
      <c r="AK82" s="187" t="s">
        <v>185</v>
      </c>
      <c r="AL82" s="187" t="s">
        <v>279</v>
      </c>
      <c r="AM82" s="187" t="s">
        <v>1823</v>
      </c>
      <c r="AN82" s="187" t="s">
        <v>185</v>
      </c>
      <c r="AO82" s="187" t="s">
        <v>1360</v>
      </c>
      <c r="AP82" s="187">
        <v>3</v>
      </c>
      <c r="AQ82" s="187" t="s">
        <v>411</v>
      </c>
      <c r="AR82" s="187" t="s">
        <v>1399</v>
      </c>
      <c r="AS82" s="187" t="s">
        <v>234</v>
      </c>
      <c r="AT82" s="187" t="s">
        <v>411</v>
      </c>
      <c r="AU82" s="187" t="s">
        <v>232</v>
      </c>
      <c r="AV82" s="187" t="s">
        <v>1401</v>
      </c>
      <c r="AW82" s="187" t="s">
        <v>1362</v>
      </c>
      <c r="AX82" s="187">
        <v>4</v>
      </c>
      <c r="AY82" s="187" t="s">
        <v>321</v>
      </c>
      <c r="AZ82" s="187" t="s">
        <v>225</v>
      </c>
      <c r="BA82" s="187" t="s">
        <v>1916</v>
      </c>
      <c r="BB82" s="187" t="s">
        <v>225</v>
      </c>
      <c r="BC82" s="187" t="s">
        <v>1916</v>
      </c>
      <c r="BD82" s="187" t="s">
        <v>226</v>
      </c>
      <c r="BE82" s="187" t="s">
        <v>1363</v>
      </c>
      <c r="BF82" s="187">
        <v>3</v>
      </c>
      <c r="BG82" s="187" t="s">
        <v>1364</v>
      </c>
      <c r="BH82" s="187" t="s">
        <v>919</v>
      </c>
      <c r="BI82" s="187" t="s">
        <v>236</v>
      </c>
      <c r="BJ82" s="187" t="s">
        <v>384</v>
      </c>
      <c r="BK82" s="187" t="s">
        <v>245</v>
      </c>
      <c r="BL82" s="187" t="s">
        <v>919</v>
      </c>
      <c r="BM82" s="187" t="s">
        <v>198</v>
      </c>
      <c r="BN82" s="187">
        <v>2</v>
      </c>
      <c r="BO82" s="187" t="s">
        <v>199</v>
      </c>
      <c r="BP82" s="187" t="s">
        <v>1365</v>
      </c>
      <c r="BQ82" s="187" t="s">
        <v>201</v>
      </c>
      <c r="BR82" s="187" t="s">
        <v>199</v>
      </c>
      <c r="BS82" s="187" t="s">
        <v>202</v>
      </c>
      <c r="BT82" s="187" t="s">
        <v>203</v>
      </c>
    </row>
  </sheetData>
  <mergeCells count="20">
    <mergeCell ref="B9:F9"/>
    <mergeCell ref="I9:M9"/>
    <mergeCell ref="A11:A12"/>
    <mergeCell ref="B11:F11"/>
    <mergeCell ref="H11:H12"/>
    <mergeCell ref="I11:M11"/>
    <mergeCell ref="B12:F12"/>
    <mergeCell ref="I12:M12"/>
    <mergeCell ref="I13:M13"/>
    <mergeCell ref="A15:A16"/>
    <mergeCell ref="B15:F15"/>
    <mergeCell ref="H15:H16"/>
    <mergeCell ref="I15:M15"/>
    <mergeCell ref="B16:F16"/>
    <mergeCell ref="I16:M16"/>
    <mergeCell ref="B17:F17"/>
    <mergeCell ref="I17:M17"/>
    <mergeCell ref="B19:F19"/>
    <mergeCell ref="I19:M19"/>
    <mergeCell ref="A26:A3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26</vt:i4>
      </vt:variant>
    </vt:vector>
  </HeadingPairs>
  <TitlesOfParts>
    <vt:vector size="26" baseType="lpstr">
      <vt:lpstr>Nota</vt:lpstr>
      <vt:lpstr>00_MODE_EMPLOI</vt:lpstr>
      <vt:lpstr>01_AUDIT_FEUILLES</vt:lpstr>
      <vt:lpstr>01_ACCUEIL</vt:lpstr>
      <vt:lpstr>01_QR_METHODE</vt:lpstr>
      <vt:lpstr>01_Equilibre.Semaine</vt:lpstr>
      <vt:lpstr>01_ATELIER_ACTIF </vt:lpstr>
      <vt:lpstr>01_CONVIVES</vt:lpstr>
      <vt:lpstr>01_COULEURS</vt:lpstr>
      <vt:lpstr>01_PLAT_PRINCIPAL</vt:lpstr>
      <vt:lpstr>01_VEGETARIENS</vt:lpstr>
      <vt:lpstr>01_DESSERTS</vt:lpstr>
      <vt:lpstr>01_FINAL_1</vt:lpstr>
      <vt:lpstr>01_FINAL_2</vt:lpstr>
      <vt:lpstr>01_Questions_Réponses.1</vt:lpstr>
      <vt:lpstr>02_COMPOSER_UN_MENU</vt:lpstr>
      <vt:lpstr>02_GRILLE_20_REPAS_SCOLAIRE</vt:lpstr>
      <vt:lpstr>02_MODELE_20_REPAS_SCOLAIRE</vt:lpstr>
      <vt:lpstr>02_GRILLE_28_REPAS_EHPAD</vt:lpstr>
      <vt:lpstr>02_MODELE_28_REPAS_EHPAD</vt:lpstr>
      <vt:lpstr>02_SAISONS</vt:lpstr>
      <vt:lpstr>02_VUE_MOIS</vt:lpstr>
      <vt:lpstr>02_Base de données </vt:lpstr>
      <vt:lpstr>02_Identité.FR-EN-ES. </vt:lpstr>
      <vt:lpstr>02_Contrôles</vt:lpstr>
      <vt:lpstr>02_Guide.pratique.Belge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Joël Leboucher</cp:lastModifiedBy>
  <dcterms:modified xsi:type="dcterms:W3CDTF">2026-07-11T06:22:13Z</dcterms:modified>
</cp:coreProperties>
</file>